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#16   ARCHIVO   2 0 2 3\CENTRAL #12 DICIEMBRE 2023\"/>
    </mc:Choice>
  </mc:AlternateContent>
  <bookViews>
    <workbookView xWindow="0" yWindow="0" windowWidth="18720" windowHeight="11715" firstSheet="14" activeTab="14"/>
  </bookViews>
  <sheets>
    <sheet name="CANALES   ENERO    2023       " sheetId="1" r:id="rId1"/>
    <sheet name="CANALES   FEBRERO    2023    " sheetId="2" r:id="rId2"/>
    <sheet name="CANALES   MARZO   2023" sheetId="3" r:id="rId3"/>
    <sheet name="  CANALES    ABRIL   2023    " sheetId="4" r:id="rId4"/>
    <sheet name=" CANALES    M A Y O    2023    " sheetId="5" r:id="rId5"/>
    <sheet name="   CANALES    JUNIO    2023    " sheetId="6" r:id="rId6"/>
    <sheet name="  CANALES     JULIO    2023    " sheetId="8" r:id="rId7"/>
    <sheet name="  CANALES   AGOSTO  2023      " sheetId="7" r:id="rId8"/>
    <sheet name="CANALES   SEPTIEMBRE 2023    " sheetId="9" r:id="rId9"/>
    <sheet name="  CANALES    OCTUBRE    2023   " sheetId="10" r:id="rId10"/>
    <sheet name=" C  O M B O S     OCTUBRE 2023 " sheetId="11" r:id="rId11"/>
    <sheet name="  CANALES   NOVIEMBRE   2 0 2 3" sheetId="12" r:id="rId12"/>
    <sheet name="C O M P R A S   D E L    M E S " sheetId="16" r:id="rId13"/>
    <sheet name="C O M B O S   NOVIEMBRE 2023" sheetId="13" r:id="rId14"/>
    <sheet name="CANALES   DICIEMBRE   2023   " sheetId="14" r:id="rId15"/>
    <sheet name=" C O M P R A S   DICIEMBRE 23  " sheetId="15" r:id="rId16"/>
    <sheet name="COMBOS  DICIEMBRE  2023    " sheetId="17" r:id="rId17"/>
    <sheet name="Hoja3" sheetId="18" r:id="rId18"/>
  </sheets>
  <externalReferences>
    <externalReference r:id="rId19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81" i="14" l="1"/>
  <c r="P82" i="14"/>
  <c r="L81" i="14"/>
  <c r="L82" i="14"/>
  <c r="F82" i="14" l="1"/>
  <c r="O80" i="14"/>
  <c r="K80" i="14"/>
  <c r="P80" i="14" s="1"/>
  <c r="F80" i="14"/>
  <c r="L80" i="14" l="1"/>
  <c r="O73" i="14"/>
  <c r="Q8" i="15" l="1"/>
  <c r="K4" i="14"/>
  <c r="J8" i="15" l="1"/>
  <c r="H8" i="15"/>
  <c r="G8" i="15"/>
  <c r="F8" i="15"/>
  <c r="E8" i="15"/>
  <c r="D8" i="15"/>
  <c r="P16" i="14"/>
  <c r="L16" i="14"/>
  <c r="L15" i="14"/>
  <c r="P15" i="14"/>
  <c r="P72" i="14" l="1"/>
  <c r="L72" i="14"/>
  <c r="P71" i="14"/>
  <c r="L71" i="14"/>
  <c r="P10" i="14"/>
  <c r="L10" i="14"/>
  <c r="P70" i="14" l="1"/>
  <c r="L70" i="14"/>
  <c r="O93" i="12" l="1"/>
  <c r="K93" i="12"/>
  <c r="O94" i="12"/>
  <c r="K94" i="12"/>
  <c r="Q7" i="15" l="1"/>
  <c r="Q5" i="15"/>
  <c r="Q4" i="15"/>
  <c r="J7" i="15" l="1"/>
  <c r="J6" i="15"/>
  <c r="J5" i="15"/>
  <c r="J4" i="15"/>
  <c r="EZ32" i="17" l="1"/>
  <c r="EX32" i="17"/>
  <c r="EP32" i="17"/>
  <c r="EN32" i="17"/>
  <c r="EP33" i="17" s="1"/>
  <c r="EF32" i="17"/>
  <c r="ED32" i="17"/>
  <c r="DV32" i="17"/>
  <c r="DT32" i="17"/>
  <c r="DV33" i="17" s="1"/>
  <c r="DL32" i="17"/>
  <c r="DJ32" i="17"/>
  <c r="DB32" i="17"/>
  <c r="CZ32" i="17"/>
  <c r="DB33" i="17" s="1"/>
  <c r="CR32" i="17"/>
  <c r="CP32" i="17"/>
  <c r="CR33" i="17" s="1"/>
  <c r="CH32" i="17"/>
  <c r="CF32" i="17"/>
  <c r="CH33" i="17" s="1"/>
  <c r="BX32" i="17"/>
  <c r="BV32" i="17"/>
  <c r="BN32" i="17"/>
  <c r="BN33" i="17" s="1"/>
  <c r="BL32" i="17"/>
  <c r="BD32" i="17"/>
  <c r="BD33" i="17" s="1"/>
  <c r="BB32" i="17"/>
  <c r="AT32" i="17"/>
  <c r="AT33" i="17" s="1"/>
  <c r="AR32" i="17"/>
  <c r="AJ32" i="17"/>
  <c r="AJ33" i="17" s="1"/>
  <c r="AH32" i="17"/>
  <c r="Z32" i="17"/>
  <c r="Z33" i="17" s="1"/>
  <c r="X32" i="17"/>
  <c r="P32" i="17"/>
  <c r="P33" i="17" s="1"/>
  <c r="N32" i="17"/>
  <c r="DO31" i="17"/>
  <c r="DE31" i="17"/>
  <c r="DO30" i="17"/>
  <c r="DE30" i="17"/>
  <c r="CU30" i="17"/>
  <c r="FC29" i="17"/>
  <c r="DY29" i="17"/>
  <c r="DO29" i="17"/>
  <c r="DE29" i="17"/>
  <c r="CU29" i="17"/>
  <c r="CK29" i="17"/>
  <c r="BQ29" i="17"/>
  <c r="BG29" i="17"/>
  <c r="AC29" i="17"/>
  <c r="S29" i="17"/>
  <c r="FC28" i="17"/>
  <c r="ES28" i="17"/>
  <c r="EI28" i="17"/>
  <c r="DY28" i="17"/>
  <c r="DO28" i="17"/>
  <c r="DE28" i="17"/>
  <c r="CU28" i="17"/>
  <c r="CK28" i="17"/>
  <c r="CA28" i="17"/>
  <c r="BQ28" i="17"/>
  <c r="BG28" i="17"/>
  <c r="AW28" i="17"/>
  <c r="AM28" i="17"/>
  <c r="AC28" i="17"/>
  <c r="S28" i="17"/>
  <c r="FC27" i="17"/>
  <c r="ES27" i="17"/>
  <c r="EI27" i="17"/>
  <c r="DY27" i="17"/>
  <c r="DO27" i="17"/>
  <c r="DE27" i="17"/>
  <c r="CU27" i="17"/>
  <c r="CK27" i="17"/>
  <c r="CA27" i="17"/>
  <c r="BQ27" i="17"/>
  <c r="BG27" i="17"/>
  <c r="AW27" i="17"/>
  <c r="AM27" i="17"/>
  <c r="AC27" i="17"/>
  <c r="S27" i="17"/>
  <c r="FC26" i="17"/>
  <c r="ES26" i="17"/>
  <c r="EI26" i="17"/>
  <c r="DY26" i="17"/>
  <c r="DO26" i="17"/>
  <c r="DE26" i="17"/>
  <c r="CU26" i="17"/>
  <c r="CK26" i="17"/>
  <c r="CA26" i="17"/>
  <c r="BQ26" i="17"/>
  <c r="BG26" i="17"/>
  <c r="AW26" i="17"/>
  <c r="AM26" i="17"/>
  <c r="AC26" i="17"/>
  <c r="S26" i="17"/>
  <c r="FC25" i="17"/>
  <c r="ES25" i="17"/>
  <c r="EI25" i="17"/>
  <c r="DY25" i="17"/>
  <c r="DO25" i="17"/>
  <c r="DE25" i="17"/>
  <c r="CU25" i="17"/>
  <c r="CK25" i="17"/>
  <c r="CA25" i="17"/>
  <c r="BQ25" i="17"/>
  <c r="BG25" i="17"/>
  <c r="AW25" i="17"/>
  <c r="AM25" i="17"/>
  <c r="AC25" i="17"/>
  <c r="S25" i="17"/>
  <c r="FC24" i="17"/>
  <c r="ES24" i="17"/>
  <c r="EI24" i="17"/>
  <c r="DY24" i="17"/>
  <c r="DO24" i="17"/>
  <c r="DE24" i="17"/>
  <c r="CU24" i="17"/>
  <c r="CK24" i="17"/>
  <c r="CA24" i="17"/>
  <c r="BQ24" i="17"/>
  <c r="BG24" i="17"/>
  <c r="AW24" i="17"/>
  <c r="AM24" i="17"/>
  <c r="AC24" i="17"/>
  <c r="S24" i="17"/>
  <c r="FC23" i="17"/>
  <c r="ES23" i="17"/>
  <c r="EI23" i="17"/>
  <c r="DY23" i="17"/>
  <c r="DO23" i="17"/>
  <c r="DE23" i="17"/>
  <c r="CU23" i="17"/>
  <c r="CK23" i="17"/>
  <c r="CA23" i="17"/>
  <c r="BQ23" i="17"/>
  <c r="BG23" i="17"/>
  <c r="AW23" i="17"/>
  <c r="AM23" i="17"/>
  <c r="AC23" i="17"/>
  <c r="S23" i="17"/>
  <c r="FC22" i="17"/>
  <c r="ES22" i="17"/>
  <c r="EI22" i="17"/>
  <c r="DY22" i="17"/>
  <c r="DO22" i="17"/>
  <c r="DE22" i="17"/>
  <c r="CU22" i="17"/>
  <c r="CK22" i="17"/>
  <c r="CA22" i="17"/>
  <c r="BQ22" i="17"/>
  <c r="BG22" i="17"/>
  <c r="AW22" i="17"/>
  <c r="AM22" i="17"/>
  <c r="AC22" i="17"/>
  <c r="S22" i="17"/>
  <c r="FC21" i="17"/>
  <c r="ES21" i="17"/>
  <c r="EI21" i="17"/>
  <c r="DY21" i="17"/>
  <c r="DO21" i="17"/>
  <c r="DE21" i="17"/>
  <c r="CU21" i="17"/>
  <c r="CK21" i="17"/>
  <c r="CA21" i="17"/>
  <c r="BQ21" i="17"/>
  <c r="BG21" i="17"/>
  <c r="AW21" i="17"/>
  <c r="AM21" i="17"/>
  <c r="AC21" i="17"/>
  <c r="S21" i="17"/>
  <c r="FC20" i="17"/>
  <c r="ES20" i="17"/>
  <c r="EI20" i="17"/>
  <c r="DY20" i="17"/>
  <c r="DO20" i="17"/>
  <c r="DE20" i="17"/>
  <c r="CU20" i="17"/>
  <c r="CK20" i="17"/>
  <c r="CA20" i="17"/>
  <c r="BQ20" i="17"/>
  <c r="BG20" i="17"/>
  <c r="AW20" i="17"/>
  <c r="AM20" i="17"/>
  <c r="AC20" i="17"/>
  <c r="S20" i="17"/>
  <c r="FC19" i="17"/>
  <c r="ES19" i="17"/>
  <c r="EI19" i="17"/>
  <c r="DY19" i="17"/>
  <c r="DO19" i="17"/>
  <c r="DE19" i="17"/>
  <c r="CU19" i="17"/>
  <c r="CK19" i="17"/>
  <c r="CA19" i="17"/>
  <c r="BQ19" i="17"/>
  <c r="BG19" i="17"/>
  <c r="AW19" i="17"/>
  <c r="AM19" i="17"/>
  <c r="AC19" i="17"/>
  <c r="S19" i="17"/>
  <c r="FC18" i="17"/>
  <c r="ES18" i="17"/>
  <c r="EI18" i="17"/>
  <c r="DY18" i="17"/>
  <c r="DO18" i="17"/>
  <c r="DE18" i="17"/>
  <c r="CU18" i="17"/>
  <c r="CK18" i="17"/>
  <c r="CA18" i="17"/>
  <c r="BQ18" i="17"/>
  <c r="BG18" i="17"/>
  <c r="AW18" i="17"/>
  <c r="AM18" i="17"/>
  <c r="AC18" i="17"/>
  <c r="S18" i="17"/>
  <c r="H18" i="17"/>
  <c r="G18" i="17"/>
  <c r="F18" i="17"/>
  <c r="E18" i="17"/>
  <c r="D18" i="17"/>
  <c r="C18" i="17"/>
  <c r="B18" i="17"/>
  <c r="FC17" i="17"/>
  <c r="ES17" i="17"/>
  <c r="EI17" i="17"/>
  <c r="DY17" i="17"/>
  <c r="DO17" i="17"/>
  <c r="DE17" i="17"/>
  <c r="CU17" i="17"/>
  <c r="CK17" i="17"/>
  <c r="CA17" i="17"/>
  <c r="BQ17" i="17"/>
  <c r="BG17" i="17"/>
  <c r="AW17" i="17"/>
  <c r="AM17" i="17"/>
  <c r="AC17" i="17"/>
  <c r="S17" i="17"/>
  <c r="H17" i="17"/>
  <c r="G17" i="17"/>
  <c r="F17" i="17"/>
  <c r="E17" i="17"/>
  <c r="D17" i="17"/>
  <c r="C17" i="17"/>
  <c r="B17" i="17"/>
  <c r="FC16" i="17"/>
  <c r="ES16" i="17"/>
  <c r="EI16" i="17"/>
  <c r="DY16" i="17"/>
  <c r="DO16" i="17"/>
  <c r="DE16" i="17"/>
  <c r="CU16" i="17"/>
  <c r="CK16" i="17"/>
  <c r="CA16" i="17"/>
  <c r="BQ16" i="17"/>
  <c r="BG16" i="17"/>
  <c r="AW16" i="17"/>
  <c r="AM16" i="17"/>
  <c r="AC16" i="17"/>
  <c r="S16" i="17"/>
  <c r="H16" i="17"/>
  <c r="G16" i="17"/>
  <c r="F16" i="17"/>
  <c r="E16" i="17"/>
  <c r="D16" i="17"/>
  <c r="C16" i="17"/>
  <c r="B16" i="17"/>
  <c r="FC15" i="17"/>
  <c r="ES15" i="17"/>
  <c r="EI15" i="17"/>
  <c r="DY15" i="17"/>
  <c r="DO15" i="17"/>
  <c r="DE15" i="17"/>
  <c r="CU15" i="17"/>
  <c r="CK15" i="17"/>
  <c r="CA15" i="17"/>
  <c r="BQ15" i="17"/>
  <c r="BG15" i="17"/>
  <c r="AW15" i="17"/>
  <c r="AM15" i="17"/>
  <c r="AC15" i="17"/>
  <c r="S15" i="17"/>
  <c r="H15" i="17"/>
  <c r="G15" i="17"/>
  <c r="F15" i="17"/>
  <c r="E15" i="17"/>
  <c r="D15" i="17"/>
  <c r="C15" i="17"/>
  <c r="B15" i="17"/>
  <c r="FC14" i="17"/>
  <c r="ES14" i="17"/>
  <c r="EI14" i="17"/>
  <c r="DY14" i="17"/>
  <c r="DO14" i="17"/>
  <c r="DE14" i="17"/>
  <c r="CU14" i="17"/>
  <c r="CK14" i="17"/>
  <c r="CA14" i="17"/>
  <c r="BQ14" i="17"/>
  <c r="BG14" i="17"/>
  <c r="AW14" i="17"/>
  <c r="AM14" i="17"/>
  <c r="AC14" i="17"/>
  <c r="S14" i="17"/>
  <c r="H14" i="17"/>
  <c r="G14" i="17"/>
  <c r="F14" i="17"/>
  <c r="E14" i="17"/>
  <c r="D14" i="17"/>
  <c r="C14" i="17"/>
  <c r="B14" i="17"/>
  <c r="FC13" i="17"/>
  <c r="ES13" i="17"/>
  <c r="EI13" i="17"/>
  <c r="DY13" i="17"/>
  <c r="DO13" i="17"/>
  <c r="DE13" i="17"/>
  <c r="CU13" i="17"/>
  <c r="CK13" i="17"/>
  <c r="CA13" i="17"/>
  <c r="BQ13" i="17"/>
  <c r="BG13" i="17"/>
  <c r="AW13" i="17"/>
  <c r="AM13" i="17"/>
  <c r="AC13" i="17"/>
  <c r="S13" i="17"/>
  <c r="I13" i="17"/>
  <c r="H13" i="17"/>
  <c r="G13" i="17"/>
  <c r="F13" i="17"/>
  <c r="E13" i="17"/>
  <c r="D13" i="17"/>
  <c r="C13" i="17"/>
  <c r="B13" i="17"/>
  <c r="FC12" i="17"/>
  <c r="ES12" i="17"/>
  <c r="EI12" i="17"/>
  <c r="DY12" i="17"/>
  <c r="DO12" i="17"/>
  <c r="DE12" i="17"/>
  <c r="CU12" i="17"/>
  <c r="CK12" i="17"/>
  <c r="CA12" i="17"/>
  <c r="BQ12" i="17"/>
  <c r="BG12" i="17"/>
  <c r="AW12" i="17"/>
  <c r="AM12" i="17"/>
  <c r="AC12" i="17"/>
  <c r="S12" i="17"/>
  <c r="H12" i="17"/>
  <c r="G12" i="17"/>
  <c r="F12" i="17"/>
  <c r="E12" i="17"/>
  <c r="D12" i="17"/>
  <c r="C12" i="17"/>
  <c r="B12" i="17"/>
  <c r="FC11" i="17"/>
  <c r="ES11" i="17"/>
  <c r="EI11" i="17"/>
  <c r="DY11" i="17"/>
  <c r="DO11" i="17"/>
  <c r="DE11" i="17"/>
  <c r="CU11" i="17"/>
  <c r="CK11" i="17"/>
  <c r="CA11" i="17"/>
  <c r="BQ11" i="17"/>
  <c r="BG11" i="17"/>
  <c r="AW11" i="17"/>
  <c r="AM11" i="17"/>
  <c r="AC11" i="17"/>
  <c r="S11" i="17"/>
  <c r="H11" i="17"/>
  <c r="G11" i="17"/>
  <c r="F11" i="17"/>
  <c r="E11" i="17"/>
  <c r="D11" i="17"/>
  <c r="C11" i="17"/>
  <c r="B11" i="17"/>
  <c r="FC10" i="17"/>
  <c r="ES10" i="17"/>
  <c r="EI10" i="17"/>
  <c r="DY10" i="17"/>
  <c r="DO10" i="17"/>
  <c r="DE10" i="17"/>
  <c r="CU10" i="17"/>
  <c r="CK10" i="17"/>
  <c r="CA10" i="17"/>
  <c r="BQ10" i="17"/>
  <c r="BG10" i="17"/>
  <c r="AW10" i="17"/>
  <c r="AM10" i="17"/>
  <c r="AC10" i="17"/>
  <c r="S10" i="17"/>
  <c r="H10" i="17"/>
  <c r="G10" i="17"/>
  <c r="F10" i="17"/>
  <c r="E10" i="17"/>
  <c r="D10" i="17"/>
  <c r="C10" i="17"/>
  <c r="B10" i="17"/>
  <c r="FC9" i="17"/>
  <c r="ES9" i="17"/>
  <c r="EI9" i="17"/>
  <c r="DY9" i="17"/>
  <c r="DO9" i="17"/>
  <c r="DE9" i="17"/>
  <c r="CU9" i="17"/>
  <c r="CK9" i="17"/>
  <c r="CA9" i="17"/>
  <c r="BQ9" i="17"/>
  <c r="BG9" i="17"/>
  <c r="AW9" i="17"/>
  <c r="AM9" i="17"/>
  <c r="AC9" i="17"/>
  <c r="S9" i="17"/>
  <c r="H9" i="17"/>
  <c r="G9" i="17"/>
  <c r="F9" i="17"/>
  <c r="E9" i="17"/>
  <c r="D9" i="17"/>
  <c r="C9" i="17"/>
  <c r="B9" i="17"/>
  <c r="B9" i="15" s="1"/>
  <c r="FC8" i="17"/>
  <c r="ES8" i="17"/>
  <c r="EI8" i="17"/>
  <c r="DY8" i="17"/>
  <c r="DO8" i="17"/>
  <c r="DE8" i="17"/>
  <c r="CU8" i="17"/>
  <c r="CK8" i="17"/>
  <c r="CA8" i="17"/>
  <c r="BQ8" i="17"/>
  <c r="BG8" i="17"/>
  <c r="AW8" i="17"/>
  <c r="AM8" i="17"/>
  <c r="AC8" i="17"/>
  <c r="S8" i="17"/>
  <c r="H8" i="17"/>
  <c r="G8" i="17"/>
  <c r="F8" i="17"/>
  <c r="E8" i="17"/>
  <c r="D8" i="17"/>
  <c r="C8" i="17"/>
  <c r="C8" i="15" s="1"/>
  <c r="B8" i="17"/>
  <c r="B8" i="15" s="1"/>
  <c r="H7" i="17"/>
  <c r="H7" i="15" s="1"/>
  <c r="G7" i="17"/>
  <c r="G7" i="15" s="1"/>
  <c r="F7" i="17"/>
  <c r="F7" i="15" s="1"/>
  <c r="E7" i="17"/>
  <c r="E7" i="15" s="1"/>
  <c r="D7" i="17"/>
  <c r="D7" i="15" s="1"/>
  <c r="C7" i="17"/>
  <c r="C7" i="15" s="1"/>
  <c r="B7" i="17"/>
  <c r="B7" i="15" s="1"/>
  <c r="H6" i="17"/>
  <c r="H6" i="15" s="1"/>
  <c r="T6" i="15" s="1"/>
  <c r="G6" i="17"/>
  <c r="G6" i="15" s="1"/>
  <c r="F6" i="17"/>
  <c r="F6" i="15" s="1"/>
  <c r="E6" i="17"/>
  <c r="E6" i="15" s="1"/>
  <c r="D6" i="17"/>
  <c r="D6" i="15" s="1"/>
  <c r="C6" i="17"/>
  <c r="C6" i="15" s="1"/>
  <c r="B6" i="17"/>
  <c r="B6" i="15" s="1"/>
  <c r="FB5" i="17"/>
  <c r="I18" i="17" s="1"/>
  <c r="ER5" i="17"/>
  <c r="I17" i="17" s="1"/>
  <c r="EH5" i="17"/>
  <c r="I16" i="17" s="1"/>
  <c r="DX5" i="17"/>
  <c r="I15" i="17" s="1"/>
  <c r="DN5" i="17"/>
  <c r="I14" i="17" s="1"/>
  <c r="DD5" i="17"/>
  <c r="CT5" i="17"/>
  <c r="I12" i="17" s="1"/>
  <c r="CJ5" i="17"/>
  <c r="I11" i="17" s="1"/>
  <c r="BZ5" i="17"/>
  <c r="I10" i="17" s="1"/>
  <c r="BP5" i="17"/>
  <c r="I9" i="17" s="1"/>
  <c r="BF5" i="17"/>
  <c r="AV5" i="17"/>
  <c r="I7" i="17" s="1"/>
  <c r="AL5" i="17"/>
  <c r="I6" i="17" s="1"/>
  <c r="I6" i="15" s="1"/>
  <c r="AB5" i="17"/>
  <c r="I5" i="17" s="1"/>
  <c r="I5" i="15" s="1"/>
  <c r="R5" i="17"/>
  <c r="I4" i="17" s="1"/>
  <c r="I4" i="15" s="1"/>
  <c r="H5" i="17"/>
  <c r="H5" i="15" s="1"/>
  <c r="G5" i="17"/>
  <c r="G5" i="15" s="1"/>
  <c r="F5" i="17"/>
  <c r="F5" i="15" s="1"/>
  <c r="E5" i="17"/>
  <c r="E5" i="15" s="1"/>
  <c r="D5" i="17"/>
  <c r="D5" i="15" s="1"/>
  <c r="C5" i="17"/>
  <c r="C5" i="15" s="1"/>
  <c r="B5" i="17"/>
  <c r="B5" i="15" s="1"/>
  <c r="H4" i="17"/>
  <c r="H4" i="15" s="1"/>
  <c r="G4" i="17"/>
  <c r="G4" i="15" s="1"/>
  <c r="F4" i="17"/>
  <c r="F4" i="15" s="1"/>
  <c r="E4" i="17"/>
  <c r="E4" i="15" s="1"/>
  <c r="D4" i="17"/>
  <c r="D4" i="15" s="1"/>
  <c r="C4" i="17"/>
  <c r="C4" i="15" s="1"/>
  <c r="B4" i="17"/>
  <c r="B4" i="15" s="1"/>
  <c r="U1" i="17"/>
  <c r="AE1" i="17" s="1"/>
  <c r="AO1" i="17" s="1"/>
  <c r="AY1" i="17" s="1"/>
  <c r="BI1" i="17" s="1"/>
  <c r="BS1" i="17" s="1"/>
  <c r="CC1" i="17" s="1"/>
  <c r="CM1" i="17" s="1"/>
  <c r="CW1" i="17" s="1"/>
  <c r="DG1" i="17" s="1"/>
  <c r="DQ1" i="17" s="1"/>
  <c r="EA1" i="17" s="1"/>
  <c r="EK1" i="17" s="1"/>
  <c r="EU1" i="17" s="1"/>
  <c r="R1" i="17"/>
  <c r="AB1" i="17" s="1"/>
  <c r="AL1" i="17" s="1"/>
  <c r="AV1" i="17" s="1"/>
  <c r="BF1" i="17" s="1"/>
  <c r="BP1" i="17" s="1"/>
  <c r="BZ1" i="17" s="1"/>
  <c r="CJ1" i="17" s="1"/>
  <c r="CT1" i="17" s="1"/>
  <c r="DD1" i="17" s="1"/>
  <c r="DN1" i="17" s="1"/>
  <c r="DX1" i="17" s="1"/>
  <c r="EH1" i="17" s="1"/>
  <c r="ER1" i="17" s="1"/>
  <c r="FB1" i="17" s="1"/>
  <c r="M51" i="15"/>
  <c r="K51" i="15"/>
  <c r="I51" i="15"/>
  <c r="T50" i="15"/>
  <c r="S50" i="15"/>
  <c r="I50" i="15"/>
  <c r="S49" i="15"/>
  <c r="T49" i="15" s="1"/>
  <c r="I49" i="15"/>
  <c r="T48" i="15"/>
  <c r="S48" i="15"/>
  <c r="I48" i="15"/>
  <c r="S47" i="15"/>
  <c r="T47" i="15" s="1"/>
  <c r="I47" i="15"/>
  <c r="T46" i="15"/>
  <c r="S46" i="15"/>
  <c r="I46" i="15"/>
  <c r="S45" i="15"/>
  <c r="T45" i="15" s="1"/>
  <c r="I45" i="15"/>
  <c r="T44" i="15"/>
  <c r="S44" i="15"/>
  <c r="I44" i="15"/>
  <c r="S43" i="15"/>
  <c r="T43" i="15" s="1"/>
  <c r="I43" i="15"/>
  <c r="T42" i="15"/>
  <c r="S42" i="15"/>
  <c r="I42" i="15"/>
  <c r="S41" i="15"/>
  <c r="T41" i="15" s="1"/>
  <c r="I41" i="15"/>
  <c r="T40" i="15"/>
  <c r="S40" i="15"/>
  <c r="I40" i="15"/>
  <c r="S39" i="15"/>
  <c r="T39" i="15" s="1"/>
  <c r="I39" i="15"/>
  <c r="T38" i="15"/>
  <c r="S38" i="15"/>
  <c r="I38" i="15"/>
  <c r="S37" i="15"/>
  <c r="T37" i="15" s="1"/>
  <c r="S36" i="15"/>
  <c r="T36" i="15" s="1"/>
  <c r="S35" i="15"/>
  <c r="T35" i="15" s="1"/>
  <c r="S34" i="15"/>
  <c r="T34" i="15" s="1"/>
  <c r="S33" i="15"/>
  <c r="T33" i="15" s="1"/>
  <c r="S32" i="15"/>
  <c r="T32" i="15" s="1"/>
  <c r="S31" i="15"/>
  <c r="T31" i="15" s="1"/>
  <c r="S30" i="15"/>
  <c r="T30" i="15" s="1"/>
  <c r="T29" i="15"/>
  <c r="S29" i="15"/>
  <c r="AA28" i="15"/>
  <c r="S28" i="15"/>
  <c r="T28" i="15" s="1"/>
  <c r="AB27" i="15"/>
  <c r="AA27" i="15"/>
  <c r="AC27" i="15" s="1"/>
  <c r="T27" i="15"/>
  <c r="S27" i="15"/>
  <c r="AA26" i="15"/>
  <c r="AB26" i="15" s="1"/>
  <c r="AC26" i="15" s="1"/>
  <c r="S26" i="15"/>
  <c r="T26" i="15" s="1"/>
  <c r="AB25" i="15"/>
  <c r="AC25" i="15" s="1"/>
  <c r="AA25" i="15"/>
  <c r="T25" i="15"/>
  <c r="S25" i="15"/>
  <c r="AA24" i="15"/>
  <c r="S24" i="15"/>
  <c r="T24" i="15" s="1"/>
  <c r="AB23" i="15"/>
  <c r="AA23" i="15"/>
  <c r="AC23" i="15" s="1"/>
  <c r="T23" i="15"/>
  <c r="S23" i="15"/>
  <c r="AA22" i="15"/>
  <c r="AB22" i="15" s="1"/>
  <c r="AC22" i="15" s="1"/>
  <c r="S22" i="15"/>
  <c r="T22" i="15" s="1"/>
  <c r="AB21" i="15"/>
  <c r="AC21" i="15" s="1"/>
  <c r="AA21" i="15"/>
  <c r="T21" i="15"/>
  <c r="S21" i="15"/>
  <c r="AA20" i="15"/>
  <c r="S20" i="15"/>
  <c r="T20" i="15" s="1"/>
  <c r="AB19" i="15"/>
  <c r="AA19" i="15"/>
  <c r="AC19" i="15" s="1"/>
  <c r="T19" i="15"/>
  <c r="S19" i="15"/>
  <c r="AA18" i="15"/>
  <c r="AB18" i="15" s="1"/>
  <c r="AC18" i="15" s="1"/>
  <c r="S18" i="15"/>
  <c r="T18" i="15" s="1"/>
  <c r="AB17" i="15"/>
  <c r="AC17" i="15" s="1"/>
  <c r="AA17" i="15"/>
  <c r="T17" i="15"/>
  <c r="S17" i="15"/>
  <c r="AA16" i="15"/>
  <c r="S16" i="15"/>
  <c r="T16" i="15" s="1"/>
  <c r="AB15" i="15"/>
  <c r="AA15" i="15"/>
  <c r="AC15" i="15" s="1"/>
  <c r="T15" i="15"/>
  <c r="S15" i="15"/>
  <c r="AA14" i="15"/>
  <c r="AB14" i="15" s="1"/>
  <c r="AC14" i="15" s="1"/>
  <c r="S14" i="15"/>
  <c r="T14" i="15" s="1"/>
  <c r="AB13" i="15"/>
  <c r="AC13" i="15" s="1"/>
  <c r="AA13" i="15"/>
  <c r="T13" i="15"/>
  <c r="S13" i="15"/>
  <c r="I13" i="15"/>
  <c r="AB12" i="15"/>
  <c r="AA12" i="15"/>
  <c r="AC12" i="15" s="1"/>
  <c r="T12" i="15"/>
  <c r="S12" i="15"/>
  <c r="I12" i="15"/>
  <c r="AB11" i="15"/>
  <c r="AC11" i="15" s="1"/>
  <c r="AA11" i="15"/>
  <c r="T11" i="15"/>
  <c r="S11" i="15"/>
  <c r="I11" i="15"/>
  <c r="AB10" i="15"/>
  <c r="AA10" i="15"/>
  <c r="AC10" i="15" s="1"/>
  <c r="S10" i="15"/>
  <c r="T10" i="15" s="1"/>
  <c r="I10" i="15"/>
  <c r="AB9" i="15"/>
  <c r="AC9" i="15" s="1"/>
  <c r="AA9" i="15"/>
  <c r="S9" i="15"/>
  <c r="T9" i="15" s="1"/>
  <c r="I9" i="15"/>
  <c r="AA8" i="15"/>
  <c r="AB8" i="15" s="1"/>
  <c r="AC8" i="15" s="1"/>
  <c r="S8" i="15"/>
  <c r="T8" i="15" s="1"/>
  <c r="AA7" i="15"/>
  <c r="S7" i="15"/>
  <c r="T7" i="15" s="1"/>
  <c r="I7" i="15"/>
  <c r="S6" i="15"/>
  <c r="S5" i="15"/>
  <c r="T5" i="15" s="1"/>
  <c r="Q51" i="15"/>
  <c r="S4" i="15"/>
  <c r="T4" i="15" s="1"/>
  <c r="S3" i="15"/>
  <c r="I3" i="15"/>
  <c r="H3" i="15"/>
  <c r="G3" i="15"/>
  <c r="F3" i="15"/>
  <c r="D3" i="15"/>
  <c r="C3" i="15"/>
  <c r="B3" i="15"/>
  <c r="X106" i="14"/>
  <c r="U106" i="14"/>
  <c r="S106" i="14"/>
  <c r="N106" i="14"/>
  <c r="P105" i="14"/>
  <c r="F105" i="14"/>
  <c r="P104" i="14"/>
  <c r="F104" i="14"/>
  <c r="P103" i="14"/>
  <c r="F103" i="14"/>
  <c r="K102" i="14"/>
  <c r="P102" i="14" s="1"/>
  <c r="F102" i="14"/>
  <c r="P101" i="14"/>
  <c r="L101" i="14"/>
  <c r="F101" i="14"/>
  <c r="P100" i="14"/>
  <c r="L100" i="14"/>
  <c r="P99" i="14"/>
  <c r="L99" i="14"/>
  <c r="P98" i="14"/>
  <c r="L98" i="14"/>
  <c r="P97" i="14"/>
  <c r="L97" i="14"/>
  <c r="P96" i="14"/>
  <c r="L96" i="14"/>
  <c r="P95" i="14"/>
  <c r="L95" i="14"/>
  <c r="P94" i="14"/>
  <c r="L94" i="14"/>
  <c r="P93" i="14"/>
  <c r="L93" i="14"/>
  <c r="P92" i="14"/>
  <c r="L92" i="14"/>
  <c r="P91" i="14"/>
  <c r="L91" i="14"/>
  <c r="P90" i="14"/>
  <c r="L90" i="14"/>
  <c r="P89" i="14"/>
  <c r="L89" i="14"/>
  <c r="P88" i="14"/>
  <c r="L88" i="14"/>
  <c r="P87" i="14"/>
  <c r="L87" i="14"/>
  <c r="P86" i="14"/>
  <c r="L86" i="14"/>
  <c r="P85" i="14"/>
  <c r="L85" i="14"/>
  <c r="P84" i="14"/>
  <c r="L84" i="14"/>
  <c r="P83" i="14"/>
  <c r="L83" i="14"/>
  <c r="P79" i="14"/>
  <c r="L79" i="14"/>
  <c r="P78" i="14"/>
  <c r="L78" i="14"/>
  <c r="P77" i="14"/>
  <c r="L77" i="14"/>
  <c r="P76" i="14"/>
  <c r="L76" i="14"/>
  <c r="P75" i="14"/>
  <c r="L75" i="14"/>
  <c r="P74" i="14"/>
  <c r="L74" i="14"/>
  <c r="P73" i="14"/>
  <c r="L73" i="14"/>
  <c r="P69" i="14"/>
  <c r="L69" i="14"/>
  <c r="P68" i="14"/>
  <c r="L68" i="14"/>
  <c r="P67" i="14"/>
  <c r="L67" i="14"/>
  <c r="P66" i="14"/>
  <c r="L66" i="14"/>
  <c r="P65" i="14"/>
  <c r="L65" i="14"/>
  <c r="P64" i="14"/>
  <c r="L64" i="14"/>
  <c r="P63" i="14"/>
  <c r="L63" i="14"/>
  <c r="F63" i="14"/>
  <c r="P62" i="14"/>
  <c r="L62" i="14"/>
  <c r="F62" i="14"/>
  <c r="P61" i="14"/>
  <c r="L61" i="14"/>
  <c r="F61" i="14"/>
  <c r="P60" i="14"/>
  <c r="L60" i="14"/>
  <c r="F60" i="14"/>
  <c r="P59" i="14"/>
  <c r="L59" i="14"/>
  <c r="F59" i="14"/>
  <c r="P58" i="14"/>
  <c r="L58" i="14"/>
  <c r="F58" i="14"/>
  <c r="P57" i="14"/>
  <c r="L57" i="14"/>
  <c r="F57" i="14"/>
  <c r="P56" i="14"/>
  <c r="L56" i="14"/>
  <c r="F56" i="14"/>
  <c r="P55" i="14"/>
  <c r="L55" i="14"/>
  <c r="F55" i="14"/>
  <c r="P54" i="14"/>
  <c r="L54" i="14"/>
  <c r="F54" i="14"/>
  <c r="P53" i="14"/>
  <c r="L53" i="14"/>
  <c r="F53" i="14"/>
  <c r="P52" i="14"/>
  <c r="L52" i="14"/>
  <c r="F52" i="14"/>
  <c r="P51" i="14"/>
  <c r="L51" i="14"/>
  <c r="F51" i="14"/>
  <c r="P50" i="14"/>
  <c r="L50" i="14"/>
  <c r="F50" i="14"/>
  <c r="P49" i="14"/>
  <c r="L49" i="14"/>
  <c r="F49" i="14"/>
  <c r="P48" i="14"/>
  <c r="L48" i="14"/>
  <c r="F48" i="14"/>
  <c r="P47" i="14"/>
  <c r="L47" i="14"/>
  <c r="F47" i="14"/>
  <c r="P46" i="14"/>
  <c r="L46" i="14"/>
  <c r="F46" i="14"/>
  <c r="P45" i="14"/>
  <c r="L45" i="14"/>
  <c r="F45" i="14"/>
  <c r="P44" i="14"/>
  <c r="L44" i="14"/>
  <c r="F44" i="14"/>
  <c r="P43" i="14"/>
  <c r="L43" i="14"/>
  <c r="F43" i="14"/>
  <c r="P42" i="14"/>
  <c r="L42" i="14"/>
  <c r="F42" i="14"/>
  <c r="P41" i="14"/>
  <c r="L41" i="14"/>
  <c r="F41" i="14"/>
  <c r="P40" i="14"/>
  <c r="L40" i="14"/>
  <c r="F40" i="14"/>
  <c r="P39" i="14"/>
  <c r="L39" i="14"/>
  <c r="F39" i="14"/>
  <c r="P38" i="14"/>
  <c r="L38" i="14"/>
  <c r="F38" i="14"/>
  <c r="P37" i="14"/>
  <c r="L37" i="14"/>
  <c r="F37" i="14"/>
  <c r="P36" i="14"/>
  <c r="L36" i="14"/>
  <c r="F36" i="14"/>
  <c r="P35" i="14"/>
  <c r="L35" i="14"/>
  <c r="F35" i="14"/>
  <c r="P34" i="14"/>
  <c r="L34" i="14"/>
  <c r="F34" i="14"/>
  <c r="P33" i="14"/>
  <c r="L33" i="14"/>
  <c r="F33" i="14"/>
  <c r="P32" i="14"/>
  <c r="L32" i="14"/>
  <c r="F32" i="14"/>
  <c r="P31" i="14"/>
  <c r="L31" i="14"/>
  <c r="F31" i="14"/>
  <c r="P30" i="14"/>
  <c r="L30" i="14"/>
  <c r="F30" i="14"/>
  <c r="P29" i="14"/>
  <c r="L29" i="14"/>
  <c r="F29" i="14"/>
  <c r="P28" i="14"/>
  <c r="L28" i="14"/>
  <c r="F28" i="14"/>
  <c r="P27" i="14"/>
  <c r="L27" i="14"/>
  <c r="F27" i="14"/>
  <c r="P26" i="14"/>
  <c r="L26" i="14"/>
  <c r="F26" i="14"/>
  <c r="P25" i="14"/>
  <c r="L25" i="14"/>
  <c r="F25" i="14"/>
  <c r="L24" i="14"/>
  <c r="F24" i="14"/>
  <c r="P23" i="14"/>
  <c r="L23" i="14"/>
  <c r="F23" i="14"/>
  <c r="P22" i="14"/>
  <c r="L22" i="14"/>
  <c r="P21" i="14"/>
  <c r="L21" i="14"/>
  <c r="P20" i="14"/>
  <c r="L20" i="14"/>
  <c r="P19" i="14"/>
  <c r="L19" i="14"/>
  <c r="P18" i="14"/>
  <c r="L18" i="14"/>
  <c r="P17" i="14"/>
  <c r="L17" i="14"/>
  <c r="P14" i="14"/>
  <c r="L14" i="14"/>
  <c r="P13" i="14"/>
  <c r="L13" i="14"/>
  <c r="P12" i="14"/>
  <c r="L12" i="14"/>
  <c r="P11" i="14"/>
  <c r="L11" i="14"/>
  <c r="P8" i="14"/>
  <c r="L8" i="14"/>
  <c r="P9" i="14"/>
  <c r="L9" i="14"/>
  <c r="P7" i="14"/>
  <c r="L7" i="14"/>
  <c r="P6" i="14"/>
  <c r="L6" i="14"/>
  <c r="P5" i="14"/>
  <c r="L5" i="14"/>
  <c r="P4" i="14"/>
  <c r="L4" i="14"/>
  <c r="S30" i="17" l="1"/>
  <c r="EI29" i="17"/>
  <c r="AC30" i="17"/>
  <c r="BQ30" i="17"/>
  <c r="DE32" i="17"/>
  <c r="ES29" i="17"/>
  <c r="CA30" i="17"/>
  <c r="AM29" i="17"/>
  <c r="FC30" i="17"/>
  <c r="H51" i="15"/>
  <c r="I8" i="17"/>
  <c r="I8" i="15"/>
  <c r="AW29" i="17"/>
  <c r="CK30" i="17"/>
  <c r="DY30" i="17"/>
  <c r="DO32" i="17"/>
  <c r="BG30" i="17"/>
  <c r="CU31" i="17"/>
  <c r="BX33" i="17"/>
  <c r="DL33" i="17"/>
  <c r="EF33" i="17"/>
  <c r="EZ33" i="17"/>
  <c r="T3" i="15"/>
  <c r="G51" i="15"/>
  <c r="S51" i="15"/>
  <c r="P106" i="14"/>
  <c r="P109" i="14" s="1"/>
  <c r="AC16" i="15"/>
  <c r="AC20" i="15"/>
  <c r="AB7" i="15"/>
  <c r="AC7" i="15" s="1"/>
  <c r="AB16" i="15"/>
  <c r="AB20" i="15"/>
  <c r="AB24" i="15"/>
  <c r="AC24" i="15" s="1"/>
  <c r="AB28" i="15"/>
  <c r="AC28" i="15" s="1"/>
  <c r="O10" i="12"/>
  <c r="K10" i="12"/>
  <c r="E10" i="12"/>
  <c r="AC29" i="15" l="1"/>
  <c r="N101" i="12"/>
  <c r="O86" i="12" l="1"/>
  <c r="K86" i="12"/>
  <c r="N96" i="12" l="1"/>
  <c r="Q8" i="16"/>
  <c r="Q6" i="16" l="1"/>
  <c r="Q7" i="16"/>
  <c r="Q9" i="16" l="1"/>
  <c r="J9" i="16" l="1"/>
  <c r="H9" i="16"/>
  <c r="G9" i="16"/>
  <c r="F9" i="16"/>
  <c r="E9" i="16"/>
  <c r="D9" i="16"/>
  <c r="C9" i="16"/>
  <c r="B9" i="16"/>
  <c r="I8" i="16"/>
  <c r="I9" i="16"/>
  <c r="I10" i="16"/>
  <c r="I11" i="16"/>
  <c r="I12" i="16"/>
  <c r="I13" i="16"/>
  <c r="H8" i="16"/>
  <c r="G8" i="16"/>
  <c r="F8" i="16"/>
  <c r="E8" i="16"/>
  <c r="D8" i="16"/>
  <c r="C8" i="16"/>
  <c r="B8" i="16"/>
  <c r="J7" i="16" l="1"/>
  <c r="I7" i="16"/>
  <c r="H7" i="16"/>
  <c r="G7" i="16"/>
  <c r="F7" i="16"/>
  <c r="E7" i="16"/>
  <c r="D7" i="16"/>
  <c r="C7" i="16"/>
  <c r="B7" i="16"/>
  <c r="J6" i="16"/>
  <c r="I6" i="16"/>
  <c r="H6" i="16"/>
  <c r="G6" i="16"/>
  <c r="F6" i="16"/>
  <c r="E6" i="16"/>
  <c r="D6" i="16"/>
  <c r="C6" i="16"/>
  <c r="B6" i="16"/>
  <c r="T5" i="11" l="1"/>
  <c r="Q5" i="16" l="1"/>
  <c r="N78" i="12"/>
  <c r="N87" i="12" l="1"/>
  <c r="N79" i="10" l="1"/>
  <c r="N80" i="10"/>
  <c r="J79" i="10"/>
  <c r="I18" i="10"/>
  <c r="Q4" i="16"/>
  <c r="N64" i="12"/>
  <c r="J5" i="16" l="1"/>
  <c r="I5" i="16"/>
  <c r="H5" i="16"/>
  <c r="G5" i="16"/>
  <c r="F5" i="16"/>
  <c r="E5" i="16"/>
  <c r="D5" i="16"/>
  <c r="C5" i="16"/>
  <c r="B5" i="16"/>
  <c r="J4" i="16"/>
  <c r="I4" i="16"/>
  <c r="H4" i="16"/>
  <c r="G4" i="16"/>
  <c r="F4" i="16"/>
  <c r="E4" i="16"/>
  <c r="D4" i="16"/>
  <c r="C4" i="16"/>
  <c r="B4" i="16"/>
  <c r="M51" i="16" l="1"/>
  <c r="I51" i="16"/>
  <c r="S50" i="16"/>
  <c r="T50" i="16" s="1"/>
  <c r="I50" i="16"/>
  <c r="S49" i="16"/>
  <c r="T49" i="16" s="1"/>
  <c r="I49" i="16"/>
  <c r="S48" i="16"/>
  <c r="T48" i="16" s="1"/>
  <c r="I48" i="16"/>
  <c r="S47" i="16"/>
  <c r="T47" i="16" s="1"/>
  <c r="I47" i="16"/>
  <c r="T46" i="16"/>
  <c r="S46" i="16"/>
  <c r="I46" i="16"/>
  <c r="S45" i="16"/>
  <c r="T45" i="16" s="1"/>
  <c r="I45" i="16"/>
  <c r="T44" i="16"/>
  <c r="S44" i="16"/>
  <c r="I44" i="16"/>
  <c r="S43" i="16"/>
  <c r="T43" i="16" s="1"/>
  <c r="I43" i="16"/>
  <c r="S42" i="16"/>
  <c r="T42" i="16" s="1"/>
  <c r="I42" i="16"/>
  <c r="S41" i="16"/>
  <c r="T41" i="16" s="1"/>
  <c r="I41" i="16"/>
  <c r="T40" i="16"/>
  <c r="S40" i="16"/>
  <c r="I40" i="16"/>
  <c r="S39" i="16"/>
  <c r="T39" i="16" s="1"/>
  <c r="I39" i="16"/>
  <c r="S38" i="16"/>
  <c r="T38" i="16" s="1"/>
  <c r="I38" i="16"/>
  <c r="S37" i="16"/>
  <c r="T37" i="16" s="1"/>
  <c r="S36" i="16"/>
  <c r="T36" i="16" s="1"/>
  <c r="S35" i="16"/>
  <c r="S34" i="16"/>
  <c r="S33" i="16"/>
  <c r="T33" i="16" s="1"/>
  <c r="S32" i="16"/>
  <c r="S31" i="16"/>
  <c r="S30" i="16"/>
  <c r="S29" i="16"/>
  <c r="T29" i="16" s="1"/>
  <c r="AA28" i="16"/>
  <c r="S28" i="16"/>
  <c r="T28" i="16"/>
  <c r="AA27" i="16"/>
  <c r="AB27" i="16" s="1"/>
  <c r="AC27" i="16" s="1"/>
  <c r="S27" i="16"/>
  <c r="AA26" i="16"/>
  <c r="AA25" i="16"/>
  <c r="S25" i="16"/>
  <c r="AA24" i="16"/>
  <c r="S24" i="16"/>
  <c r="AA23" i="16"/>
  <c r="AB23" i="16" s="1"/>
  <c r="S23" i="16"/>
  <c r="AA22" i="16"/>
  <c r="AB22" i="16" s="1"/>
  <c r="AC22" i="16" s="1"/>
  <c r="S22" i="16"/>
  <c r="AA21" i="16"/>
  <c r="S21" i="16"/>
  <c r="AC20" i="16"/>
  <c r="AA20" i="16"/>
  <c r="AB20" i="16" s="1"/>
  <c r="S20" i="16"/>
  <c r="AA19" i="16"/>
  <c r="S19" i="16"/>
  <c r="AA18" i="16"/>
  <c r="S18" i="16"/>
  <c r="AA17" i="16"/>
  <c r="AB17" i="16" s="1"/>
  <c r="S17" i="16"/>
  <c r="AA16" i="16"/>
  <c r="AB16" i="16" s="1"/>
  <c r="AC16" i="16" s="1"/>
  <c r="S16" i="16"/>
  <c r="AA15" i="16"/>
  <c r="S15" i="16"/>
  <c r="AA14" i="16"/>
  <c r="AB14" i="16" s="1"/>
  <c r="S14" i="16"/>
  <c r="AA13" i="16"/>
  <c r="AB13" i="16" s="1"/>
  <c r="S13" i="16"/>
  <c r="AA12" i="16"/>
  <c r="S12" i="16"/>
  <c r="T12" i="16"/>
  <c r="AA11" i="16"/>
  <c r="AB11" i="16" s="1"/>
  <c r="S11" i="16"/>
  <c r="AA10" i="16"/>
  <c r="AB10" i="16" s="1"/>
  <c r="AC10" i="16" s="1"/>
  <c r="S10" i="16"/>
  <c r="AA9" i="16"/>
  <c r="AB9" i="16" s="1"/>
  <c r="K51" i="16"/>
  <c r="AA8" i="16"/>
  <c r="AB8" i="16" s="1"/>
  <c r="S8" i="16"/>
  <c r="AA7" i="16"/>
  <c r="S7" i="16"/>
  <c r="T7" i="16" s="1"/>
  <c r="S6" i="16"/>
  <c r="S5" i="16"/>
  <c r="S4" i="16"/>
  <c r="S3" i="16"/>
  <c r="I3" i="16"/>
  <c r="H3" i="16"/>
  <c r="G3" i="16"/>
  <c r="F3" i="16"/>
  <c r="D3" i="16"/>
  <c r="C3" i="16"/>
  <c r="B3" i="16"/>
  <c r="T3" i="16" l="1"/>
  <c r="T15" i="16"/>
  <c r="AC17" i="16"/>
  <c r="T20" i="16"/>
  <c r="T21" i="16"/>
  <c r="T25" i="16"/>
  <c r="T30" i="16"/>
  <c r="T32" i="16"/>
  <c r="T34" i="16"/>
  <c r="T16" i="16"/>
  <c r="T5" i="16"/>
  <c r="AC11" i="16"/>
  <c r="AC14" i="16"/>
  <c r="T19" i="16"/>
  <c r="AC23" i="16"/>
  <c r="T18" i="16"/>
  <c r="T31" i="16"/>
  <c r="T4" i="16"/>
  <c r="T8" i="16"/>
  <c r="T11" i="16"/>
  <c r="T13" i="16"/>
  <c r="T14" i="16"/>
  <c r="T22" i="16"/>
  <c r="T24" i="16"/>
  <c r="T27" i="16"/>
  <c r="T35" i="16"/>
  <c r="T6" i="16"/>
  <c r="AB12" i="16"/>
  <c r="AC12" i="16" s="1"/>
  <c r="AC8" i="16"/>
  <c r="S9" i="16"/>
  <c r="T9" i="16" s="1"/>
  <c r="T17" i="16"/>
  <c r="AB21" i="16"/>
  <c r="AC21" i="16" s="1"/>
  <c r="AB25" i="16"/>
  <c r="AC25" i="16" s="1"/>
  <c r="AB26" i="16"/>
  <c r="AC26" i="16" s="1"/>
  <c r="H51" i="16"/>
  <c r="T23" i="16"/>
  <c r="S26" i="16"/>
  <c r="T26" i="16" s="1"/>
  <c r="G51" i="16"/>
  <c r="AB7" i="16"/>
  <c r="AC7" i="16" s="1"/>
  <c r="AC9" i="16"/>
  <c r="T10" i="16"/>
  <c r="AC13" i="16"/>
  <c r="AB15" i="16"/>
  <c r="AC15" i="16" s="1"/>
  <c r="AB19" i="16"/>
  <c r="AC19" i="16" s="1"/>
  <c r="AB18" i="16"/>
  <c r="AC18" i="16" s="1"/>
  <c r="AB24" i="16"/>
  <c r="AC24" i="16" s="1"/>
  <c r="AB28" i="16"/>
  <c r="AC28" i="16" s="1"/>
  <c r="Q51" i="16"/>
  <c r="S51" i="16" s="1"/>
  <c r="AC29" i="16" l="1"/>
  <c r="K73" i="12" l="1"/>
  <c r="K72" i="12"/>
  <c r="O64" i="12" l="1"/>
  <c r="O65" i="12"/>
  <c r="O66" i="12"/>
  <c r="K64" i="12"/>
  <c r="K65" i="12"/>
  <c r="K66" i="12"/>
  <c r="U1" i="13"/>
  <c r="I92" i="13"/>
  <c r="I91" i="13"/>
  <c r="I90" i="13"/>
  <c r="I89" i="13"/>
  <c r="H88" i="13"/>
  <c r="G88" i="13"/>
  <c r="F88" i="13"/>
  <c r="E88" i="13"/>
  <c r="D88" i="13"/>
  <c r="C88" i="13"/>
  <c r="B88" i="13"/>
  <c r="H87" i="13"/>
  <c r="G87" i="13"/>
  <c r="F87" i="13"/>
  <c r="E87" i="13"/>
  <c r="D87" i="13"/>
  <c r="C87" i="13"/>
  <c r="B87" i="13"/>
  <c r="H86" i="13"/>
  <c r="G86" i="13"/>
  <c r="F86" i="13"/>
  <c r="E86" i="13"/>
  <c r="D86" i="13"/>
  <c r="C86" i="13"/>
  <c r="B86" i="13"/>
  <c r="H85" i="13"/>
  <c r="G85" i="13"/>
  <c r="F85" i="13"/>
  <c r="E85" i="13"/>
  <c r="D85" i="13"/>
  <c r="C85" i="13"/>
  <c r="B85" i="13"/>
  <c r="H84" i="13"/>
  <c r="G84" i="13"/>
  <c r="F84" i="13"/>
  <c r="E84" i="13"/>
  <c r="D84" i="13"/>
  <c r="C84" i="13"/>
  <c r="B84" i="13"/>
  <c r="H83" i="13"/>
  <c r="G83" i="13"/>
  <c r="F83" i="13"/>
  <c r="E83" i="13"/>
  <c r="D83" i="13"/>
  <c r="C83" i="13"/>
  <c r="B83" i="13"/>
  <c r="H82" i="13"/>
  <c r="G82" i="13"/>
  <c r="F82" i="13"/>
  <c r="E82" i="13"/>
  <c r="D82" i="13"/>
  <c r="C82" i="13"/>
  <c r="B82" i="13"/>
  <c r="H81" i="13"/>
  <c r="G81" i="13"/>
  <c r="F81" i="13"/>
  <c r="E81" i="13"/>
  <c r="D81" i="13"/>
  <c r="C81" i="13"/>
  <c r="B81" i="13"/>
  <c r="H80" i="13"/>
  <c r="G80" i="13"/>
  <c r="F80" i="13"/>
  <c r="E80" i="13"/>
  <c r="D80" i="13"/>
  <c r="C80" i="13"/>
  <c r="B80" i="13"/>
  <c r="H79" i="13"/>
  <c r="G79" i="13"/>
  <c r="F79" i="13"/>
  <c r="E79" i="13"/>
  <c r="D79" i="13"/>
  <c r="C79" i="13"/>
  <c r="B79" i="13"/>
  <c r="H78" i="13"/>
  <c r="G78" i="13"/>
  <c r="F78" i="13"/>
  <c r="E78" i="13"/>
  <c r="D78" i="13"/>
  <c r="C78" i="13"/>
  <c r="B78" i="13"/>
  <c r="H77" i="13"/>
  <c r="G77" i="13"/>
  <c r="F77" i="13"/>
  <c r="E77" i="13"/>
  <c r="D77" i="13"/>
  <c r="C77" i="13"/>
  <c r="B77" i="13"/>
  <c r="H76" i="13"/>
  <c r="G76" i="13"/>
  <c r="F76" i="13"/>
  <c r="E76" i="13"/>
  <c r="D76" i="13"/>
  <c r="C76" i="13"/>
  <c r="B76" i="13"/>
  <c r="H75" i="13"/>
  <c r="G75" i="13"/>
  <c r="F75" i="13"/>
  <c r="E75" i="13"/>
  <c r="D75" i="13"/>
  <c r="C75" i="13"/>
  <c r="B75" i="13"/>
  <c r="H74" i="13"/>
  <c r="G74" i="13"/>
  <c r="F74" i="13"/>
  <c r="E74" i="13"/>
  <c r="D74" i="13"/>
  <c r="C74" i="13"/>
  <c r="B74" i="13"/>
  <c r="H73" i="13"/>
  <c r="G73" i="13"/>
  <c r="F73" i="13"/>
  <c r="E73" i="13"/>
  <c r="D73" i="13"/>
  <c r="C73" i="13"/>
  <c r="B73" i="13"/>
  <c r="H72" i="13"/>
  <c r="G72" i="13"/>
  <c r="F72" i="13"/>
  <c r="E72" i="13"/>
  <c r="D72" i="13"/>
  <c r="C72" i="13"/>
  <c r="B72" i="13"/>
  <c r="H71" i="13"/>
  <c r="G71" i="13"/>
  <c r="F71" i="13"/>
  <c r="E71" i="13"/>
  <c r="D71" i="13"/>
  <c r="C71" i="13"/>
  <c r="B71" i="13"/>
  <c r="H70" i="13"/>
  <c r="G70" i="13"/>
  <c r="F70" i="13"/>
  <c r="E70" i="13"/>
  <c r="D70" i="13"/>
  <c r="C70" i="13"/>
  <c r="B70" i="13"/>
  <c r="H69" i="13"/>
  <c r="G69" i="13"/>
  <c r="F69" i="13"/>
  <c r="E69" i="13"/>
  <c r="D69" i="13"/>
  <c r="C69" i="13"/>
  <c r="B69" i="13"/>
  <c r="H68" i="13"/>
  <c r="G68" i="13"/>
  <c r="F68" i="13"/>
  <c r="E68" i="13"/>
  <c r="D68" i="13"/>
  <c r="C68" i="13"/>
  <c r="B68" i="13"/>
  <c r="H67" i="13"/>
  <c r="G67" i="13"/>
  <c r="F67" i="13"/>
  <c r="E67" i="13"/>
  <c r="D67" i="13"/>
  <c r="C67" i="13"/>
  <c r="B67" i="13"/>
  <c r="H66" i="13"/>
  <c r="G66" i="13"/>
  <c r="F66" i="13"/>
  <c r="E66" i="13"/>
  <c r="D66" i="13"/>
  <c r="C66" i="13"/>
  <c r="B66" i="13"/>
  <c r="H65" i="13"/>
  <c r="G65" i="13"/>
  <c r="F65" i="13"/>
  <c r="E65" i="13"/>
  <c r="D65" i="13"/>
  <c r="C65" i="13"/>
  <c r="B65" i="13"/>
  <c r="H64" i="13"/>
  <c r="G64" i="13"/>
  <c r="F64" i="13"/>
  <c r="E64" i="13"/>
  <c r="D64" i="13"/>
  <c r="C64" i="13"/>
  <c r="B64" i="13"/>
  <c r="H63" i="13"/>
  <c r="G63" i="13"/>
  <c r="F63" i="13"/>
  <c r="E63" i="13"/>
  <c r="D63" i="13"/>
  <c r="C63" i="13"/>
  <c r="B63" i="13"/>
  <c r="H62" i="13"/>
  <c r="G62" i="13"/>
  <c r="F62" i="13"/>
  <c r="E62" i="13"/>
  <c r="D62" i="13"/>
  <c r="C62" i="13"/>
  <c r="B62" i="13"/>
  <c r="H61" i="13"/>
  <c r="G61" i="13"/>
  <c r="F61" i="13"/>
  <c r="E61" i="13"/>
  <c r="D61" i="13"/>
  <c r="C61" i="13"/>
  <c r="B61" i="13"/>
  <c r="H60" i="13"/>
  <c r="G60" i="13"/>
  <c r="F60" i="13"/>
  <c r="E60" i="13"/>
  <c r="D60" i="13"/>
  <c r="C60" i="13"/>
  <c r="B60" i="13"/>
  <c r="H59" i="13"/>
  <c r="G59" i="13"/>
  <c r="F59" i="13"/>
  <c r="E59" i="13"/>
  <c r="D59" i="13"/>
  <c r="C59" i="13"/>
  <c r="B59" i="13"/>
  <c r="H58" i="13"/>
  <c r="G58" i="13"/>
  <c r="F58" i="13"/>
  <c r="E58" i="13"/>
  <c r="D58" i="13"/>
  <c r="C58" i="13"/>
  <c r="B58" i="13"/>
  <c r="H57" i="13"/>
  <c r="G57" i="13"/>
  <c r="F57" i="13"/>
  <c r="E57" i="13"/>
  <c r="D57" i="13"/>
  <c r="C57" i="13"/>
  <c r="B57" i="13"/>
  <c r="H56" i="13"/>
  <c r="G56" i="13"/>
  <c r="F56" i="13"/>
  <c r="E56" i="13"/>
  <c r="D56" i="13"/>
  <c r="C56" i="13"/>
  <c r="B56" i="13"/>
  <c r="H55" i="13"/>
  <c r="G55" i="13"/>
  <c r="F55" i="13"/>
  <c r="E55" i="13"/>
  <c r="D55" i="13"/>
  <c r="C55" i="13"/>
  <c r="B55" i="13"/>
  <c r="H54" i="13"/>
  <c r="G54" i="13"/>
  <c r="F54" i="13"/>
  <c r="E54" i="13"/>
  <c r="D54" i="13"/>
  <c r="C54" i="13"/>
  <c r="B54" i="13"/>
  <c r="H53" i="13"/>
  <c r="G53" i="13"/>
  <c r="F53" i="13"/>
  <c r="E53" i="13"/>
  <c r="D53" i="13"/>
  <c r="C53" i="13"/>
  <c r="B53" i="13"/>
  <c r="H52" i="13"/>
  <c r="G52" i="13"/>
  <c r="F52" i="13"/>
  <c r="E52" i="13"/>
  <c r="D52" i="13"/>
  <c r="C52" i="13"/>
  <c r="B52" i="13"/>
  <c r="H51" i="13"/>
  <c r="G51" i="13"/>
  <c r="F51" i="13"/>
  <c r="E51" i="13"/>
  <c r="D51" i="13"/>
  <c r="C51" i="13"/>
  <c r="B51" i="13"/>
  <c r="H50" i="13"/>
  <c r="G50" i="13"/>
  <c r="F50" i="13"/>
  <c r="E50" i="13"/>
  <c r="D50" i="13"/>
  <c r="C50" i="13"/>
  <c r="B50" i="13"/>
  <c r="H49" i="13"/>
  <c r="G49" i="13"/>
  <c r="F49" i="13"/>
  <c r="E49" i="13"/>
  <c r="D49" i="13"/>
  <c r="C49" i="13"/>
  <c r="B49" i="13"/>
  <c r="H48" i="13"/>
  <c r="G48" i="13"/>
  <c r="F48" i="13"/>
  <c r="E48" i="13"/>
  <c r="D48" i="13"/>
  <c r="C48" i="13"/>
  <c r="B48" i="13"/>
  <c r="H47" i="13"/>
  <c r="G47" i="13"/>
  <c r="F47" i="13"/>
  <c r="E47" i="13"/>
  <c r="D47" i="13"/>
  <c r="C47" i="13"/>
  <c r="B47" i="13"/>
  <c r="H46" i="13"/>
  <c r="G46" i="13"/>
  <c r="F46" i="13"/>
  <c r="E46" i="13"/>
  <c r="D46" i="13"/>
  <c r="C46" i="13"/>
  <c r="B46" i="13"/>
  <c r="H45" i="13"/>
  <c r="G45" i="13"/>
  <c r="F45" i="13"/>
  <c r="E45" i="13"/>
  <c r="D45" i="13"/>
  <c r="C45" i="13"/>
  <c r="B45" i="13"/>
  <c r="H44" i="13"/>
  <c r="G44" i="13"/>
  <c r="F44" i="13"/>
  <c r="E44" i="13"/>
  <c r="D44" i="13"/>
  <c r="C44" i="13"/>
  <c r="B44" i="13"/>
  <c r="H43" i="13"/>
  <c r="G43" i="13"/>
  <c r="F43" i="13"/>
  <c r="E43" i="13"/>
  <c r="D43" i="13"/>
  <c r="C43" i="13"/>
  <c r="B43" i="13"/>
  <c r="H42" i="13"/>
  <c r="G42" i="13"/>
  <c r="F42" i="13"/>
  <c r="E42" i="13"/>
  <c r="D42" i="13"/>
  <c r="C42" i="13"/>
  <c r="B42" i="13"/>
  <c r="H41" i="13"/>
  <c r="G41" i="13"/>
  <c r="F41" i="13"/>
  <c r="E41" i="13"/>
  <c r="D41" i="13"/>
  <c r="C41" i="13"/>
  <c r="B41" i="13"/>
  <c r="H40" i="13"/>
  <c r="G40" i="13"/>
  <c r="F40" i="13"/>
  <c r="E40" i="13"/>
  <c r="D40" i="13"/>
  <c r="C40" i="13"/>
  <c r="B40" i="13"/>
  <c r="H39" i="13"/>
  <c r="G39" i="13"/>
  <c r="F39" i="13"/>
  <c r="E39" i="13"/>
  <c r="D39" i="13"/>
  <c r="C39" i="13"/>
  <c r="B39" i="13"/>
  <c r="H38" i="13"/>
  <c r="G38" i="13"/>
  <c r="F38" i="13"/>
  <c r="E38" i="13"/>
  <c r="D38" i="13"/>
  <c r="C38" i="13"/>
  <c r="B38" i="13"/>
  <c r="H37" i="13"/>
  <c r="G37" i="13"/>
  <c r="F37" i="13"/>
  <c r="E37" i="13"/>
  <c r="D37" i="13"/>
  <c r="C37" i="13"/>
  <c r="B37" i="13"/>
  <c r="H36" i="13"/>
  <c r="G36" i="13"/>
  <c r="F36" i="13"/>
  <c r="E36" i="13"/>
  <c r="D36" i="13"/>
  <c r="C36" i="13"/>
  <c r="B36" i="13"/>
  <c r="H35" i="13"/>
  <c r="G35" i="13"/>
  <c r="F35" i="13"/>
  <c r="E35" i="13"/>
  <c r="D35" i="13"/>
  <c r="C35" i="13"/>
  <c r="B35" i="13"/>
  <c r="H34" i="13"/>
  <c r="G34" i="13"/>
  <c r="F34" i="13"/>
  <c r="E34" i="13"/>
  <c r="D34" i="13"/>
  <c r="C34" i="13"/>
  <c r="B34" i="13"/>
  <c r="H33" i="13"/>
  <c r="G33" i="13"/>
  <c r="F33" i="13"/>
  <c r="E33" i="13"/>
  <c r="D33" i="13"/>
  <c r="C33" i="13"/>
  <c r="B33" i="13"/>
  <c r="GX32" i="13"/>
  <c r="GV32" i="13"/>
  <c r="GN32" i="13"/>
  <c r="GL32" i="13"/>
  <c r="GD32" i="13"/>
  <c r="GB32" i="13"/>
  <c r="FT32" i="13"/>
  <c r="FR32" i="13"/>
  <c r="FJ32" i="13"/>
  <c r="FJ33" i="13" s="1"/>
  <c r="FH32" i="13"/>
  <c r="EZ32" i="13"/>
  <c r="EX32" i="13"/>
  <c r="EP32" i="13"/>
  <c r="EN32" i="13"/>
  <c r="EF32" i="13"/>
  <c r="ED32" i="13"/>
  <c r="DV32" i="13"/>
  <c r="DT32" i="13"/>
  <c r="DL32" i="13"/>
  <c r="DJ32" i="13"/>
  <c r="DB32" i="13"/>
  <c r="CZ32" i="13"/>
  <c r="CR32" i="13"/>
  <c r="CP32" i="13"/>
  <c r="CH32" i="13"/>
  <c r="CF32" i="13"/>
  <c r="BX32" i="13"/>
  <c r="BV32" i="13"/>
  <c r="BN32" i="13"/>
  <c r="BN33" i="13" s="1"/>
  <c r="BL32" i="13"/>
  <c r="BD32" i="13"/>
  <c r="BD33" i="13" s="1"/>
  <c r="BB32" i="13"/>
  <c r="AT32" i="13"/>
  <c r="AT33" i="13" s="1"/>
  <c r="AR32" i="13"/>
  <c r="AJ32" i="13"/>
  <c r="AJ33" i="13" s="1"/>
  <c r="AH32" i="13"/>
  <c r="Z32" i="13"/>
  <c r="Z33" i="13" s="1"/>
  <c r="X32" i="13"/>
  <c r="P32" i="13"/>
  <c r="P33" i="13" s="1"/>
  <c r="N32" i="13"/>
  <c r="H32" i="13"/>
  <c r="G32" i="13"/>
  <c r="F32" i="13"/>
  <c r="E32" i="13"/>
  <c r="D32" i="13"/>
  <c r="C32" i="13"/>
  <c r="B32" i="13"/>
  <c r="DO31" i="13"/>
  <c r="DE31" i="13"/>
  <c r="H31" i="13"/>
  <c r="G31" i="13"/>
  <c r="F31" i="13"/>
  <c r="I31" i="13" s="1"/>
  <c r="E31" i="13"/>
  <c r="D31" i="13"/>
  <c r="C31" i="13"/>
  <c r="B31" i="13"/>
  <c r="DO30" i="13"/>
  <c r="DE30" i="13"/>
  <c r="CU30" i="13"/>
  <c r="H30" i="13"/>
  <c r="G30" i="13"/>
  <c r="F30" i="13"/>
  <c r="E30" i="13"/>
  <c r="D30" i="13"/>
  <c r="C30" i="13"/>
  <c r="B30" i="13"/>
  <c r="GQ29" i="13"/>
  <c r="GG29" i="13"/>
  <c r="FW29" i="13"/>
  <c r="FM29" i="13"/>
  <c r="FC29" i="13"/>
  <c r="DY29" i="13"/>
  <c r="DO29" i="13"/>
  <c r="DE29" i="13"/>
  <c r="CU29" i="13"/>
  <c r="CK29" i="13"/>
  <c r="BQ29" i="13"/>
  <c r="BG29" i="13"/>
  <c r="AC29" i="13"/>
  <c r="S29" i="13"/>
  <c r="H29" i="13"/>
  <c r="G29" i="13"/>
  <c r="F29" i="13"/>
  <c r="E29" i="13"/>
  <c r="D29" i="13"/>
  <c r="C29" i="13"/>
  <c r="B29" i="13"/>
  <c r="HA28" i="13"/>
  <c r="GQ28" i="13"/>
  <c r="GG28" i="13"/>
  <c r="FW28" i="13"/>
  <c r="FM28" i="13"/>
  <c r="FC28" i="13"/>
  <c r="ES28" i="13"/>
  <c r="EI28" i="13"/>
  <c r="DY28" i="13"/>
  <c r="DO28" i="13"/>
  <c r="DE28" i="13"/>
  <c r="CU28" i="13"/>
  <c r="CK28" i="13"/>
  <c r="CA28" i="13"/>
  <c r="BQ28" i="13"/>
  <c r="BG28" i="13"/>
  <c r="AW28" i="13"/>
  <c r="AM28" i="13"/>
  <c r="AC28" i="13"/>
  <c r="S28" i="13"/>
  <c r="H28" i="13"/>
  <c r="G28" i="13"/>
  <c r="F28" i="13"/>
  <c r="E28" i="13"/>
  <c r="D28" i="13"/>
  <c r="C28" i="13"/>
  <c r="B28" i="13"/>
  <c r="HA27" i="13"/>
  <c r="GQ27" i="13"/>
  <c r="GG27" i="13"/>
  <c r="FW27" i="13"/>
  <c r="FM27" i="13"/>
  <c r="FC27" i="13"/>
  <c r="ES27" i="13"/>
  <c r="EI27" i="13"/>
  <c r="DY27" i="13"/>
  <c r="DO27" i="13"/>
  <c r="DE27" i="13"/>
  <c r="CU27" i="13"/>
  <c r="CK27" i="13"/>
  <c r="CA27" i="13"/>
  <c r="BQ27" i="13"/>
  <c r="BG27" i="13"/>
  <c r="AW27" i="13"/>
  <c r="AM27" i="13"/>
  <c r="AC27" i="13"/>
  <c r="S27" i="13"/>
  <c r="H27" i="13"/>
  <c r="G27" i="13"/>
  <c r="F27" i="13"/>
  <c r="E27" i="13"/>
  <c r="D27" i="13"/>
  <c r="C27" i="13"/>
  <c r="B27" i="13"/>
  <c r="HA26" i="13"/>
  <c r="GQ26" i="13"/>
  <c r="GG26" i="13"/>
  <c r="FW26" i="13"/>
  <c r="FM26" i="13"/>
  <c r="FC26" i="13"/>
  <c r="ES26" i="13"/>
  <c r="EI26" i="13"/>
  <c r="DY26" i="13"/>
  <c r="DO26" i="13"/>
  <c r="DE26" i="13"/>
  <c r="CU26" i="13"/>
  <c r="CK26" i="13"/>
  <c r="CA26" i="13"/>
  <c r="BQ26" i="13"/>
  <c r="BG26" i="13"/>
  <c r="AW26" i="13"/>
  <c r="AM26" i="13"/>
  <c r="AC26" i="13"/>
  <c r="S26" i="13"/>
  <c r="H26" i="13"/>
  <c r="G26" i="13"/>
  <c r="F26" i="13"/>
  <c r="E26" i="13"/>
  <c r="D26" i="13"/>
  <c r="C26" i="13"/>
  <c r="B26" i="13"/>
  <c r="HA25" i="13"/>
  <c r="GQ25" i="13"/>
  <c r="GG25" i="13"/>
  <c r="FW25" i="13"/>
  <c r="FM25" i="13"/>
  <c r="FC25" i="13"/>
  <c r="ES25" i="13"/>
  <c r="EI25" i="13"/>
  <c r="DY25" i="13"/>
  <c r="DO25" i="13"/>
  <c r="DE25" i="13"/>
  <c r="CU25" i="13"/>
  <c r="CK25" i="13"/>
  <c r="CA25" i="13"/>
  <c r="BQ25" i="13"/>
  <c r="BG25" i="13"/>
  <c r="AW25" i="13"/>
  <c r="AM25" i="13"/>
  <c r="AC25" i="13"/>
  <c r="S25" i="13"/>
  <c r="H25" i="13"/>
  <c r="G25" i="13"/>
  <c r="F25" i="13"/>
  <c r="E25" i="13"/>
  <c r="D25" i="13"/>
  <c r="C25" i="13"/>
  <c r="B25" i="13"/>
  <c r="HA24" i="13"/>
  <c r="GQ24" i="13"/>
  <c r="GG24" i="13"/>
  <c r="FW24" i="13"/>
  <c r="FM24" i="13"/>
  <c r="FC24" i="13"/>
  <c r="ES24" i="13"/>
  <c r="EI24" i="13"/>
  <c r="DY24" i="13"/>
  <c r="DO24" i="13"/>
  <c r="DE24" i="13"/>
  <c r="CU24" i="13"/>
  <c r="CK24" i="13"/>
  <c r="CA24" i="13"/>
  <c r="BQ24" i="13"/>
  <c r="BG24" i="13"/>
  <c r="AW24" i="13"/>
  <c r="AM24" i="13"/>
  <c r="AC24" i="13"/>
  <c r="S24" i="13"/>
  <c r="H24" i="13"/>
  <c r="G24" i="13"/>
  <c r="F24" i="13"/>
  <c r="E24" i="13"/>
  <c r="D24" i="13"/>
  <c r="C24" i="13"/>
  <c r="B24" i="13"/>
  <c r="HA23" i="13"/>
  <c r="GQ23" i="13"/>
  <c r="GG23" i="13"/>
  <c r="FW23" i="13"/>
  <c r="FM23" i="13"/>
  <c r="FC23" i="13"/>
  <c r="ES23" i="13"/>
  <c r="EI23" i="13"/>
  <c r="DY23" i="13"/>
  <c r="DO23" i="13"/>
  <c r="DE23" i="13"/>
  <c r="CU23" i="13"/>
  <c r="CK23" i="13"/>
  <c r="CA23" i="13"/>
  <c r="BQ23" i="13"/>
  <c r="BG23" i="13"/>
  <c r="AW23" i="13"/>
  <c r="AM23" i="13"/>
  <c r="AC23" i="13"/>
  <c r="S23" i="13"/>
  <c r="H23" i="13"/>
  <c r="G23" i="13"/>
  <c r="F23" i="13"/>
  <c r="E23" i="13"/>
  <c r="D23" i="13"/>
  <c r="C23" i="13"/>
  <c r="B23" i="13"/>
  <c r="HA22" i="13"/>
  <c r="GQ22" i="13"/>
  <c r="GG22" i="13"/>
  <c r="FW22" i="13"/>
  <c r="FM22" i="13"/>
  <c r="FC22" i="13"/>
  <c r="ES22" i="13"/>
  <c r="EI22" i="13"/>
  <c r="DY22" i="13"/>
  <c r="DO22" i="13"/>
  <c r="DE22" i="13"/>
  <c r="CU22" i="13"/>
  <c r="CK22" i="13"/>
  <c r="CA22" i="13"/>
  <c r="BQ22" i="13"/>
  <c r="BG22" i="13"/>
  <c r="AW22" i="13"/>
  <c r="AM22" i="13"/>
  <c r="AC22" i="13"/>
  <c r="S22" i="13"/>
  <c r="H22" i="13"/>
  <c r="G22" i="13"/>
  <c r="F22" i="13"/>
  <c r="E22" i="13"/>
  <c r="D22" i="13"/>
  <c r="C22" i="13"/>
  <c r="B22" i="13"/>
  <c r="HA21" i="13"/>
  <c r="GQ21" i="13"/>
  <c r="GG21" i="13"/>
  <c r="FW21" i="13"/>
  <c r="FM21" i="13"/>
  <c r="FC21" i="13"/>
  <c r="ES21" i="13"/>
  <c r="EI21" i="13"/>
  <c r="DY21" i="13"/>
  <c r="DO21" i="13"/>
  <c r="DE21" i="13"/>
  <c r="CU21" i="13"/>
  <c r="CK21" i="13"/>
  <c r="CA21" i="13"/>
  <c r="BQ21" i="13"/>
  <c r="BG21" i="13"/>
  <c r="AW21" i="13"/>
  <c r="AM21" i="13"/>
  <c r="AC21" i="13"/>
  <c r="S21" i="13"/>
  <c r="H21" i="13"/>
  <c r="G21" i="13"/>
  <c r="F21" i="13"/>
  <c r="E21" i="13"/>
  <c r="D21" i="13"/>
  <c r="C21" i="13"/>
  <c r="B21" i="13"/>
  <c r="HA20" i="13"/>
  <c r="GQ20" i="13"/>
  <c r="GG20" i="13"/>
  <c r="FW20" i="13"/>
  <c r="FM20" i="13"/>
  <c r="FC20" i="13"/>
  <c r="ES20" i="13"/>
  <c r="EI20" i="13"/>
  <c r="DY20" i="13"/>
  <c r="DO20" i="13"/>
  <c r="DE20" i="13"/>
  <c r="CU20" i="13"/>
  <c r="CK20" i="13"/>
  <c r="CA20" i="13"/>
  <c r="BQ20" i="13"/>
  <c r="BG20" i="13"/>
  <c r="AW20" i="13"/>
  <c r="AM20" i="13"/>
  <c r="AC20" i="13"/>
  <c r="S20" i="13"/>
  <c r="H20" i="13"/>
  <c r="G20" i="13"/>
  <c r="F20" i="13"/>
  <c r="E20" i="13"/>
  <c r="D20" i="13"/>
  <c r="C20" i="13"/>
  <c r="B20" i="13"/>
  <c r="HA19" i="13"/>
  <c r="GQ19" i="13"/>
  <c r="GG19" i="13"/>
  <c r="FW19" i="13"/>
  <c r="FM19" i="13"/>
  <c r="FC19" i="13"/>
  <c r="ES19" i="13"/>
  <c r="EI19" i="13"/>
  <c r="DY19" i="13"/>
  <c r="DO19" i="13"/>
  <c r="DE19" i="13"/>
  <c r="CU19" i="13"/>
  <c r="CK19" i="13"/>
  <c r="CA19" i="13"/>
  <c r="BQ19" i="13"/>
  <c r="BG19" i="13"/>
  <c r="AW19" i="13"/>
  <c r="AM19" i="13"/>
  <c r="AC19" i="13"/>
  <c r="S19" i="13"/>
  <c r="H19" i="13"/>
  <c r="G19" i="13"/>
  <c r="F19" i="13"/>
  <c r="E19" i="13"/>
  <c r="D19" i="13"/>
  <c r="C19" i="13"/>
  <c r="B19" i="13"/>
  <c r="HA18" i="13"/>
  <c r="GQ18" i="13"/>
  <c r="GG18" i="13"/>
  <c r="FW18" i="13"/>
  <c r="FM18" i="13"/>
  <c r="FC18" i="13"/>
  <c r="ES18" i="13"/>
  <c r="EI18" i="13"/>
  <c r="DY18" i="13"/>
  <c r="DO18" i="13"/>
  <c r="DE18" i="13"/>
  <c r="CU18" i="13"/>
  <c r="CK18" i="13"/>
  <c r="CA18" i="13"/>
  <c r="BQ18" i="13"/>
  <c r="BG18" i="13"/>
  <c r="AW18" i="13"/>
  <c r="AM18" i="13"/>
  <c r="AC18" i="13"/>
  <c r="S18" i="13"/>
  <c r="H18" i="13"/>
  <c r="G18" i="13"/>
  <c r="F18" i="13"/>
  <c r="E18" i="13"/>
  <c r="D18" i="13"/>
  <c r="C18" i="13"/>
  <c r="B18" i="13"/>
  <c r="HA17" i="13"/>
  <c r="GQ17" i="13"/>
  <c r="GG17" i="13"/>
  <c r="FW17" i="13"/>
  <c r="FM17" i="13"/>
  <c r="FC17" i="13"/>
  <c r="ES17" i="13"/>
  <c r="EI17" i="13"/>
  <c r="DY17" i="13"/>
  <c r="DO17" i="13"/>
  <c r="DE17" i="13"/>
  <c r="CU17" i="13"/>
  <c r="CK17" i="13"/>
  <c r="CA17" i="13"/>
  <c r="BQ17" i="13"/>
  <c r="BG17" i="13"/>
  <c r="AW17" i="13"/>
  <c r="AM17" i="13"/>
  <c r="AC17" i="13"/>
  <c r="S17" i="13"/>
  <c r="H17" i="13"/>
  <c r="G17" i="13"/>
  <c r="F17" i="13"/>
  <c r="E17" i="13"/>
  <c r="D17" i="13"/>
  <c r="C17" i="13"/>
  <c r="B17" i="13"/>
  <c r="HA16" i="13"/>
  <c r="GQ16" i="13"/>
  <c r="GG16" i="13"/>
  <c r="FW16" i="13"/>
  <c r="FM16" i="13"/>
  <c r="FC16" i="13"/>
  <c r="ES16" i="13"/>
  <c r="EI16" i="13"/>
  <c r="DY16" i="13"/>
  <c r="DO16" i="13"/>
  <c r="DE16" i="13"/>
  <c r="CU16" i="13"/>
  <c r="CK16" i="13"/>
  <c r="CA16" i="13"/>
  <c r="BQ16" i="13"/>
  <c r="BG16" i="13"/>
  <c r="AW16" i="13"/>
  <c r="AM16" i="13"/>
  <c r="AC16" i="13"/>
  <c r="S16" i="13"/>
  <c r="H16" i="13"/>
  <c r="G16" i="13"/>
  <c r="F16" i="13"/>
  <c r="E16" i="13"/>
  <c r="D16" i="13"/>
  <c r="C16" i="13"/>
  <c r="B16" i="13"/>
  <c r="HA15" i="13"/>
  <c r="GQ15" i="13"/>
  <c r="GG15" i="13"/>
  <c r="FW15" i="13"/>
  <c r="FM15" i="13"/>
  <c r="FC15" i="13"/>
  <c r="ES15" i="13"/>
  <c r="EI15" i="13"/>
  <c r="DY15" i="13"/>
  <c r="DO15" i="13"/>
  <c r="DE15" i="13"/>
  <c r="CU15" i="13"/>
  <c r="CK15" i="13"/>
  <c r="CA15" i="13"/>
  <c r="BQ15" i="13"/>
  <c r="BG15" i="13"/>
  <c r="AW15" i="13"/>
  <c r="AM15" i="13"/>
  <c r="AC15" i="13"/>
  <c r="S15" i="13"/>
  <c r="H15" i="13"/>
  <c r="G15" i="13"/>
  <c r="F15" i="13"/>
  <c r="E15" i="13"/>
  <c r="D15" i="13"/>
  <c r="C15" i="13"/>
  <c r="B15" i="13"/>
  <c r="HA14" i="13"/>
  <c r="GQ14" i="13"/>
  <c r="GG14" i="13"/>
  <c r="FW14" i="13"/>
  <c r="FM14" i="13"/>
  <c r="FC14" i="13"/>
  <c r="ES14" i="13"/>
  <c r="EI14" i="13"/>
  <c r="DY14" i="13"/>
  <c r="DO14" i="13"/>
  <c r="DE14" i="13"/>
  <c r="CU14" i="13"/>
  <c r="CK14" i="13"/>
  <c r="CA14" i="13"/>
  <c r="BQ14" i="13"/>
  <c r="BG14" i="13"/>
  <c r="AW14" i="13"/>
  <c r="AM14" i="13"/>
  <c r="AC14" i="13"/>
  <c r="S14" i="13"/>
  <c r="H14" i="13"/>
  <c r="G14" i="13"/>
  <c r="F14" i="13"/>
  <c r="E14" i="13"/>
  <c r="D14" i="13"/>
  <c r="C14" i="13"/>
  <c r="B14" i="13"/>
  <c r="HA13" i="13"/>
  <c r="GQ13" i="13"/>
  <c r="GG13" i="13"/>
  <c r="FW13" i="13"/>
  <c r="FM13" i="13"/>
  <c r="FC13" i="13"/>
  <c r="ES13" i="13"/>
  <c r="EI13" i="13"/>
  <c r="DY13" i="13"/>
  <c r="DO13" i="13"/>
  <c r="DE13" i="13"/>
  <c r="CU13" i="13"/>
  <c r="CK13" i="13"/>
  <c r="CA13" i="13"/>
  <c r="BQ13" i="13"/>
  <c r="BG13" i="13"/>
  <c r="AW13" i="13"/>
  <c r="AM13" i="13"/>
  <c r="AC13" i="13"/>
  <c r="S13" i="13"/>
  <c r="H13" i="13"/>
  <c r="G13" i="13"/>
  <c r="F13" i="13"/>
  <c r="E13" i="13"/>
  <c r="D13" i="13"/>
  <c r="C13" i="13"/>
  <c r="B13" i="13"/>
  <c r="HA12" i="13"/>
  <c r="GQ12" i="13"/>
  <c r="GG12" i="13"/>
  <c r="FW12" i="13"/>
  <c r="FM12" i="13"/>
  <c r="FC12" i="13"/>
  <c r="ES12" i="13"/>
  <c r="EI12" i="13"/>
  <c r="DY12" i="13"/>
  <c r="DO12" i="13"/>
  <c r="DE12" i="13"/>
  <c r="CU12" i="13"/>
  <c r="CK12" i="13"/>
  <c r="CA12" i="13"/>
  <c r="BQ12" i="13"/>
  <c r="BG12" i="13"/>
  <c r="AW12" i="13"/>
  <c r="AM12" i="13"/>
  <c r="AC12" i="13"/>
  <c r="S12" i="13"/>
  <c r="H12" i="13"/>
  <c r="G12" i="13"/>
  <c r="F12" i="13"/>
  <c r="E12" i="13"/>
  <c r="D12" i="13"/>
  <c r="C12" i="13"/>
  <c r="B12" i="13"/>
  <c r="HA11" i="13"/>
  <c r="GQ11" i="13"/>
  <c r="GG11" i="13"/>
  <c r="FW11" i="13"/>
  <c r="FM11" i="13"/>
  <c r="FC11" i="13"/>
  <c r="ES11" i="13"/>
  <c r="EI11" i="13"/>
  <c r="DY11" i="13"/>
  <c r="DO11" i="13"/>
  <c r="DE11" i="13"/>
  <c r="CU11" i="13"/>
  <c r="CK11" i="13"/>
  <c r="CA11" i="13"/>
  <c r="BQ11" i="13"/>
  <c r="BG11" i="13"/>
  <c r="AW11" i="13"/>
  <c r="AM11" i="13"/>
  <c r="AC11" i="13"/>
  <c r="S11" i="13"/>
  <c r="H11" i="13"/>
  <c r="G11" i="13"/>
  <c r="F11" i="13"/>
  <c r="E11" i="13"/>
  <c r="D11" i="13"/>
  <c r="C11" i="13"/>
  <c r="B11" i="13"/>
  <c r="HA10" i="13"/>
  <c r="GQ10" i="13"/>
  <c r="GG10" i="13"/>
  <c r="FW10" i="13"/>
  <c r="FM10" i="13"/>
  <c r="FC10" i="13"/>
  <c r="ES10" i="13"/>
  <c r="EI10" i="13"/>
  <c r="DY10" i="13"/>
  <c r="DO10" i="13"/>
  <c r="DE10" i="13"/>
  <c r="CU10" i="13"/>
  <c r="CK10" i="13"/>
  <c r="CA10" i="13"/>
  <c r="BQ10" i="13"/>
  <c r="BG10" i="13"/>
  <c r="AW10" i="13"/>
  <c r="AM10" i="13"/>
  <c r="AC10" i="13"/>
  <c r="S10" i="13"/>
  <c r="H10" i="13"/>
  <c r="G10" i="13"/>
  <c r="F10" i="13"/>
  <c r="E10" i="13"/>
  <c r="D10" i="13"/>
  <c r="C10" i="13"/>
  <c r="B10" i="13"/>
  <c r="HA9" i="13"/>
  <c r="GQ9" i="13"/>
  <c r="GG9" i="13"/>
  <c r="FW9" i="13"/>
  <c r="FM9" i="13"/>
  <c r="FC9" i="13"/>
  <c r="ES9" i="13"/>
  <c r="EI9" i="13"/>
  <c r="DY9" i="13"/>
  <c r="DO9" i="13"/>
  <c r="DE9" i="13"/>
  <c r="CU9" i="13"/>
  <c r="CK9" i="13"/>
  <c r="CA9" i="13"/>
  <c r="BQ9" i="13"/>
  <c r="BG9" i="13"/>
  <c r="AW9" i="13"/>
  <c r="AM9" i="13"/>
  <c r="AC9" i="13"/>
  <c r="S9" i="13"/>
  <c r="H9" i="13"/>
  <c r="G9" i="13"/>
  <c r="F9" i="13"/>
  <c r="E9" i="13"/>
  <c r="D9" i="13"/>
  <c r="C9" i="13"/>
  <c r="B9" i="13"/>
  <c r="HA8" i="13"/>
  <c r="GQ8" i="13"/>
  <c r="GG8" i="13"/>
  <c r="FW8" i="13"/>
  <c r="FW30" i="13" s="1"/>
  <c r="FM8" i="13"/>
  <c r="FC8" i="13"/>
  <c r="ES8" i="13"/>
  <c r="EI8" i="13"/>
  <c r="DY8" i="13"/>
  <c r="DO8" i="13"/>
  <c r="DE8" i="13"/>
  <c r="CU8" i="13"/>
  <c r="CK8" i="13"/>
  <c r="CA8" i="13"/>
  <c r="BQ8" i="13"/>
  <c r="BG8" i="13"/>
  <c r="BG30" i="13" s="1"/>
  <c r="AW8" i="13"/>
  <c r="AM8" i="13"/>
  <c r="AC8" i="13"/>
  <c r="S8" i="13"/>
  <c r="S30" i="13" s="1"/>
  <c r="H8" i="13"/>
  <c r="G8" i="13"/>
  <c r="F8" i="13"/>
  <c r="E8" i="13"/>
  <c r="D8" i="13"/>
  <c r="C8" i="13"/>
  <c r="B8" i="13"/>
  <c r="H7" i="13"/>
  <c r="G7" i="13"/>
  <c r="F7" i="13"/>
  <c r="E7" i="13"/>
  <c r="D7" i="13"/>
  <c r="C7" i="13"/>
  <c r="B7" i="13"/>
  <c r="H6" i="13"/>
  <c r="G6" i="13"/>
  <c r="F6" i="13"/>
  <c r="E6" i="13"/>
  <c r="D6" i="13"/>
  <c r="C6" i="13"/>
  <c r="B6" i="13"/>
  <c r="I29" i="13"/>
  <c r="I28" i="13"/>
  <c r="I27" i="13"/>
  <c r="I26" i="13"/>
  <c r="I25" i="13"/>
  <c r="I24" i="13"/>
  <c r="GZ5" i="13"/>
  <c r="GP5" i="13"/>
  <c r="I22" i="13" s="1"/>
  <c r="GF5" i="13"/>
  <c r="I21" i="13" s="1"/>
  <c r="FV5" i="13"/>
  <c r="I20" i="13" s="1"/>
  <c r="FL5" i="13"/>
  <c r="I19" i="13" s="1"/>
  <c r="FB5" i="13"/>
  <c r="I18" i="13" s="1"/>
  <c r="ER5" i="13"/>
  <c r="I17" i="13" s="1"/>
  <c r="EH5" i="13"/>
  <c r="I16" i="13" s="1"/>
  <c r="DX5" i="13"/>
  <c r="I15" i="13" s="1"/>
  <c r="DN5" i="13"/>
  <c r="I14" i="13" s="1"/>
  <c r="DD5" i="13"/>
  <c r="I13" i="13" s="1"/>
  <c r="CT5" i="13"/>
  <c r="I12" i="13" s="1"/>
  <c r="CJ5" i="13"/>
  <c r="I11" i="13" s="1"/>
  <c r="BZ5" i="13"/>
  <c r="I10" i="13" s="1"/>
  <c r="BP5" i="13"/>
  <c r="I9" i="13" s="1"/>
  <c r="BF5" i="13"/>
  <c r="I8" i="13" s="1"/>
  <c r="AV5" i="13"/>
  <c r="I7" i="13" s="1"/>
  <c r="AL5" i="13"/>
  <c r="I6" i="13" s="1"/>
  <c r="AB5" i="13"/>
  <c r="I5" i="13" s="1"/>
  <c r="R5" i="13"/>
  <c r="I4" i="13" s="1"/>
  <c r="H5" i="13"/>
  <c r="G5" i="13"/>
  <c r="F5" i="13"/>
  <c r="E5" i="13"/>
  <c r="D5" i="13"/>
  <c r="C5" i="13"/>
  <c r="B5" i="13"/>
  <c r="H4" i="13"/>
  <c r="G4" i="13"/>
  <c r="F4" i="13"/>
  <c r="E4" i="13"/>
  <c r="D4" i="13"/>
  <c r="C4" i="13"/>
  <c r="B4" i="13"/>
  <c r="AE1" i="13"/>
  <c r="AO1" i="13" s="1"/>
  <c r="AY1" i="13" s="1"/>
  <c r="BI1" i="13" s="1"/>
  <c r="BS1" i="13" s="1"/>
  <c r="CC1" i="13" s="1"/>
  <c r="CM1" i="13" s="1"/>
  <c r="CW1" i="13" s="1"/>
  <c r="DG1" i="13" s="1"/>
  <c r="DQ1" i="13" s="1"/>
  <c r="EA1" i="13" s="1"/>
  <c r="EK1" i="13" s="1"/>
  <c r="EU1" i="13" s="1"/>
  <c r="FE1" i="13" s="1"/>
  <c r="FO1" i="13" s="1"/>
  <c r="FY1" i="13" s="1"/>
  <c r="GI1" i="13" s="1"/>
  <c r="GS1" i="13" s="1"/>
  <c r="R1" i="13"/>
  <c r="AB1" i="13" s="1"/>
  <c r="AL1" i="13" s="1"/>
  <c r="AV1" i="13" s="1"/>
  <c r="BF1" i="13" s="1"/>
  <c r="BP1" i="13" s="1"/>
  <c r="BZ1" i="13" s="1"/>
  <c r="CJ1" i="13" s="1"/>
  <c r="CT1" i="13" s="1"/>
  <c r="DD1" i="13" s="1"/>
  <c r="DN1" i="13" s="1"/>
  <c r="DX1" i="13" s="1"/>
  <c r="EH1" i="13" s="1"/>
  <c r="ER1" i="13" s="1"/>
  <c r="FB1" i="13" s="1"/>
  <c r="FL1" i="13" s="1"/>
  <c r="FV1" i="13" s="1"/>
  <c r="GF1" i="13" s="1"/>
  <c r="GP1" i="13" s="1"/>
  <c r="GZ1" i="13" s="1"/>
  <c r="EI29" i="13" l="1"/>
  <c r="ES29" i="13"/>
  <c r="I30" i="13"/>
  <c r="I33" i="13"/>
  <c r="I35" i="13"/>
  <c r="I39" i="13"/>
  <c r="I43" i="13"/>
  <c r="I47" i="13"/>
  <c r="I51" i="13"/>
  <c r="I55" i="13"/>
  <c r="I59" i="13"/>
  <c r="I63" i="13"/>
  <c r="I67" i="13"/>
  <c r="I71" i="13"/>
  <c r="I75" i="13"/>
  <c r="I79" i="13"/>
  <c r="I83" i="13"/>
  <c r="I87" i="13"/>
  <c r="I23" i="13"/>
  <c r="I34" i="13"/>
  <c r="I38" i="13"/>
  <c r="I42" i="13"/>
  <c r="I46" i="13"/>
  <c r="I50" i="13"/>
  <c r="I54" i="13"/>
  <c r="I58" i="13"/>
  <c r="I62" i="13"/>
  <c r="I66" i="13"/>
  <c r="I70" i="13"/>
  <c r="I74" i="13"/>
  <c r="I78" i="13"/>
  <c r="I82" i="13"/>
  <c r="I86" i="13"/>
  <c r="DY30" i="13"/>
  <c r="HA29" i="13"/>
  <c r="DL33" i="13"/>
  <c r="EF33" i="13"/>
  <c r="EZ33" i="13"/>
  <c r="FT33" i="13"/>
  <c r="GN33" i="13"/>
  <c r="AM29" i="13"/>
  <c r="DO32" i="13"/>
  <c r="FC30" i="13"/>
  <c r="GQ30" i="13"/>
  <c r="CH33" i="13"/>
  <c r="DV33" i="13"/>
  <c r="GX33" i="13"/>
  <c r="I36" i="13"/>
  <c r="I40" i="13"/>
  <c r="I44" i="13"/>
  <c r="I48" i="13"/>
  <c r="I52" i="13"/>
  <c r="I56" i="13"/>
  <c r="I60" i="13"/>
  <c r="I64" i="13"/>
  <c r="I68" i="13"/>
  <c r="I72" i="13"/>
  <c r="I76" i="13"/>
  <c r="I80" i="13"/>
  <c r="I84" i="13"/>
  <c r="I88" i="13"/>
  <c r="AC30" i="13"/>
  <c r="GG30" i="13"/>
  <c r="CK30" i="13"/>
  <c r="I32" i="13"/>
  <c r="I37" i="13"/>
  <c r="I41" i="13"/>
  <c r="I45" i="13"/>
  <c r="I49" i="13"/>
  <c r="I53" i="13"/>
  <c r="I57" i="13"/>
  <c r="I61" i="13"/>
  <c r="I65" i="13"/>
  <c r="I69" i="13"/>
  <c r="I73" i="13"/>
  <c r="I77" i="13"/>
  <c r="I81" i="13"/>
  <c r="I85" i="13"/>
  <c r="DB33" i="13"/>
  <c r="DE32" i="13"/>
  <c r="CU31" i="13"/>
  <c r="CR33" i="13"/>
  <c r="CA30" i="13"/>
  <c r="BX33" i="13"/>
  <c r="BQ30" i="13"/>
  <c r="AW29" i="13"/>
  <c r="FM30" i="13"/>
  <c r="EP33" i="13"/>
  <c r="GD33" i="13"/>
  <c r="W291" i="12" l="1"/>
  <c r="T291" i="12"/>
  <c r="R291" i="12"/>
  <c r="M291" i="12"/>
  <c r="O290" i="12"/>
  <c r="E290" i="12"/>
  <c r="O289" i="12"/>
  <c r="E289" i="12"/>
  <c r="O288" i="12"/>
  <c r="E288" i="12"/>
  <c r="E287" i="12"/>
  <c r="O286" i="12"/>
  <c r="K286" i="12"/>
  <c r="E286" i="12"/>
  <c r="O285" i="12"/>
  <c r="K285" i="12"/>
  <c r="E285" i="12"/>
  <c r="O284" i="12"/>
  <c r="K284" i="12"/>
  <c r="E284" i="12"/>
  <c r="O283" i="12"/>
  <c r="K283" i="12"/>
  <c r="E283" i="12"/>
  <c r="O282" i="12"/>
  <c r="K282" i="12"/>
  <c r="E282" i="12"/>
  <c r="O281" i="12"/>
  <c r="K281" i="12"/>
  <c r="E281" i="12"/>
  <c r="O280" i="12"/>
  <c r="K280" i="12"/>
  <c r="E280" i="12"/>
  <c r="O279" i="12"/>
  <c r="K279" i="12"/>
  <c r="E279" i="12"/>
  <c r="O278" i="12"/>
  <c r="K278" i="12"/>
  <c r="E278" i="12"/>
  <c r="O277" i="12"/>
  <c r="K277" i="12"/>
  <c r="E277" i="12"/>
  <c r="O276" i="12"/>
  <c r="K276" i="12"/>
  <c r="E276" i="12"/>
  <c r="O275" i="12"/>
  <c r="K275" i="12"/>
  <c r="E275" i="12"/>
  <c r="O274" i="12"/>
  <c r="K274" i="12"/>
  <c r="E274" i="12"/>
  <c r="O273" i="12"/>
  <c r="K273" i="12"/>
  <c r="E273" i="12"/>
  <c r="O272" i="12"/>
  <c r="K272" i="12"/>
  <c r="E272" i="12"/>
  <c r="O271" i="12"/>
  <c r="K271" i="12"/>
  <c r="E271" i="12"/>
  <c r="O270" i="12"/>
  <c r="K270" i="12"/>
  <c r="E270" i="12"/>
  <c r="O269" i="12"/>
  <c r="K269" i="12"/>
  <c r="E269" i="12"/>
  <c r="O268" i="12"/>
  <c r="K268" i="12"/>
  <c r="E268" i="12"/>
  <c r="O267" i="12"/>
  <c r="K267" i="12"/>
  <c r="E267" i="12"/>
  <c r="O266" i="12"/>
  <c r="K266" i="12"/>
  <c r="E266" i="12"/>
  <c r="O265" i="12"/>
  <c r="K265" i="12"/>
  <c r="E265" i="12"/>
  <c r="O264" i="12"/>
  <c r="K264" i="12"/>
  <c r="E264" i="12"/>
  <c r="O263" i="12"/>
  <c r="K263" i="12"/>
  <c r="E263" i="12"/>
  <c r="O262" i="12"/>
  <c r="K262" i="12"/>
  <c r="E262" i="12"/>
  <c r="O261" i="12"/>
  <c r="K261" i="12"/>
  <c r="E261" i="12"/>
  <c r="O260" i="12"/>
  <c r="K260" i="12"/>
  <c r="E260" i="12"/>
  <c r="O259" i="12"/>
  <c r="K259" i="12"/>
  <c r="E259" i="12"/>
  <c r="O258" i="12"/>
  <c r="K258" i="12"/>
  <c r="E258" i="12"/>
  <c r="O257" i="12"/>
  <c r="K257" i="12"/>
  <c r="E257" i="12"/>
  <c r="O256" i="12"/>
  <c r="K256" i="12"/>
  <c r="E256" i="12"/>
  <c r="O255" i="12"/>
  <c r="K255" i="12"/>
  <c r="E255" i="12"/>
  <c r="O254" i="12"/>
  <c r="K254" i="12"/>
  <c r="E254" i="12"/>
  <c r="O253" i="12"/>
  <c r="K253" i="12"/>
  <c r="E253" i="12"/>
  <c r="O252" i="12"/>
  <c r="K252" i="12"/>
  <c r="E252" i="12"/>
  <c r="O251" i="12"/>
  <c r="K251" i="12"/>
  <c r="E251" i="12"/>
  <c r="O250" i="12"/>
  <c r="K250" i="12"/>
  <c r="E250" i="12"/>
  <c r="O249" i="12"/>
  <c r="K249" i="12"/>
  <c r="E249" i="12"/>
  <c r="O248" i="12"/>
  <c r="K248" i="12"/>
  <c r="E248" i="12"/>
  <c r="O247" i="12"/>
  <c r="K247" i="12"/>
  <c r="E247" i="12"/>
  <c r="O246" i="12"/>
  <c r="K246" i="12"/>
  <c r="E246" i="12"/>
  <c r="O245" i="12"/>
  <c r="K245" i="12"/>
  <c r="E245" i="12"/>
  <c r="O244" i="12"/>
  <c r="K244" i="12"/>
  <c r="E244" i="12"/>
  <c r="O243" i="12"/>
  <c r="K243" i="12"/>
  <c r="E243" i="12"/>
  <c r="O242" i="12"/>
  <c r="K242" i="12"/>
  <c r="E242" i="12"/>
  <c r="O241" i="12"/>
  <c r="K241" i="12"/>
  <c r="E241" i="12"/>
  <c r="O240" i="12"/>
  <c r="K240" i="12"/>
  <c r="E240" i="12"/>
  <c r="O239" i="12"/>
  <c r="K239" i="12"/>
  <c r="E239" i="12"/>
  <c r="O238" i="12"/>
  <c r="K238" i="12"/>
  <c r="E238" i="12"/>
  <c r="O237" i="12"/>
  <c r="K237" i="12"/>
  <c r="E237" i="12"/>
  <c r="O236" i="12"/>
  <c r="K236" i="12"/>
  <c r="E236" i="12"/>
  <c r="O235" i="12"/>
  <c r="K235" i="12"/>
  <c r="E235" i="12"/>
  <c r="O234" i="12"/>
  <c r="K234" i="12"/>
  <c r="E234" i="12"/>
  <c r="O233" i="12"/>
  <c r="K233" i="12"/>
  <c r="E233" i="12"/>
  <c r="O232" i="12"/>
  <c r="K232" i="12"/>
  <c r="E232" i="12"/>
  <c r="O231" i="12"/>
  <c r="K231" i="12"/>
  <c r="E231" i="12"/>
  <c r="O230" i="12"/>
  <c r="K230" i="12"/>
  <c r="E230" i="12"/>
  <c r="O229" i="12"/>
  <c r="K229" i="12"/>
  <c r="E229" i="12"/>
  <c r="O228" i="12"/>
  <c r="K228" i="12"/>
  <c r="E228" i="12"/>
  <c r="O227" i="12"/>
  <c r="K227" i="12"/>
  <c r="E227" i="12"/>
  <c r="O226" i="12"/>
  <c r="K226" i="12"/>
  <c r="E226" i="12"/>
  <c r="O225" i="12"/>
  <c r="K225" i="12"/>
  <c r="E225" i="12"/>
  <c r="O224" i="12"/>
  <c r="K224" i="12"/>
  <c r="E224" i="12"/>
  <c r="O223" i="12"/>
  <c r="K223" i="12"/>
  <c r="E223" i="12"/>
  <c r="O222" i="12"/>
  <c r="K222" i="12"/>
  <c r="E222" i="12"/>
  <c r="O221" i="12"/>
  <c r="K221" i="12"/>
  <c r="E221" i="12"/>
  <c r="O220" i="12"/>
  <c r="K220" i="12"/>
  <c r="E220" i="12"/>
  <c r="O219" i="12"/>
  <c r="K219" i="12"/>
  <c r="E219" i="12"/>
  <c r="O218" i="12"/>
  <c r="K218" i="12"/>
  <c r="E218" i="12"/>
  <c r="O217" i="12"/>
  <c r="K217" i="12"/>
  <c r="E217" i="12"/>
  <c r="O216" i="12"/>
  <c r="K216" i="12"/>
  <c r="E216" i="12"/>
  <c r="O215" i="12"/>
  <c r="K215" i="12"/>
  <c r="E215" i="12"/>
  <c r="O214" i="12"/>
  <c r="K214" i="12"/>
  <c r="E214" i="12"/>
  <c r="O213" i="12"/>
  <c r="K213" i="12"/>
  <c r="E213" i="12"/>
  <c r="O212" i="12"/>
  <c r="K212" i="12"/>
  <c r="E212" i="12"/>
  <c r="O211" i="12"/>
  <c r="K211" i="12"/>
  <c r="E211" i="12"/>
  <c r="O210" i="12"/>
  <c r="K210" i="12"/>
  <c r="E210" i="12"/>
  <c r="O209" i="12"/>
  <c r="K209" i="12"/>
  <c r="E209" i="12"/>
  <c r="O208" i="12"/>
  <c r="K208" i="12"/>
  <c r="E208" i="12"/>
  <c r="O207" i="12"/>
  <c r="K207" i="12"/>
  <c r="E207" i="12"/>
  <c r="O206" i="12"/>
  <c r="K206" i="12"/>
  <c r="E206" i="12"/>
  <c r="O205" i="12"/>
  <c r="K205" i="12"/>
  <c r="E205" i="12"/>
  <c r="O204" i="12"/>
  <c r="K204" i="12"/>
  <c r="E204" i="12"/>
  <c r="O203" i="12"/>
  <c r="K203" i="12"/>
  <c r="E203" i="12"/>
  <c r="O202" i="12"/>
  <c r="K202" i="12"/>
  <c r="E202" i="12"/>
  <c r="O201" i="12"/>
  <c r="K201" i="12"/>
  <c r="E201" i="12"/>
  <c r="O200" i="12"/>
  <c r="K200" i="12"/>
  <c r="E200" i="12"/>
  <c r="O199" i="12"/>
  <c r="K199" i="12"/>
  <c r="E199" i="12"/>
  <c r="O198" i="12"/>
  <c r="K198" i="12"/>
  <c r="E198" i="12"/>
  <c r="O197" i="12"/>
  <c r="K197" i="12"/>
  <c r="E197" i="12"/>
  <c r="O196" i="12"/>
  <c r="K196" i="12"/>
  <c r="E196" i="12"/>
  <c r="O195" i="12"/>
  <c r="K195" i="12"/>
  <c r="E195" i="12"/>
  <c r="O194" i="12"/>
  <c r="K194" i="12"/>
  <c r="E194" i="12"/>
  <c r="O193" i="12"/>
  <c r="K193" i="12"/>
  <c r="E193" i="12"/>
  <c r="O192" i="12"/>
  <c r="K192" i="12"/>
  <c r="E192" i="12"/>
  <c r="O191" i="12"/>
  <c r="K191" i="12"/>
  <c r="E191" i="12"/>
  <c r="O190" i="12"/>
  <c r="K190" i="12"/>
  <c r="E190" i="12"/>
  <c r="O189" i="12"/>
  <c r="K189" i="12"/>
  <c r="E189" i="12"/>
  <c r="O188" i="12"/>
  <c r="K188" i="12"/>
  <c r="E188" i="12"/>
  <c r="O187" i="12"/>
  <c r="K187" i="12"/>
  <c r="E187" i="12"/>
  <c r="O186" i="12"/>
  <c r="K186" i="12"/>
  <c r="E186" i="12"/>
  <c r="O185" i="12"/>
  <c r="K185" i="12"/>
  <c r="E185" i="12"/>
  <c r="O184" i="12"/>
  <c r="K184" i="12"/>
  <c r="E184" i="12"/>
  <c r="O183" i="12"/>
  <c r="K183" i="12"/>
  <c r="E183" i="12"/>
  <c r="O182" i="12"/>
  <c r="K182" i="12"/>
  <c r="E182" i="12"/>
  <c r="O181" i="12"/>
  <c r="K181" i="12"/>
  <c r="E181" i="12"/>
  <c r="O180" i="12"/>
  <c r="K180" i="12"/>
  <c r="E180" i="12"/>
  <c r="O179" i="12"/>
  <c r="K179" i="12"/>
  <c r="E179" i="12"/>
  <c r="O178" i="12"/>
  <c r="K178" i="12"/>
  <c r="E178" i="12"/>
  <c r="O177" i="12"/>
  <c r="K177" i="12"/>
  <c r="E177" i="12"/>
  <c r="O176" i="12"/>
  <c r="K176" i="12"/>
  <c r="E176" i="12"/>
  <c r="O175" i="12"/>
  <c r="K175" i="12"/>
  <c r="E175" i="12"/>
  <c r="O174" i="12"/>
  <c r="K174" i="12"/>
  <c r="E174" i="12"/>
  <c r="O173" i="12"/>
  <c r="K173" i="12"/>
  <c r="E173" i="12"/>
  <c r="O172" i="12"/>
  <c r="K172" i="12"/>
  <c r="E172" i="12"/>
  <c r="O171" i="12"/>
  <c r="K171" i="12"/>
  <c r="E171" i="12"/>
  <c r="O170" i="12"/>
  <c r="K170" i="12"/>
  <c r="E170" i="12"/>
  <c r="O169" i="12"/>
  <c r="K169" i="12"/>
  <c r="E169" i="12"/>
  <c r="O168" i="12"/>
  <c r="K168" i="12"/>
  <c r="E168" i="12"/>
  <c r="O167" i="12"/>
  <c r="K167" i="12"/>
  <c r="E167" i="12"/>
  <c r="O166" i="12"/>
  <c r="K166" i="12"/>
  <c r="E166" i="12"/>
  <c r="O165" i="12"/>
  <c r="K165" i="12"/>
  <c r="E165" i="12"/>
  <c r="O164" i="12"/>
  <c r="K164" i="12"/>
  <c r="E164" i="12"/>
  <c r="O163" i="12"/>
  <c r="K163" i="12"/>
  <c r="E163" i="12"/>
  <c r="O162" i="12"/>
  <c r="K162" i="12"/>
  <c r="E162" i="12"/>
  <c r="O161" i="12"/>
  <c r="K161" i="12"/>
  <c r="E161" i="12"/>
  <c r="O160" i="12"/>
  <c r="K160" i="12"/>
  <c r="E160" i="12"/>
  <c r="O159" i="12"/>
  <c r="K159" i="12"/>
  <c r="E159" i="12"/>
  <c r="O158" i="12"/>
  <c r="K158" i="12"/>
  <c r="E158" i="12"/>
  <c r="O157" i="12"/>
  <c r="K157" i="12"/>
  <c r="E157" i="12"/>
  <c r="O156" i="12"/>
  <c r="K156" i="12"/>
  <c r="E156" i="12"/>
  <c r="O155" i="12"/>
  <c r="K155" i="12"/>
  <c r="E155" i="12"/>
  <c r="O154" i="12"/>
  <c r="K154" i="12"/>
  <c r="E154" i="12"/>
  <c r="O153" i="12"/>
  <c r="K153" i="12"/>
  <c r="E153" i="12"/>
  <c r="O152" i="12"/>
  <c r="K152" i="12"/>
  <c r="E152" i="12"/>
  <c r="O151" i="12"/>
  <c r="K151" i="12"/>
  <c r="E151" i="12"/>
  <c r="O150" i="12"/>
  <c r="K150" i="12"/>
  <c r="E150" i="12"/>
  <c r="O149" i="12"/>
  <c r="K149" i="12"/>
  <c r="E149" i="12"/>
  <c r="O148" i="12"/>
  <c r="K148" i="12"/>
  <c r="E148" i="12"/>
  <c r="O147" i="12"/>
  <c r="K147" i="12"/>
  <c r="E147" i="12"/>
  <c r="O146" i="12"/>
  <c r="K146" i="12"/>
  <c r="E146" i="12"/>
  <c r="O145" i="12"/>
  <c r="K145" i="12"/>
  <c r="E145" i="12"/>
  <c r="O144" i="12"/>
  <c r="K144" i="12"/>
  <c r="E144" i="12"/>
  <c r="O143" i="12"/>
  <c r="K143" i="12"/>
  <c r="E143" i="12"/>
  <c r="O142" i="12"/>
  <c r="K142" i="12"/>
  <c r="E142" i="12"/>
  <c r="O141" i="12"/>
  <c r="K141" i="12"/>
  <c r="E141" i="12"/>
  <c r="O140" i="12"/>
  <c r="K140" i="12"/>
  <c r="E140" i="12"/>
  <c r="O139" i="12"/>
  <c r="K139" i="12"/>
  <c r="E139" i="12"/>
  <c r="O138" i="12"/>
  <c r="K138" i="12"/>
  <c r="E138" i="12"/>
  <c r="O137" i="12"/>
  <c r="K137" i="12"/>
  <c r="E137" i="12"/>
  <c r="O136" i="12"/>
  <c r="K136" i="12"/>
  <c r="E136" i="12"/>
  <c r="O135" i="12"/>
  <c r="K135" i="12"/>
  <c r="E135" i="12"/>
  <c r="O134" i="12"/>
  <c r="K134" i="12"/>
  <c r="E134" i="12"/>
  <c r="O133" i="12"/>
  <c r="K133" i="12"/>
  <c r="E133" i="12"/>
  <c r="O132" i="12"/>
  <c r="K132" i="12"/>
  <c r="E132" i="12"/>
  <c r="O131" i="12"/>
  <c r="K131" i="12"/>
  <c r="E131" i="12"/>
  <c r="O130" i="12"/>
  <c r="K130" i="12"/>
  <c r="E130" i="12"/>
  <c r="O129" i="12"/>
  <c r="K129" i="12"/>
  <c r="E129" i="12"/>
  <c r="O128" i="12"/>
  <c r="K128" i="12"/>
  <c r="E128" i="12"/>
  <c r="O127" i="12"/>
  <c r="K127" i="12"/>
  <c r="E127" i="12"/>
  <c r="O126" i="12"/>
  <c r="K126" i="12"/>
  <c r="E126" i="12"/>
  <c r="O125" i="12"/>
  <c r="K125" i="12"/>
  <c r="E125" i="12"/>
  <c r="O124" i="12"/>
  <c r="K124" i="12"/>
  <c r="E124" i="12"/>
  <c r="O123" i="12"/>
  <c r="K123" i="12"/>
  <c r="E123" i="12"/>
  <c r="O122" i="12"/>
  <c r="K122" i="12"/>
  <c r="E122" i="12"/>
  <c r="O121" i="12"/>
  <c r="K121" i="12"/>
  <c r="E121" i="12"/>
  <c r="O120" i="12"/>
  <c r="K120" i="12"/>
  <c r="E120" i="12"/>
  <c r="O119" i="12"/>
  <c r="K119" i="12"/>
  <c r="E119" i="12"/>
  <c r="O118" i="12"/>
  <c r="K118" i="12"/>
  <c r="E118" i="12"/>
  <c r="O117" i="12"/>
  <c r="K117" i="12"/>
  <c r="E117" i="12"/>
  <c r="O116" i="12"/>
  <c r="K116" i="12"/>
  <c r="E116" i="12"/>
  <c r="O115" i="12"/>
  <c r="K115" i="12"/>
  <c r="E115" i="12"/>
  <c r="O114" i="12"/>
  <c r="K114" i="12"/>
  <c r="E114" i="12"/>
  <c r="O113" i="12"/>
  <c r="K113" i="12"/>
  <c r="E113" i="12"/>
  <c r="O112" i="12"/>
  <c r="K112" i="12"/>
  <c r="E112" i="12"/>
  <c r="O111" i="12"/>
  <c r="K111" i="12"/>
  <c r="E111" i="12"/>
  <c r="O110" i="12"/>
  <c r="K110" i="12"/>
  <c r="E110" i="12"/>
  <c r="O109" i="12"/>
  <c r="K109" i="12"/>
  <c r="O108" i="12"/>
  <c r="K108" i="12"/>
  <c r="O107" i="12"/>
  <c r="K107" i="12"/>
  <c r="O106" i="12"/>
  <c r="K106" i="12"/>
  <c r="O105" i="12"/>
  <c r="K105" i="12"/>
  <c r="O104" i="12"/>
  <c r="K104" i="12"/>
  <c r="O103" i="12"/>
  <c r="K103" i="12"/>
  <c r="O102" i="12"/>
  <c r="K102" i="12"/>
  <c r="O101" i="12"/>
  <c r="K101" i="12"/>
  <c r="O100" i="12"/>
  <c r="K100" i="12"/>
  <c r="O99" i="12"/>
  <c r="K99" i="12"/>
  <c r="O98" i="12"/>
  <c r="K98" i="12"/>
  <c r="O97" i="12"/>
  <c r="K97" i="12"/>
  <c r="O96" i="12"/>
  <c r="K96" i="12"/>
  <c r="O95" i="12"/>
  <c r="K95" i="12"/>
  <c r="O92" i="12"/>
  <c r="K92" i="12"/>
  <c r="O91" i="12"/>
  <c r="K91" i="12"/>
  <c r="O90" i="12"/>
  <c r="K90" i="12"/>
  <c r="O89" i="12"/>
  <c r="K89" i="12"/>
  <c r="O88" i="12"/>
  <c r="K88" i="12"/>
  <c r="O87" i="12"/>
  <c r="K87" i="12"/>
  <c r="O85" i="12"/>
  <c r="K85" i="12"/>
  <c r="O84" i="12"/>
  <c r="K84" i="12"/>
  <c r="O83" i="12"/>
  <c r="K83" i="12"/>
  <c r="O82" i="12"/>
  <c r="K82" i="12"/>
  <c r="O81" i="12"/>
  <c r="K81" i="12"/>
  <c r="O80" i="12"/>
  <c r="K80" i="12"/>
  <c r="O79" i="12"/>
  <c r="O78" i="12"/>
  <c r="K78" i="12"/>
  <c r="O77" i="12"/>
  <c r="O76" i="12"/>
  <c r="K76" i="12"/>
  <c r="O75" i="12"/>
  <c r="K75" i="12"/>
  <c r="O74" i="12"/>
  <c r="K74" i="12"/>
  <c r="O73" i="12"/>
  <c r="O72" i="12"/>
  <c r="O71" i="12"/>
  <c r="K71" i="12"/>
  <c r="O70" i="12"/>
  <c r="K70" i="12"/>
  <c r="O69" i="12"/>
  <c r="K69" i="12"/>
  <c r="O68" i="12"/>
  <c r="K68" i="12"/>
  <c r="O67" i="12"/>
  <c r="K67" i="12"/>
  <c r="O63" i="12"/>
  <c r="K63" i="12"/>
  <c r="E63" i="12"/>
  <c r="O62" i="12"/>
  <c r="K62" i="12"/>
  <c r="E62" i="12"/>
  <c r="O61" i="12"/>
  <c r="K61" i="12"/>
  <c r="E61" i="12"/>
  <c r="O60" i="12"/>
  <c r="K60" i="12"/>
  <c r="E60" i="12"/>
  <c r="O59" i="12"/>
  <c r="K59" i="12"/>
  <c r="E59" i="12"/>
  <c r="O58" i="12"/>
  <c r="K58" i="12"/>
  <c r="E58" i="12"/>
  <c r="O57" i="12"/>
  <c r="K57" i="12"/>
  <c r="E57" i="12"/>
  <c r="O56" i="12"/>
  <c r="K56" i="12"/>
  <c r="E56" i="12"/>
  <c r="O55" i="12"/>
  <c r="K55" i="12"/>
  <c r="E55" i="12"/>
  <c r="O54" i="12"/>
  <c r="K54" i="12"/>
  <c r="E54" i="12"/>
  <c r="O53" i="12"/>
  <c r="K53" i="12"/>
  <c r="E53" i="12"/>
  <c r="O52" i="12"/>
  <c r="K52" i="12"/>
  <c r="E52" i="12"/>
  <c r="O51" i="12"/>
  <c r="K51" i="12"/>
  <c r="E51" i="12"/>
  <c r="O50" i="12"/>
  <c r="K50" i="12"/>
  <c r="E50" i="12"/>
  <c r="O49" i="12"/>
  <c r="K49" i="12"/>
  <c r="E49" i="12"/>
  <c r="O48" i="12"/>
  <c r="K48" i="12"/>
  <c r="E48" i="12"/>
  <c r="O47" i="12"/>
  <c r="K47" i="12"/>
  <c r="E47" i="12"/>
  <c r="O46" i="12"/>
  <c r="K46" i="12"/>
  <c r="E46" i="12"/>
  <c r="O45" i="12"/>
  <c r="K45" i="12"/>
  <c r="E45" i="12"/>
  <c r="O44" i="12"/>
  <c r="K44" i="12"/>
  <c r="E44" i="12"/>
  <c r="O43" i="12"/>
  <c r="K43" i="12"/>
  <c r="E43" i="12"/>
  <c r="O42" i="12"/>
  <c r="K42" i="12"/>
  <c r="E42" i="12"/>
  <c r="O41" i="12"/>
  <c r="K41" i="12"/>
  <c r="E41" i="12"/>
  <c r="O40" i="12"/>
  <c r="K40" i="12"/>
  <c r="E40" i="12"/>
  <c r="O39" i="12"/>
  <c r="K39" i="12"/>
  <c r="E39" i="12"/>
  <c r="O38" i="12"/>
  <c r="K38" i="12"/>
  <c r="E38" i="12"/>
  <c r="O37" i="12"/>
  <c r="K37" i="12"/>
  <c r="E37" i="12"/>
  <c r="O36" i="12"/>
  <c r="K36" i="12"/>
  <c r="E36" i="12"/>
  <c r="O35" i="12"/>
  <c r="K35" i="12"/>
  <c r="E35" i="12"/>
  <c r="O34" i="12"/>
  <c r="K34" i="12"/>
  <c r="E34" i="12"/>
  <c r="O33" i="12"/>
  <c r="K33" i="12"/>
  <c r="E33" i="12"/>
  <c r="O32" i="12"/>
  <c r="K32" i="12"/>
  <c r="E32" i="12"/>
  <c r="O31" i="12"/>
  <c r="K31" i="12"/>
  <c r="E31" i="12"/>
  <c r="O30" i="12"/>
  <c r="K30" i="12"/>
  <c r="E30" i="12"/>
  <c r="O29" i="12"/>
  <c r="K29" i="12"/>
  <c r="E29" i="12"/>
  <c r="O28" i="12"/>
  <c r="K28" i="12"/>
  <c r="E28" i="12"/>
  <c r="O27" i="12"/>
  <c r="K27" i="12"/>
  <c r="E27" i="12"/>
  <c r="O26" i="12"/>
  <c r="K26" i="12"/>
  <c r="E26" i="12"/>
  <c r="O25" i="12"/>
  <c r="K25" i="12"/>
  <c r="E25" i="12"/>
  <c r="K24" i="12"/>
  <c r="E24" i="12"/>
  <c r="O23" i="12"/>
  <c r="K23" i="12"/>
  <c r="E23" i="12"/>
  <c r="O22" i="12"/>
  <c r="K22" i="12"/>
  <c r="E22" i="12"/>
  <c r="O21" i="12"/>
  <c r="K21" i="12"/>
  <c r="E21" i="12"/>
  <c r="O20" i="12"/>
  <c r="K20" i="12"/>
  <c r="E20" i="12"/>
  <c r="O19" i="12"/>
  <c r="K19" i="12"/>
  <c r="E19" i="12"/>
  <c r="O18" i="12"/>
  <c r="K18" i="12"/>
  <c r="E18" i="12"/>
  <c r="O17" i="12"/>
  <c r="K17" i="12"/>
  <c r="E17" i="12"/>
  <c r="O16" i="12"/>
  <c r="K16" i="12"/>
  <c r="E16" i="12"/>
  <c r="O15" i="12"/>
  <c r="K15" i="12"/>
  <c r="E15" i="12"/>
  <c r="O14" i="12"/>
  <c r="K14" i="12"/>
  <c r="E14" i="12"/>
  <c r="O13" i="12"/>
  <c r="K13" i="12"/>
  <c r="E13" i="12"/>
  <c r="O12" i="12"/>
  <c r="K12" i="12"/>
  <c r="E12" i="12"/>
  <c r="O11" i="12"/>
  <c r="K11" i="12"/>
  <c r="E11" i="12"/>
  <c r="O9" i="12"/>
  <c r="K9" i="12"/>
  <c r="E9" i="12"/>
  <c r="O8" i="12"/>
  <c r="K8" i="12"/>
  <c r="E8" i="12"/>
  <c r="O7" i="12"/>
  <c r="K7" i="12"/>
  <c r="E7" i="12"/>
  <c r="O6" i="12"/>
  <c r="K6" i="12"/>
  <c r="E6" i="12"/>
  <c r="O5" i="12"/>
  <c r="K5" i="12"/>
  <c r="E5" i="12"/>
  <c r="O4" i="12"/>
  <c r="K4" i="12"/>
  <c r="E4" i="12"/>
  <c r="K79" i="12" l="1"/>
  <c r="J287" i="12"/>
  <c r="O287" i="12" s="1"/>
  <c r="O291" i="12" s="1"/>
  <c r="O294" i="12" s="1"/>
  <c r="E4" i="10"/>
  <c r="M75" i="10" l="1"/>
  <c r="Q6" i="11"/>
  <c r="N75" i="10" l="1"/>
  <c r="J75" i="10"/>
  <c r="J76" i="10"/>
  <c r="N13" i="10"/>
  <c r="J13" i="10"/>
  <c r="E13" i="10"/>
  <c r="Q4" i="11" l="1"/>
  <c r="I12" i="11"/>
  <c r="I4" i="11"/>
  <c r="I5" i="11"/>
  <c r="I6" i="11"/>
  <c r="I7" i="11"/>
  <c r="I8" i="11"/>
  <c r="I9" i="11"/>
  <c r="I10" i="11"/>
  <c r="I11" i="11"/>
  <c r="I3" i="11"/>
  <c r="S182" i="11"/>
  <c r="S8" i="11"/>
  <c r="T8" i="11" s="1"/>
  <c r="S7" i="11"/>
  <c r="T7" i="11" s="1"/>
  <c r="S6" i="11"/>
  <c r="T6" i="11" s="1"/>
  <c r="S5" i="11"/>
  <c r="S4" i="11"/>
  <c r="T4" i="11" s="1"/>
  <c r="S3" i="11"/>
  <c r="T3" i="11" s="1"/>
  <c r="N81" i="10" l="1"/>
  <c r="N82" i="10"/>
  <c r="N83" i="10"/>
  <c r="N84" i="10"/>
  <c r="N85" i="10"/>
  <c r="N86" i="10"/>
  <c r="N87" i="10"/>
  <c r="N88" i="10"/>
  <c r="N89" i="10"/>
  <c r="M69" i="10" l="1"/>
  <c r="I11" i="10"/>
  <c r="N66" i="10"/>
  <c r="N67" i="10"/>
  <c r="N68" i="10"/>
  <c r="N69" i="10"/>
  <c r="J66" i="10"/>
  <c r="J67" i="10"/>
  <c r="J68" i="10"/>
  <c r="J69" i="10"/>
  <c r="N83" i="9" l="1"/>
  <c r="J82" i="9"/>
  <c r="J83" i="9"/>
  <c r="N81" i="9"/>
  <c r="N103" i="7"/>
  <c r="N4" i="10" l="1"/>
  <c r="J4" i="10"/>
  <c r="I7" i="10" l="1"/>
  <c r="N22" i="9" l="1"/>
  <c r="N23" i="9"/>
  <c r="V290" i="10" l="1"/>
  <c r="S290" i="10"/>
  <c r="Q290" i="10"/>
  <c r="L290" i="10"/>
  <c r="N289" i="10"/>
  <c r="E289" i="10"/>
  <c r="N288" i="10"/>
  <c r="E288" i="10"/>
  <c r="N287" i="10"/>
  <c r="E287" i="10"/>
  <c r="I286" i="10"/>
  <c r="N286" i="10" s="1"/>
  <c r="E286" i="10"/>
  <c r="N285" i="10"/>
  <c r="J285" i="10"/>
  <c r="E285" i="10"/>
  <c r="N284" i="10"/>
  <c r="J284" i="10"/>
  <c r="E284" i="10"/>
  <c r="N283" i="10"/>
  <c r="J283" i="10"/>
  <c r="E283" i="10"/>
  <c r="N282" i="10"/>
  <c r="J282" i="10"/>
  <c r="E282" i="10"/>
  <c r="N281" i="10"/>
  <c r="J281" i="10"/>
  <c r="E281" i="10"/>
  <c r="N280" i="10"/>
  <c r="J280" i="10"/>
  <c r="E280" i="10"/>
  <c r="N279" i="10"/>
  <c r="J279" i="10"/>
  <c r="E279" i="10"/>
  <c r="N278" i="10"/>
  <c r="J278" i="10"/>
  <c r="E278" i="10"/>
  <c r="N277" i="10"/>
  <c r="J277" i="10"/>
  <c r="E277" i="10"/>
  <c r="N276" i="10"/>
  <c r="J276" i="10"/>
  <c r="E276" i="10"/>
  <c r="N275" i="10"/>
  <c r="J275" i="10"/>
  <c r="E275" i="10"/>
  <c r="N274" i="10"/>
  <c r="J274" i="10"/>
  <c r="E274" i="10"/>
  <c r="N273" i="10"/>
  <c r="J273" i="10"/>
  <c r="E273" i="10"/>
  <c r="N272" i="10"/>
  <c r="J272" i="10"/>
  <c r="E272" i="10"/>
  <c r="N271" i="10"/>
  <c r="J271" i="10"/>
  <c r="E271" i="10"/>
  <c r="N270" i="10"/>
  <c r="J270" i="10"/>
  <c r="E270" i="10"/>
  <c r="N269" i="10"/>
  <c r="J269" i="10"/>
  <c r="E269" i="10"/>
  <c r="N268" i="10"/>
  <c r="J268" i="10"/>
  <c r="E268" i="10"/>
  <c r="N267" i="10"/>
  <c r="J267" i="10"/>
  <c r="E267" i="10"/>
  <c r="N266" i="10"/>
  <c r="J266" i="10"/>
  <c r="E266" i="10"/>
  <c r="N265" i="10"/>
  <c r="J265" i="10"/>
  <c r="E265" i="10"/>
  <c r="N264" i="10"/>
  <c r="J264" i="10"/>
  <c r="E264" i="10"/>
  <c r="N263" i="10"/>
  <c r="J263" i="10"/>
  <c r="E263" i="10"/>
  <c r="N262" i="10"/>
  <c r="J262" i="10"/>
  <c r="E262" i="10"/>
  <c r="N261" i="10"/>
  <c r="J261" i="10"/>
  <c r="E261" i="10"/>
  <c r="N260" i="10"/>
  <c r="J260" i="10"/>
  <c r="E260" i="10"/>
  <c r="N259" i="10"/>
  <c r="J259" i="10"/>
  <c r="E259" i="10"/>
  <c r="N258" i="10"/>
  <c r="J258" i="10"/>
  <c r="E258" i="10"/>
  <c r="N257" i="10"/>
  <c r="J257" i="10"/>
  <c r="E257" i="10"/>
  <c r="N256" i="10"/>
  <c r="J256" i="10"/>
  <c r="E256" i="10"/>
  <c r="N255" i="10"/>
  <c r="J255" i="10"/>
  <c r="E255" i="10"/>
  <c r="N254" i="10"/>
  <c r="J254" i="10"/>
  <c r="E254" i="10"/>
  <c r="N253" i="10"/>
  <c r="J253" i="10"/>
  <c r="E253" i="10"/>
  <c r="N252" i="10"/>
  <c r="J252" i="10"/>
  <c r="E252" i="10"/>
  <c r="N251" i="10"/>
  <c r="J251" i="10"/>
  <c r="E251" i="10"/>
  <c r="N250" i="10"/>
  <c r="J250" i="10"/>
  <c r="E250" i="10"/>
  <c r="N249" i="10"/>
  <c r="J249" i="10"/>
  <c r="E249" i="10"/>
  <c r="N248" i="10"/>
  <c r="J248" i="10"/>
  <c r="E248" i="10"/>
  <c r="N247" i="10"/>
  <c r="J247" i="10"/>
  <c r="E247" i="10"/>
  <c r="N246" i="10"/>
  <c r="J246" i="10"/>
  <c r="E246" i="10"/>
  <c r="N245" i="10"/>
  <c r="J245" i="10"/>
  <c r="E245" i="10"/>
  <c r="N244" i="10"/>
  <c r="J244" i="10"/>
  <c r="E244" i="10"/>
  <c r="N243" i="10"/>
  <c r="J243" i="10"/>
  <c r="E243" i="10"/>
  <c r="N242" i="10"/>
  <c r="J242" i="10"/>
  <c r="E242" i="10"/>
  <c r="N241" i="10"/>
  <c r="J241" i="10"/>
  <c r="E241" i="10"/>
  <c r="N240" i="10"/>
  <c r="J240" i="10"/>
  <c r="E240" i="10"/>
  <c r="N239" i="10"/>
  <c r="J239" i="10"/>
  <c r="E239" i="10"/>
  <c r="N238" i="10"/>
  <c r="J238" i="10"/>
  <c r="E238" i="10"/>
  <c r="N237" i="10"/>
  <c r="J237" i="10"/>
  <c r="E237" i="10"/>
  <c r="N236" i="10"/>
  <c r="J236" i="10"/>
  <c r="E236" i="10"/>
  <c r="N235" i="10"/>
  <c r="J235" i="10"/>
  <c r="E235" i="10"/>
  <c r="N234" i="10"/>
  <c r="J234" i="10"/>
  <c r="E234" i="10"/>
  <c r="N233" i="10"/>
  <c r="J233" i="10"/>
  <c r="E233" i="10"/>
  <c r="N232" i="10"/>
  <c r="J232" i="10"/>
  <c r="E232" i="10"/>
  <c r="N231" i="10"/>
  <c r="J231" i="10"/>
  <c r="E231" i="10"/>
  <c r="N230" i="10"/>
  <c r="J230" i="10"/>
  <c r="E230" i="10"/>
  <c r="N229" i="10"/>
  <c r="J229" i="10"/>
  <c r="E229" i="10"/>
  <c r="N228" i="10"/>
  <c r="J228" i="10"/>
  <c r="E228" i="10"/>
  <c r="N227" i="10"/>
  <c r="J227" i="10"/>
  <c r="E227" i="10"/>
  <c r="N226" i="10"/>
  <c r="J226" i="10"/>
  <c r="E226" i="10"/>
  <c r="N225" i="10"/>
  <c r="J225" i="10"/>
  <c r="E225" i="10"/>
  <c r="N224" i="10"/>
  <c r="J224" i="10"/>
  <c r="E224" i="10"/>
  <c r="N223" i="10"/>
  <c r="J223" i="10"/>
  <c r="E223" i="10"/>
  <c r="N222" i="10"/>
  <c r="J222" i="10"/>
  <c r="E222" i="10"/>
  <c r="N221" i="10"/>
  <c r="J221" i="10"/>
  <c r="E221" i="10"/>
  <c r="N220" i="10"/>
  <c r="J220" i="10"/>
  <c r="E220" i="10"/>
  <c r="N219" i="10"/>
  <c r="J219" i="10"/>
  <c r="E219" i="10"/>
  <c r="N218" i="10"/>
  <c r="J218" i="10"/>
  <c r="E218" i="10"/>
  <c r="N217" i="10"/>
  <c r="J217" i="10"/>
  <c r="E217" i="10"/>
  <c r="N216" i="10"/>
  <c r="J216" i="10"/>
  <c r="E216" i="10"/>
  <c r="N215" i="10"/>
  <c r="J215" i="10"/>
  <c r="E215" i="10"/>
  <c r="N214" i="10"/>
  <c r="J214" i="10"/>
  <c r="E214" i="10"/>
  <c r="N213" i="10"/>
  <c r="J213" i="10"/>
  <c r="E213" i="10"/>
  <c r="N212" i="10"/>
  <c r="J212" i="10"/>
  <c r="E212" i="10"/>
  <c r="N211" i="10"/>
  <c r="J211" i="10"/>
  <c r="E211" i="10"/>
  <c r="N210" i="10"/>
  <c r="J210" i="10"/>
  <c r="E210" i="10"/>
  <c r="N209" i="10"/>
  <c r="J209" i="10"/>
  <c r="E209" i="10"/>
  <c r="N208" i="10"/>
  <c r="J208" i="10"/>
  <c r="E208" i="10"/>
  <c r="N207" i="10"/>
  <c r="J207" i="10"/>
  <c r="E207" i="10"/>
  <c r="N206" i="10"/>
  <c r="J206" i="10"/>
  <c r="E206" i="10"/>
  <c r="N205" i="10"/>
  <c r="J205" i="10"/>
  <c r="E205" i="10"/>
  <c r="N204" i="10"/>
  <c r="J204" i="10"/>
  <c r="E204" i="10"/>
  <c r="N203" i="10"/>
  <c r="J203" i="10"/>
  <c r="E203" i="10"/>
  <c r="N202" i="10"/>
  <c r="J202" i="10"/>
  <c r="E202" i="10"/>
  <c r="N201" i="10"/>
  <c r="J201" i="10"/>
  <c r="E201" i="10"/>
  <c r="N200" i="10"/>
  <c r="J200" i="10"/>
  <c r="E200" i="10"/>
  <c r="N199" i="10"/>
  <c r="J199" i="10"/>
  <c r="E199" i="10"/>
  <c r="N198" i="10"/>
  <c r="J198" i="10"/>
  <c r="E198" i="10"/>
  <c r="N197" i="10"/>
  <c r="J197" i="10"/>
  <c r="E197" i="10"/>
  <c r="N196" i="10"/>
  <c r="J196" i="10"/>
  <c r="E196" i="10"/>
  <c r="N195" i="10"/>
  <c r="J195" i="10"/>
  <c r="E195" i="10"/>
  <c r="N194" i="10"/>
  <c r="J194" i="10"/>
  <c r="E194" i="10"/>
  <c r="N193" i="10"/>
  <c r="J193" i="10"/>
  <c r="E193" i="10"/>
  <c r="N192" i="10"/>
  <c r="J192" i="10"/>
  <c r="E192" i="10"/>
  <c r="N191" i="10"/>
  <c r="J191" i="10"/>
  <c r="E191" i="10"/>
  <c r="N190" i="10"/>
  <c r="J190" i="10"/>
  <c r="E190" i="10"/>
  <c r="N189" i="10"/>
  <c r="J189" i="10"/>
  <c r="E189" i="10"/>
  <c r="N188" i="10"/>
  <c r="J188" i="10"/>
  <c r="E188" i="10"/>
  <c r="N187" i="10"/>
  <c r="J187" i="10"/>
  <c r="E187" i="10"/>
  <c r="N186" i="10"/>
  <c r="J186" i="10"/>
  <c r="E186" i="10"/>
  <c r="N185" i="10"/>
  <c r="J185" i="10"/>
  <c r="E185" i="10"/>
  <c r="N184" i="10"/>
  <c r="J184" i="10"/>
  <c r="E184" i="10"/>
  <c r="N183" i="10"/>
  <c r="J183" i="10"/>
  <c r="E183" i="10"/>
  <c r="N182" i="10"/>
  <c r="J182" i="10"/>
  <c r="E182" i="10"/>
  <c r="N181" i="10"/>
  <c r="J181" i="10"/>
  <c r="E181" i="10"/>
  <c r="N180" i="10"/>
  <c r="J180" i="10"/>
  <c r="E180" i="10"/>
  <c r="N179" i="10"/>
  <c r="J179" i="10"/>
  <c r="E179" i="10"/>
  <c r="N178" i="10"/>
  <c r="J178" i="10"/>
  <c r="E178" i="10"/>
  <c r="N177" i="10"/>
  <c r="J177" i="10"/>
  <c r="E177" i="10"/>
  <c r="N176" i="10"/>
  <c r="J176" i="10"/>
  <c r="E176" i="10"/>
  <c r="N175" i="10"/>
  <c r="J175" i="10"/>
  <c r="E175" i="10"/>
  <c r="N174" i="10"/>
  <c r="J174" i="10"/>
  <c r="E174" i="10"/>
  <c r="N173" i="10"/>
  <c r="J173" i="10"/>
  <c r="E173" i="10"/>
  <c r="N172" i="10"/>
  <c r="J172" i="10"/>
  <c r="E172" i="10"/>
  <c r="N171" i="10"/>
  <c r="J171" i="10"/>
  <c r="E171" i="10"/>
  <c r="N170" i="10"/>
  <c r="J170" i="10"/>
  <c r="E170" i="10"/>
  <c r="N169" i="10"/>
  <c r="J169" i="10"/>
  <c r="E169" i="10"/>
  <c r="N168" i="10"/>
  <c r="J168" i="10"/>
  <c r="E168" i="10"/>
  <c r="N167" i="10"/>
  <c r="J167" i="10"/>
  <c r="E167" i="10"/>
  <c r="N166" i="10"/>
  <c r="J166" i="10"/>
  <c r="E166" i="10"/>
  <c r="N165" i="10"/>
  <c r="J165" i="10"/>
  <c r="E165" i="10"/>
  <c r="N164" i="10"/>
  <c r="J164" i="10"/>
  <c r="E164" i="10"/>
  <c r="N163" i="10"/>
  <c r="J163" i="10"/>
  <c r="E163" i="10"/>
  <c r="N162" i="10"/>
  <c r="J162" i="10"/>
  <c r="E162" i="10"/>
  <c r="N161" i="10"/>
  <c r="J161" i="10"/>
  <c r="E161" i="10"/>
  <c r="N160" i="10"/>
  <c r="J160" i="10"/>
  <c r="E160" i="10"/>
  <c r="N159" i="10"/>
  <c r="J159" i="10"/>
  <c r="E159" i="10"/>
  <c r="N158" i="10"/>
  <c r="J158" i="10"/>
  <c r="E158" i="10"/>
  <c r="N157" i="10"/>
  <c r="J157" i="10"/>
  <c r="E157" i="10"/>
  <c r="N156" i="10"/>
  <c r="J156" i="10"/>
  <c r="E156" i="10"/>
  <c r="N155" i="10"/>
  <c r="J155" i="10"/>
  <c r="E155" i="10"/>
  <c r="N154" i="10"/>
  <c r="J154" i="10"/>
  <c r="E154" i="10"/>
  <c r="N153" i="10"/>
  <c r="J153" i="10"/>
  <c r="E153" i="10"/>
  <c r="N152" i="10"/>
  <c r="J152" i="10"/>
  <c r="E152" i="10"/>
  <c r="N151" i="10"/>
  <c r="J151" i="10"/>
  <c r="E151" i="10"/>
  <c r="N150" i="10"/>
  <c r="J150" i="10"/>
  <c r="E150" i="10"/>
  <c r="N149" i="10"/>
  <c r="J149" i="10"/>
  <c r="E149" i="10"/>
  <c r="N148" i="10"/>
  <c r="J148" i="10"/>
  <c r="E148" i="10"/>
  <c r="N147" i="10"/>
  <c r="J147" i="10"/>
  <c r="E147" i="10"/>
  <c r="N146" i="10"/>
  <c r="J146" i="10"/>
  <c r="E146" i="10"/>
  <c r="N145" i="10"/>
  <c r="J145" i="10"/>
  <c r="E145" i="10"/>
  <c r="N144" i="10"/>
  <c r="J144" i="10"/>
  <c r="E144" i="10"/>
  <c r="N143" i="10"/>
  <c r="J143" i="10"/>
  <c r="E143" i="10"/>
  <c r="N142" i="10"/>
  <c r="J142" i="10"/>
  <c r="E142" i="10"/>
  <c r="N141" i="10"/>
  <c r="J141" i="10"/>
  <c r="E141" i="10"/>
  <c r="N140" i="10"/>
  <c r="J140" i="10"/>
  <c r="E140" i="10"/>
  <c r="N139" i="10"/>
  <c r="J139" i="10"/>
  <c r="E139" i="10"/>
  <c r="N138" i="10"/>
  <c r="J138" i="10"/>
  <c r="E138" i="10"/>
  <c r="N137" i="10"/>
  <c r="J137" i="10"/>
  <c r="E137" i="10"/>
  <c r="N136" i="10"/>
  <c r="J136" i="10"/>
  <c r="E136" i="10"/>
  <c r="N135" i="10"/>
  <c r="J135" i="10"/>
  <c r="E135" i="10"/>
  <c r="N134" i="10"/>
  <c r="J134" i="10"/>
  <c r="E134" i="10"/>
  <c r="N133" i="10"/>
  <c r="J133" i="10"/>
  <c r="E133" i="10"/>
  <c r="N132" i="10"/>
  <c r="J132" i="10"/>
  <c r="E132" i="10"/>
  <c r="N131" i="10"/>
  <c r="J131" i="10"/>
  <c r="E131" i="10"/>
  <c r="N130" i="10"/>
  <c r="J130" i="10"/>
  <c r="E130" i="10"/>
  <c r="N129" i="10"/>
  <c r="J129" i="10"/>
  <c r="E129" i="10"/>
  <c r="N128" i="10"/>
  <c r="J128" i="10"/>
  <c r="E128" i="10"/>
  <c r="N127" i="10"/>
  <c r="J127" i="10"/>
  <c r="E127" i="10"/>
  <c r="N126" i="10"/>
  <c r="J126" i="10"/>
  <c r="E126" i="10"/>
  <c r="N125" i="10"/>
  <c r="J125" i="10"/>
  <c r="E125" i="10"/>
  <c r="N124" i="10"/>
  <c r="J124" i="10"/>
  <c r="E124" i="10"/>
  <c r="N123" i="10"/>
  <c r="J123" i="10"/>
  <c r="E123" i="10"/>
  <c r="N122" i="10"/>
  <c r="J122" i="10"/>
  <c r="E122" i="10"/>
  <c r="N121" i="10"/>
  <c r="J121" i="10"/>
  <c r="E121" i="10"/>
  <c r="N120" i="10"/>
  <c r="J120" i="10"/>
  <c r="E120" i="10"/>
  <c r="N119" i="10"/>
  <c r="J119" i="10"/>
  <c r="E119" i="10"/>
  <c r="N118" i="10"/>
  <c r="J118" i="10"/>
  <c r="E118" i="10"/>
  <c r="N117" i="10"/>
  <c r="J117" i="10"/>
  <c r="E117" i="10"/>
  <c r="N116" i="10"/>
  <c r="J116" i="10"/>
  <c r="E116" i="10"/>
  <c r="N115" i="10"/>
  <c r="J115" i="10"/>
  <c r="E115" i="10"/>
  <c r="N114" i="10"/>
  <c r="J114" i="10"/>
  <c r="E114" i="10"/>
  <c r="N113" i="10"/>
  <c r="J113" i="10"/>
  <c r="E113" i="10"/>
  <c r="N112" i="10"/>
  <c r="J112" i="10"/>
  <c r="E112" i="10"/>
  <c r="N111" i="10"/>
  <c r="J111" i="10"/>
  <c r="E111" i="10"/>
  <c r="N110" i="10"/>
  <c r="J110" i="10"/>
  <c r="E110" i="10"/>
  <c r="N109" i="10"/>
  <c r="J109" i="10"/>
  <c r="E109" i="10"/>
  <c r="N108" i="10"/>
  <c r="J108" i="10"/>
  <c r="N107" i="10"/>
  <c r="J107" i="10"/>
  <c r="N106" i="10"/>
  <c r="J106" i="10"/>
  <c r="N105" i="10"/>
  <c r="J105" i="10"/>
  <c r="N104" i="10"/>
  <c r="J104" i="10"/>
  <c r="N103" i="10"/>
  <c r="J103" i="10"/>
  <c r="N102" i="10"/>
  <c r="J102" i="10"/>
  <c r="N101" i="10"/>
  <c r="J101" i="10"/>
  <c r="N100" i="10"/>
  <c r="J100" i="10"/>
  <c r="N99" i="10"/>
  <c r="J99" i="10"/>
  <c r="N98" i="10"/>
  <c r="J98" i="10"/>
  <c r="N97" i="10"/>
  <c r="J97" i="10"/>
  <c r="N96" i="10"/>
  <c r="J96" i="10"/>
  <c r="N95" i="10"/>
  <c r="J95" i="10"/>
  <c r="N94" i="10"/>
  <c r="J94" i="10"/>
  <c r="N93" i="10"/>
  <c r="J93" i="10"/>
  <c r="N92" i="10"/>
  <c r="J92" i="10"/>
  <c r="N91" i="10"/>
  <c r="J91" i="10"/>
  <c r="N90" i="10"/>
  <c r="J90" i="10"/>
  <c r="J89" i="10"/>
  <c r="J88" i="10"/>
  <c r="J87" i="10"/>
  <c r="J86" i="10"/>
  <c r="J85" i="10"/>
  <c r="J84" i="10"/>
  <c r="J83" i="10"/>
  <c r="J82" i="10"/>
  <c r="J81" i="10"/>
  <c r="J80" i="10"/>
  <c r="N78" i="10"/>
  <c r="J78" i="10"/>
  <c r="N77" i="10"/>
  <c r="N76" i="10"/>
  <c r="N74" i="10"/>
  <c r="J74" i="10"/>
  <c r="N73" i="10"/>
  <c r="N72" i="10"/>
  <c r="N71" i="10"/>
  <c r="J71" i="10"/>
  <c r="N70" i="10"/>
  <c r="J70" i="10"/>
  <c r="N65" i="10"/>
  <c r="J65" i="10"/>
  <c r="N64" i="10"/>
  <c r="J64" i="10"/>
  <c r="N62" i="10"/>
  <c r="J62" i="10"/>
  <c r="E62" i="10"/>
  <c r="N61" i="10"/>
  <c r="J61" i="10"/>
  <c r="E61" i="10"/>
  <c r="N60" i="10"/>
  <c r="J60" i="10"/>
  <c r="E60" i="10"/>
  <c r="N59" i="10"/>
  <c r="J59" i="10"/>
  <c r="E59" i="10"/>
  <c r="N58" i="10"/>
  <c r="J58" i="10"/>
  <c r="E58" i="10"/>
  <c r="N57" i="10"/>
  <c r="J57" i="10"/>
  <c r="E57" i="10"/>
  <c r="N56" i="10"/>
  <c r="J56" i="10"/>
  <c r="E56" i="10"/>
  <c r="N55" i="10"/>
  <c r="J55" i="10"/>
  <c r="E55" i="10"/>
  <c r="N54" i="10"/>
  <c r="J54" i="10"/>
  <c r="E54" i="10"/>
  <c r="N53" i="10"/>
  <c r="J53" i="10"/>
  <c r="E53" i="10"/>
  <c r="N52" i="10"/>
  <c r="J52" i="10"/>
  <c r="E52" i="10"/>
  <c r="N51" i="10"/>
  <c r="J51" i="10"/>
  <c r="E51" i="10"/>
  <c r="N50" i="10"/>
  <c r="J50" i="10"/>
  <c r="E50" i="10"/>
  <c r="N49" i="10"/>
  <c r="J49" i="10"/>
  <c r="E49" i="10"/>
  <c r="N48" i="10"/>
  <c r="J48" i="10"/>
  <c r="E48" i="10"/>
  <c r="N47" i="10"/>
  <c r="J47" i="10"/>
  <c r="E47" i="10"/>
  <c r="N46" i="10"/>
  <c r="J46" i="10"/>
  <c r="E46" i="10"/>
  <c r="N45" i="10"/>
  <c r="J45" i="10"/>
  <c r="E45" i="10"/>
  <c r="N44" i="10"/>
  <c r="J44" i="10"/>
  <c r="E44" i="10"/>
  <c r="N43" i="10"/>
  <c r="J43" i="10"/>
  <c r="E43" i="10"/>
  <c r="N42" i="10"/>
  <c r="J42" i="10"/>
  <c r="E42" i="10"/>
  <c r="N41" i="10"/>
  <c r="J41" i="10"/>
  <c r="E41" i="10"/>
  <c r="N40" i="10"/>
  <c r="J40" i="10"/>
  <c r="E40" i="10"/>
  <c r="N39" i="10"/>
  <c r="J39" i="10"/>
  <c r="E39" i="10"/>
  <c r="N38" i="10"/>
  <c r="J38" i="10"/>
  <c r="E38" i="10"/>
  <c r="N37" i="10"/>
  <c r="J37" i="10"/>
  <c r="E37" i="10"/>
  <c r="N36" i="10"/>
  <c r="J36" i="10"/>
  <c r="E36" i="10"/>
  <c r="N35" i="10"/>
  <c r="J35" i="10"/>
  <c r="E35" i="10"/>
  <c r="N34" i="10"/>
  <c r="J34" i="10"/>
  <c r="E34" i="10"/>
  <c r="N33" i="10"/>
  <c r="J33" i="10"/>
  <c r="E33" i="10"/>
  <c r="N32" i="10"/>
  <c r="J32" i="10"/>
  <c r="E32" i="10"/>
  <c r="N31" i="10"/>
  <c r="J31" i="10"/>
  <c r="E31" i="10"/>
  <c r="N30" i="10"/>
  <c r="J30" i="10"/>
  <c r="E30" i="10"/>
  <c r="N29" i="10"/>
  <c r="J29" i="10"/>
  <c r="E29" i="10"/>
  <c r="N28" i="10"/>
  <c r="J28" i="10"/>
  <c r="E28" i="10"/>
  <c r="N27" i="10"/>
  <c r="J27" i="10"/>
  <c r="E27" i="10"/>
  <c r="N26" i="10"/>
  <c r="J26" i="10"/>
  <c r="E26" i="10"/>
  <c r="N25" i="10"/>
  <c r="J25" i="10"/>
  <c r="E25" i="10"/>
  <c r="N24" i="10"/>
  <c r="J24" i="10"/>
  <c r="E24" i="10"/>
  <c r="J23" i="10"/>
  <c r="E23" i="10"/>
  <c r="N22" i="10"/>
  <c r="J22" i="10"/>
  <c r="E22" i="10"/>
  <c r="N21" i="10"/>
  <c r="J21" i="10"/>
  <c r="E21" i="10"/>
  <c r="N20" i="10"/>
  <c r="J20" i="10"/>
  <c r="E20" i="10"/>
  <c r="N19" i="10"/>
  <c r="J19" i="10"/>
  <c r="E19" i="10"/>
  <c r="N18" i="10"/>
  <c r="J18" i="10"/>
  <c r="E18" i="10"/>
  <c r="N17" i="10"/>
  <c r="J17" i="10"/>
  <c r="E17" i="10"/>
  <c r="N16" i="10"/>
  <c r="J16" i="10"/>
  <c r="E16" i="10"/>
  <c r="N15" i="10"/>
  <c r="J15" i="10"/>
  <c r="E15" i="10"/>
  <c r="N14" i="10"/>
  <c r="J14" i="10"/>
  <c r="E14" i="10"/>
  <c r="N12" i="10"/>
  <c r="J12" i="10"/>
  <c r="E12" i="10"/>
  <c r="N11" i="10"/>
  <c r="J11" i="10"/>
  <c r="E11" i="10"/>
  <c r="N10" i="10"/>
  <c r="J10" i="10"/>
  <c r="E10" i="10"/>
  <c r="N9" i="10"/>
  <c r="J9" i="10"/>
  <c r="E9" i="10"/>
  <c r="N8" i="10"/>
  <c r="J8" i="10"/>
  <c r="E8" i="10"/>
  <c r="N7" i="10"/>
  <c r="J7" i="10"/>
  <c r="E7" i="10"/>
  <c r="N6" i="10"/>
  <c r="J6" i="10"/>
  <c r="E6" i="10"/>
  <c r="N5" i="10"/>
  <c r="J5" i="10"/>
  <c r="E5" i="10"/>
  <c r="N290" i="10" l="1"/>
  <c r="N293" i="10" s="1"/>
  <c r="E5" i="9"/>
  <c r="N5" i="9" l="1"/>
  <c r="N6" i="9"/>
  <c r="N19" i="9" l="1"/>
  <c r="E19" i="9"/>
  <c r="J19" i="9"/>
  <c r="J20" i="9"/>
  <c r="J5" i="9" l="1"/>
  <c r="J6" i="9"/>
  <c r="N20" i="7" l="1"/>
  <c r="N21" i="7"/>
  <c r="N22" i="7"/>
  <c r="V291" i="9" l="1"/>
  <c r="S291" i="9"/>
  <c r="Q291" i="9"/>
  <c r="L291" i="9"/>
  <c r="N290" i="9"/>
  <c r="E290" i="9"/>
  <c r="N289" i="9"/>
  <c r="E289" i="9"/>
  <c r="N288" i="9"/>
  <c r="E288" i="9"/>
  <c r="E287" i="9"/>
  <c r="N286" i="9"/>
  <c r="J286" i="9"/>
  <c r="E286" i="9"/>
  <c r="N285" i="9"/>
  <c r="J285" i="9"/>
  <c r="E285" i="9"/>
  <c r="N284" i="9"/>
  <c r="J284" i="9"/>
  <c r="E284" i="9"/>
  <c r="N283" i="9"/>
  <c r="J283" i="9"/>
  <c r="E283" i="9"/>
  <c r="N282" i="9"/>
  <c r="J282" i="9"/>
  <c r="E282" i="9"/>
  <c r="N281" i="9"/>
  <c r="J281" i="9"/>
  <c r="E281" i="9"/>
  <c r="N280" i="9"/>
  <c r="J280" i="9"/>
  <c r="E280" i="9"/>
  <c r="N279" i="9"/>
  <c r="J279" i="9"/>
  <c r="E279" i="9"/>
  <c r="N278" i="9"/>
  <c r="J278" i="9"/>
  <c r="E278" i="9"/>
  <c r="N277" i="9"/>
  <c r="J277" i="9"/>
  <c r="E277" i="9"/>
  <c r="N276" i="9"/>
  <c r="J276" i="9"/>
  <c r="E276" i="9"/>
  <c r="N275" i="9"/>
  <c r="J275" i="9"/>
  <c r="E275" i="9"/>
  <c r="N274" i="9"/>
  <c r="J274" i="9"/>
  <c r="E274" i="9"/>
  <c r="N273" i="9"/>
  <c r="J273" i="9"/>
  <c r="E273" i="9"/>
  <c r="N272" i="9"/>
  <c r="J272" i="9"/>
  <c r="E272" i="9"/>
  <c r="N271" i="9"/>
  <c r="J271" i="9"/>
  <c r="E271" i="9"/>
  <c r="N270" i="9"/>
  <c r="J270" i="9"/>
  <c r="E270" i="9"/>
  <c r="N269" i="9"/>
  <c r="J269" i="9"/>
  <c r="E269" i="9"/>
  <c r="N268" i="9"/>
  <c r="J268" i="9"/>
  <c r="E268" i="9"/>
  <c r="N267" i="9"/>
  <c r="J267" i="9"/>
  <c r="E267" i="9"/>
  <c r="N266" i="9"/>
  <c r="J266" i="9"/>
  <c r="E266" i="9"/>
  <c r="N265" i="9"/>
  <c r="J265" i="9"/>
  <c r="E265" i="9"/>
  <c r="N264" i="9"/>
  <c r="J264" i="9"/>
  <c r="E264" i="9"/>
  <c r="N263" i="9"/>
  <c r="J263" i="9"/>
  <c r="E263" i="9"/>
  <c r="N262" i="9"/>
  <c r="J262" i="9"/>
  <c r="E262" i="9"/>
  <c r="N261" i="9"/>
  <c r="J261" i="9"/>
  <c r="E261" i="9"/>
  <c r="N260" i="9"/>
  <c r="J260" i="9"/>
  <c r="E260" i="9"/>
  <c r="N259" i="9"/>
  <c r="J259" i="9"/>
  <c r="E259" i="9"/>
  <c r="N258" i="9"/>
  <c r="J258" i="9"/>
  <c r="E258" i="9"/>
  <c r="N257" i="9"/>
  <c r="J257" i="9"/>
  <c r="E257" i="9"/>
  <c r="N256" i="9"/>
  <c r="J256" i="9"/>
  <c r="E256" i="9"/>
  <c r="N255" i="9"/>
  <c r="J255" i="9"/>
  <c r="E255" i="9"/>
  <c r="N254" i="9"/>
  <c r="J254" i="9"/>
  <c r="E254" i="9"/>
  <c r="N253" i="9"/>
  <c r="J253" i="9"/>
  <c r="E253" i="9"/>
  <c r="N252" i="9"/>
  <c r="J252" i="9"/>
  <c r="E252" i="9"/>
  <c r="N251" i="9"/>
  <c r="J251" i="9"/>
  <c r="E251" i="9"/>
  <c r="N250" i="9"/>
  <c r="J250" i="9"/>
  <c r="E250" i="9"/>
  <c r="N249" i="9"/>
  <c r="J249" i="9"/>
  <c r="E249" i="9"/>
  <c r="N248" i="9"/>
  <c r="J248" i="9"/>
  <c r="E248" i="9"/>
  <c r="N247" i="9"/>
  <c r="J247" i="9"/>
  <c r="E247" i="9"/>
  <c r="N246" i="9"/>
  <c r="J246" i="9"/>
  <c r="E246" i="9"/>
  <c r="N245" i="9"/>
  <c r="J245" i="9"/>
  <c r="E245" i="9"/>
  <c r="N244" i="9"/>
  <c r="J244" i="9"/>
  <c r="E244" i="9"/>
  <c r="N243" i="9"/>
  <c r="J243" i="9"/>
  <c r="E243" i="9"/>
  <c r="N242" i="9"/>
  <c r="J242" i="9"/>
  <c r="E242" i="9"/>
  <c r="N241" i="9"/>
  <c r="J241" i="9"/>
  <c r="E241" i="9"/>
  <c r="N240" i="9"/>
  <c r="J240" i="9"/>
  <c r="E240" i="9"/>
  <c r="N239" i="9"/>
  <c r="J239" i="9"/>
  <c r="E239" i="9"/>
  <c r="N238" i="9"/>
  <c r="J238" i="9"/>
  <c r="E238" i="9"/>
  <c r="N237" i="9"/>
  <c r="J237" i="9"/>
  <c r="E237" i="9"/>
  <c r="N236" i="9"/>
  <c r="J236" i="9"/>
  <c r="E236" i="9"/>
  <c r="N235" i="9"/>
  <c r="J235" i="9"/>
  <c r="E235" i="9"/>
  <c r="N234" i="9"/>
  <c r="J234" i="9"/>
  <c r="E234" i="9"/>
  <c r="N233" i="9"/>
  <c r="J233" i="9"/>
  <c r="E233" i="9"/>
  <c r="N232" i="9"/>
  <c r="J232" i="9"/>
  <c r="E232" i="9"/>
  <c r="N231" i="9"/>
  <c r="J231" i="9"/>
  <c r="E231" i="9"/>
  <c r="N230" i="9"/>
  <c r="J230" i="9"/>
  <c r="E230" i="9"/>
  <c r="N229" i="9"/>
  <c r="J229" i="9"/>
  <c r="E229" i="9"/>
  <c r="N228" i="9"/>
  <c r="J228" i="9"/>
  <c r="E228" i="9"/>
  <c r="N227" i="9"/>
  <c r="J227" i="9"/>
  <c r="E227" i="9"/>
  <c r="N226" i="9"/>
  <c r="J226" i="9"/>
  <c r="E226" i="9"/>
  <c r="N225" i="9"/>
  <c r="J225" i="9"/>
  <c r="E225" i="9"/>
  <c r="N224" i="9"/>
  <c r="J224" i="9"/>
  <c r="E224" i="9"/>
  <c r="N223" i="9"/>
  <c r="J223" i="9"/>
  <c r="E223" i="9"/>
  <c r="N222" i="9"/>
  <c r="J222" i="9"/>
  <c r="E222" i="9"/>
  <c r="N221" i="9"/>
  <c r="J221" i="9"/>
  <c r="E221" i="9"/>
  <c r="N220" i="9"/>
  <c r="J220" i="9"/>
  <c r="E220" i="9"/>
  <c r="N219" i="9"/>
  <c r="J219" i="9"/>
  <c r="E219" i="9"/>
  <c r="N218" i="9"/>
  <c r="J218" i="9"/>
  <c r="E218" i="9"/>
  <c r="N217" i="9"/>
  <c r="J217" i="9"/>
  <c r="E217" i="9"/>
  <c r="N216" i="9"/>
  <c r="J216" i="9"/>
  <c r="E216" i="9"/>
  <c r="N215" i="9"/>
  <c r="J215" i="9"/>
  <c r="E215" i="9"/>
  <c r="N214" i="9"/>
  <c r="J214" i="9"/>
  <c r="E214" i="9"/>
  <c r="N213" i="9"/>
  <c r="J213" i="9"/>
  <c r="E213" i="9"/>
  <c r="N212" i="9"/>
  <c r="J212" i="9"/>
  <c r="E212" i="9"/>
  <c r="N211" i="9"/>
  <c r="J211" i="9"/>
  <c r="E211" i="9"/>
  <c r="N210" i="9"/>
  <c r="J210" i="9"/>
  <c r="E210" i="9"/>
  <c r="N209" i="9"/>
  <c r="J209" i="9"/>
  <c r="E209" i="9"/>
  <c r="N208" i="9"/>
  <c r="J208" i="9"/>
  <c r="E208" i="9"/>
  <c r="N207" i="9"/>
  <c r="J207" i="9"/>
  <c r="E207" i="9"/>
  <c r="N206" i="9"/>
  <c r="J206" i="9"/>
  <c r="E206" i="9"/>
  <c r="N205" i="9"/>
  <c r="J205" i="9"/>
  <c r="E205" i="9"/>
  <c r="N204" i="9"/>
  <c r="J204" i="9"/>
  <c r="E204" i="9"/>
  <c r="N203" i="9"/>
  <c r="J203" i="9"/>
  <c r="E203" i="9"/>
  <c r="N202" i="9"/>
  <c r="J202" i="9"/>
  <c r="E202" i="9"/>
  <c r="N201" i="9"/>
  <c r="J201" i="9"/>
  <c r="E201" i="9"/>
  <c r="N200" i="9"/>
  <c r="J200" i="9"/>
  <c r="E200" i="9"/>
  <c r="N199" i="9"/>
  <c r="J199" i="9"/>
  <c r="E199" i="9"/>
  <c r="N198" i="9"/>
  <c r="J198" i="9"/>
  <c r="E198" i="9"/>
  <c r="N197" i="9"/>
  <c r="J197" i="9"/>
  <c r="E197" i="9"/>
  <c r="N196" i="9"/>
  <c r="J196" i="9"/>
  <c r="E196" i="9"/>
  <c r="N195" i="9"/>
  <c r="J195" i="9"/>
  <c r="E195" i="9"/>
  <c r="N194" i="9"/>
  <c r="J194" i="9"/>
  <c r="E194" i="9"/>
  <c r="N193" i="9"/>
  <c r="J193" i="9"/>
  <c r="E193" i="9"/>
  <c r="N192" i="9"/>
  <c r="J192" i="9"/>
  <c r="E192" i="9"/>
  <c r="N191" i="9"/>
  <c r="J191" i="9"/>
  <c r="E191" i="9"/>
  <c r="N190" i="9"/>
  <c r="J190" i="9"/>
  <c r="E190" i="9"/>
  <c r="N189" i="9"/>
  <c r="J189" i="9"/>
  <c r="E189" i="9"/>
  <c r="N188" i="9"/>
  <c r="J188" i="9"/>
  <c r="E188" i="9"/>
  <c r="N187" i="9"/>
  <c r="J187" i="9"/>
  <c r="E187" i="9"/>
  <c r="N186" i="9"/>
  <c r="J186" i="9"/>
  <c r="E186" i="9"/>
  <c r="N185" i="9"/>
  <c r="J185" i="9"/>
  <c r="E185" i="9"/>
  <c r="N184" i="9"/>
  <c r="J184" i="9"/>
  <c r="E184" i="9"/>
  <c r="N183" i="9"/>
  <c r="J183" i="9"/>
  <c r="E183" i="9"/>
  <c r="N182" i="9"/>
  <c r="J182" i="9"/>
  <c r="E182" i="9"/>
  <c r="N181" i="9"/>
  <c r="J181" i="9"/>
  <c r="E181" i="9"/>
  <c r="N180" i="9"/>
  <c r="J180" i="9"/>
  <c r="E180" i="9"/>
  <c r="N179" i="9"/>
  <c r="J179" i="9"/>
  <c r="E179" i="9"/>
  <c r="N178" i="9"/>
  <c r="J178" i="9"/>
  <c r="E178" i="9"/>
  <c r="N177" i="9"/>
  <c r="J177" i="9"/>
  <c r="E177" i="9"/>
  <c r="N176" i="9"/>
  <c r="J176" i="9"/>
  <c r="E176" i="9"/>
  <c r="N175" i="9"/>
  <c r="J175" i="9"/>
  <c r="E175" i="9"/>
  <c r="N174" i="9"/>
  <c r="J174" i="9"/>
  <c r="E174" i="9"/>
  <c r="N173" i="9"/>
  <c r="J173" i="9"/>
  <c r="E173" i="9"/>
  <c r="N172" i="9"/>
  <c r="J172" i="9"/>
  <c r="E172" i="9"/>
  <c r="N171" i="9"/>
  <c r="J171" i="9"/>
  <c r="E171" i="9"/>
  <c r="N170" i="9"/>
  <c r="J170" i="9"/>
  <c r="E170" i="9"/>
  <c r="N169" i="9"/>
  <c r="J169" i="9"/>
  <c r="E169" i="9"/>
  <c r="N168" i="9"/>
  <c r="J168" i="9"/>
  <c r="E168" i="9"/>
  <c r="N167" i="9"/>
  <c r="J167" i="9"/>
  <c r="E167" i="9"/>
  <c r="N166" i="9"/>
  <c r="J166" i="9"/>
  <c r="E166" i="9"/>
  <c r="N165" i="9"/>
  <c r="J165" i="9"/>
  <c r="E165" i="9"/>
  <c r="N164" i="9"/>
  <c r="J164" i="9"/>
  <c r="E164" i="9"/>
  <c r="N163" i="9"/>
  <c r="J163" i="9"/>
  <c r="E163" i="9"/>
  <c r="N162" i="9"/>
  <c r="J162" i="9"/>
  <c r="E162" i="9"/>
  <c r="N161" i="9"/>
  <c r="J161" i="9"/>
  <c r="E161" i="9"/>
  <c r="N160" i="9"/>
  <c r="J160" i="9"/>
  <c r="E160" i="9"/>
  <c r="N159" i="9"/>
  <c r="J159" i="9"/>
  <c r="E159" i="9"/>
  <c r="N158" i="9"/>
  <c r="J158" i="9"/>
  <c r="E158" i="9"/>
  <c r="N157" i="9"/>
  <c r="J157" i="9"/>
  <c r="E157" i="9"/>
  <c r="N156" i="9"/>
  <c r="J156" i="9"/>
  <c r="E156" i="9"/>
  <c r="N155" i="9"/>
  <c r="J155" i="9"/>
  <c r="E155" i="9"/>
  <c r="N154" i="9"/>
  <c r="J154" i="9"/>
  <c r="E154" i="9"/>
  <c r="N153" i="9"/>
  <c r="J153" i="9"/>
  <c r="E153" i="9"/>
  <c r="N152" i="9"/>
  <c r="J152" i="9"/>
  <c r="E152" i="9"/>
  <c r="N151" i="9"/>
  <c r="J151" i="9"/>
  <c r="E151" i="9"/>
  <c r="N150" i="9"/>
  <c r="J150" i="9"/>
  <c r="E150" i="9"/>
  <c r="N149" i="9"/>
  <c r="J149" i="9"/>
  <c r="E149" i="9"/>
  <c r="N148" i="9"/>
  <c r="J148" i="9"/>
  <c r="E148" i="9"/>
  <c r="N147" i="9"/>
  <c r="J147" i="9"/>
  <c r="E147" i="9"/>
  <c r="N146" i="9"/>
  <c r="J146" i="9"/>
  <c r="E146" i="9"/>
  <c r="N145" i="9"/>
  <c r="J145" i="9"/>
  <c r="E145" i="9"/>
  <c r="N144" i="9"/>
  <c r="J144" i="9"/>
  <c r="E144" i="9"/>
  <c r="N143" i="9"/>
  <c r="J143" i="9"/>
  <c r="E143" i="9"/>
  <c r="N142" i="9"/>
  <c r="J142" i="9"/>
  <c r="E142" i="9"/>
  <c r="N141" i="9"/>
  <c r="J141" i="9"/>
  <c r="E141" i="9"/>
  <c r="N140" i="9"/>
  <c r="J140" i="9"/>
  <c r="E140" i="9"/>
  <c r="N139" i="9"/>
  <c r="J139" i="9"/>
  <c r="E139" i="9"/>
  <c r="N138" i="9"/>
  <c r="J138" i="9"/>
  <c r="E138" i="9"/>
  <c r="N137" i="9"/>
  <c r="J137" i="9"/>
  <c r="E137" i="9"/>
  <c r="N136" i="9"/>
  <c r="J136" i="9"/>
  <c r="E136" i="9"/>
  <c r="N135" i="9"/>
  <c r="J135" i="9"/>
  <c r="E135" i="9"/>
  <c r="N134" i="9"/>
  <c r="J134" i="9"/>
  <c r="E134" i="9"/>
  <c r="N133" i="9"/>
  <c r="J133" i="9"/>
  <c r="E133" i="9"/>
  <c r="N132" i="9"/>
  <c r="J132" i="9"/>
  <c r="E132" i="9"/>
  <c r="N131" i="9"/>
  <c r="J131" i="9"/>
  <c r="E131" i="9"/>
  <c r="N130" i="9"/>
  <c r="J130" i="9"/>
  <c r="E130" i="9"/>
  <c r="N129" i="9"/>
  <c r="J129" i="9"/>
  <c r="E129" i="9"/>
  <c r="N128" i="9"/>
  <c r="J128" i="9"/>
  <c r="E128" i="9"/>
  <c r="N127" i="9"/>
  <c r="J127" i="9"/>
  <c r="E127" i="9"/>
  <c r="N126" i="9"/>
  <c r="J126" i="9"/>
  <c r="E126" i="9"/>
  <c r="N125" i="9"/>
  <c r="J125" i="9"/>
  <c r="E125" i="9"/>
  <c r="N124" i="9"/>
  <c r="J124" i="9"/>
  <c r="E124" i="9"/>
  <c r="N123" i="9"/>
  <c r="J123" i="9"/>
  <c r="E123" i="9"/>
  <c r="N122" i="9"/>
  <c r="J122" i="9"/>
  <c r="E122" i="9"/>
  <c r="N121" i="9"/>
  <c r="J121" i="9"/>
  <c r="E121" i="9"/>
  <c r="N120" i="9"/>
  <c r="J120" i="9"/>
  <c r="E120" i="9"/>
  <c r="N119" i="9"/>
  <c r="J119" i="9"/>
  <c r="E119" i="9"/>
  <c r="N118" i="9"/>
  <c r="J118" i="9"/>
  <c r="E118" i="9"/>
  <c r="N117" i="9"/>
  <c r="J117" i="9"/>
  <c r="E117" i="9"/>
  <c r="N116" i="9"/>
  <c r="J116" i="9"/>
  <c r="E116" i="9"/>
  <c r="N115" i="9"/>
  <c r="J115" i="9"/>
  <c r="E115" i="9"/>
  <c r="N114" i="9"/>
  <c r="J114" i="9"/>
  <c r="E114" i="9"/>
  <c r="N113" i="9"/>
  <c r="J113" i="9"/>
  <c r="E113" i="9"/>
  <c r="N112" i="9"/>
  <c r="J112" i="9"/>
  <c r="E112" i="9"/>
  <c r="N111" i="9"/>
  <c r="J111" i="9"/>
  <c r="E111" i="9"/>
  <c r="N110" i="9"/>
  <c r="J110" i="9"/>
  <c r="E110" i="9"/>
  <c r="N109" i="9"/>
  <c r="J109" i="9"/>
  <c r="N108" i="9"/>
  <c r="J108" i="9"/>
  <c r="N107" i="9"/>
  <c r="J107" i="9"/>
  <c r="N106" i="9"/>
  <c r="J106" i="9"/>
  <c r="N105" i="9"/>
  <c r="J105" i="9"/>
  <c r="N104" i="9"/>
  <c r="J104" i="9"/>
  <c r="N103" i="9"/>
  <c r="J103" i="9"/>
  <c r="N102" i="9"/>
  <c r="J102" i="9"/>
  <c r="N101" i="9"/>
  <c r="J101" i="9"/>
  <c r="N100" i="9"/>
  <c r="J100" i="9"/>
  <c r="N99" i="9"/>
  <c r="J99" i="9"/>
  <c r="N98" i="9"/>
  <c r="J98" i="9"/>
  <c r="N97" i="9"/>
  <c r="J97" i="9"/>
  <c r="N96" i="9"/>
  <c r="J96" i="9"/>
  <c r="N95" i="9"/>
  <c r="J95" i="9"/>
  <c r="N94" i="9"/>
  <c r="J94" i="9"/>
  <c r="N93" i="9"/>
  <c r="J93" i="9"/>
  <c r="N92" i="9"/>
  <c r="J92" i="9"/>
  <c r="N91" i="9"/>
  <c r="J91" i="9"/>
  <c r="N90" i="9"/>
  <c r="J90" i="9"/>
  <c r="N89" i="9"/>
  <c r="J89" i="9"/>
  <c r="N88" i="9"/>
  <c r="J88" i="9"/>
  <c r="N87" i="9"/>
  <c r="J87" i="9"/>
  <c r="N86" i="9"/>
  <c r="J86" i="9"/>
  <c r="N85" i="9"/>
  <c r="J85" i="9"/>
  <c r="N84" i="9"/>
  <c r="J84" i="9"/>
  <c r="J81" i="9"/>
  <c r="N80" i="9"/>
  <c r="J80" i="9"/>
  <c r="N79" i="9"/>
  <c r="N78" i="9"/>
  <c r="J78" i="9"/>
  <c r="N77" i="9"/>
  <c r="J77" i="9"/>
  <c r="N76" i="9"/>
  <c r="J76" i="9"/>
  <c r="N75" i="9"/>
  <c r="J75" i="9"/>
  <c r="N74" i="9"/>
  <c r="J74" i="9"/>
  <c r="N73" i="9"/>
  <c r="N72" i="9"/>
  <c r="J72" i="9"/>
  <c r="N71" i="9"/>
  <c r="J71" i="9"/>
  <c r="N70" i="9"/>
  <c r="J70" i="9"/>
  <c r="N69" i="9"/>
  <c r="N68" i="9"/>
  <c r="N67" i="9"/>
  <c r="J67" i="9"/>
  <c r="N66" i="9"/>
  <c r="J66" i="9"/>
  <c r="N65" i="9"/>
  <c r="J65" i="9"/>
  <c r="N64" i="9"/>
  <c r="J64" i="9"/>
  <c r="N63" i="9"/>
  <c r="J63" i="9"/>
  <c r="N62" i="9"/>
  <c r="J62" i="9"/>
  <c r="N61" i="9"/>
  <c r="J61" i="9"/>
  <c r="E61" i="9"/>
  <c r="N60" i="9"/>
  <c r="J60" i="9"/>
  <c r="E60" i="9"/>
  <c r="N59" i="9"/>
  <c r="J59" i="9"/>
  <c r="E59" i="9"/>
  <c r="N58" i="9"/>
  <c r="J58" i="9"/>
  <c r="E58" i="9"/>
  <c r="N57" i="9"/>
  <c r="J57" i="9"/>
  <c r="E57" i="9"/>
  <c r="N56" i="9"/>
  <c r="J56" i="9"/>
  <c r="E56" i="9"/>
  <c r="N55" i="9"/>
  <c r="J55" i="9"/>
  <c r="E55" i="9"/>
  <c r="N54" i="9"/>
  <c r="J54" i="9"/>
  <c r="E54" i="9"/>
  <c r="N53" i="9"/>
  <c r="J53" i="9"/>
  <c r="E53" i="9"/>
  <c r="N52" i="9"/>
  <c r="J52" i="9"/>
  <c r="E52" i="9"/>
  <c r="N51" i="9"/>
  <c r="J51" i="9"/>
  <c r="E51" i="9"/>
  <c r="N50" i="9"/>
  <c r="J50" i="9"/>
  <c r="E50" i="9"/>
  <c r="N49" i="9"/>
  <c r="J49" i="9"/>
  <c r="E49" i="9"/>
  <c r="N48" i="9"/>
  <c r="J48" i="9"/>
  <c r="E48" i="9"/>
  <c r="N47" i="9"/>
  <c r="J47" i="9"/>
  <c r="E47" i="9"/>
  <c r="N46" i="9"/>
  <c r="J46" i="9"/>
  <c r="E46" i="9"/>
  <c r="N45" i="9"/>
  <c r="J45" i="9"/>
  <c r="E45" i="9"/>
  <c r="N44" i="9"/>
  <c r="J44" i="9"/>
  <c r="E44" i="9"/>
  <c r="N43" i="9"/>
  <c r="J43" i="9"/>
  <c r="E43" i="9"/>
  <c r="N42" i="9"/>
  <c r="J42" i="9"/>
  <c r="E42" i="9"/>
  <c r="N41" i="9"/>
  <c r="J41" i="9"/>
  <c r="E41" i="9"/>
  <c r="N40" i="9"/>
  <c r="J40" i="9"/>
  <c r="E40" i="9"/>
  <c r="N39" i="9"/>
  <c r="J39" i="9"/>
  <c r="E39" i="9"/>
  <c r="N38" i="9"/>
  <c r="J38" i="9"/>
  <c r="E38" i="9"/>
  <c r="N37" i="9"/>
  <c r="J37" i="9"/>
  <c r="E37" i="9"/>
  <c r="N36" i="9"/>
  <c r="J36" i="9"/>
  <c r="E36" i="9"/>
  <c r="N35" i="9"/>
  <c r="J35" i="9"/>
  <c r="E35" i="9"/>
  <c r="N34" i="9"/>
  <c r="J34" i="9"/>
  <c r="E34" i="9"/>
  <c r="N33" i="9"/>
  <c r="J33" i="9"/>
  <c r="E33" i="9"/>
  <c r="N32" i="9"/>
  <c r="J32" i="9"/>
  <c r="E32" i="9"/>
  <c r="N31" i="9"/>
  <c r="J31" i="9"/>
  <c r="E31" i="9"/>
  <c r="N30" i="9"/>
  <c r="J30" i="9"/>
  <c r="E30" i="9"/>
  <c r="N29" i="9"/>
  <c r="J29" i="9"/>
  <c r="E29" i="9"/>
  <c r="N28" i="9"/>
  <c r="J28" i="9"/>
  <c r="E28" i="9"/>
  <c r="N27" i="9"/>
  <c r="J27" i="9"/>
  <c r="E27" i="9"/>
  <c r="N26" i="9"/>
  <c r="J26" i="9"/>
  <c r="E26" i="9"/>
  <c r="N25" i="9"/>
  <c r="J25" i="9"/>
  <c r="E25" i="9"/>
  <c r="N24" i="9"/>
  <c r="J24" i="9"/>
  <c r="E24" i="9"/>
  <c r="J23" i="9"/>
  <c r="E23" i="9"/>
  <c r="J22" i="9"/>
  <c r="E22" i="9"/>
  <c r="N21" i="9"/>
  <c r="J21" i="9"/>
  <c r="E21" i="9"/>
  <c r="N20" i="9"/>
  <c r="E20" i="9"/>
  <c r="N18" i="9"/>
  <c r="J18" i="9"/>
  <c r="E18" i="9"/>
  <c r="N17" i="9"/>
  <c r="J17" i="9"/>
  <c r="E17" i="9"/>
  <c r="N16" i="9"/>
  <c r="J16" i="9"/>
  <c r="E16" i="9"/>
  <c r="N15" i="9"/>
  <c r="J15" i="9"/>
  <c r="E15" i="9"/>
  <c r="N14" i="9"/>
  <c r="J14" i="9"/>
  <c r="E14" i="9"/>
  <c r="N13" i="9"/>
  <c r="J13" i="9"/>
  <c r="E13" i="9"/>
  <c r="N12" i="9"/>
  <c r="J12" i="9"/>
  <c r="E12" i="9"/>
  <c r="N11" i="9"/>
  <c r="J11" i="9"/>
  <c r="E11" i="9"/>
  <c r="N10" i="9"/>
  <c r="J10" i="9"/>
  <c r="E10" i="9"/>
  <c r="N9" i="9"/>
  <c r="J9" i="9"/>
  <c r="E9" i="9"/>
  <c r="N8" i="9"/>
  <c r="J8" i="9"/>
  <c r="E8" i="9"/>
  <c r="N7" i="9"/>
  <c r="J7" i="9"/>
  <c r="E7" i="9"/>
  <c r="E6" i="9"/>
  <c r="N4" i="9"/>
  <c r="J4" i="9"/>
  <c r="E4" i="9"/>
  <c r="J79" i="9" l="1"/>
  <c r="I287" i="9"/>
  <c r="N287" i="9" s="1"/>
  <c r="N291" i="9" s="1"/>
  <c r="N294" i="9" s="1"/>
  <c r="N88" i="7"/>
  <c r="J88" i="7"/>
  <c r="N87" i="7"/>
  <c r="J87" i="7"/>
  <c r="N79" i="7" l="1"/>
  <c r="I77" i="7" l="1"/>
  <c r="F77" i="7"/>
  <c r="N74" i="7"/>
  <c r="V288" i="7" l="1"/>
  <c r="S288" i="7"/>
  <c r="Q288" i="7"/>
  <c r="L288" i="7"/>
  <c r="N287" i="7"/>
  <c r="E287" i="7"/>
  <c r="N286" i="7"/>
  <c r="E286" i="7"/>
  <c r="N285" i="7"/>
  <c r="E285" i="7"/>
  <c r="E284" i="7"/>
  <c r="N283" i="7"/>
  <c r="J283" i="7"/>
  <c r="E283" i="7"/>
  <c r="N282" i="7"/>
  <c r="J282" i="7"/>
  <c r="E282" i="7"/>
  <c r="N281" i="7"/>
  <c r="J281" i="7"/>
  <c r="E281" i="7"/>
  <c r="N280" i="7"/>
  <c r="J280" i="7"/>
  <c r="E280" i="7"/>
  <c r="N279" i="7"/>
  <c r="J279" i="7"/>
  <c r="E279" i="7"/>
  <c r="N278" i="7"/>
  <c r="J278" i="7"/>
  <c r="E278" i="7"/>
  <c r="N277" i="7"/>
  <c r="J277" i="7"/>
  <c r="E277" i="7"/>
  <c r="N276" i="7"/>
  <c r="J276" i="7"/>
  <c r="E276" i="7"/>
  <c r="N275" i="7"/>
  <c r="J275" i="7"/>
  <c r="E275" i="7"/>
  <c r="N274" i="7"/>
  <c r="J274" i="7"/>
  <c r="E274" i="7"/>
  <c r="N273" i="7"/>
  <c r="J273" i="7"/>
  <c r="E273" i="7"/>
  <c r="N272" i="7"/>
  <c r="J272" i="7"/>
  <c r="E272" i="7"/>
  <c r="N271" i="7"/>
  <c r="J271" i="7"/>
  <c r="E271" i="7"/>
  <c r="N270" i="7"/>
  <c r="J270" i="7"/>
  <c r="E270" i="7"/>
  <c r="N269" i="7"/>
  <c r="J269" i="7"/>
  <c r="E269" i="7"/>
  <c r="N268" i="7"/>
  <c r="J268" i="7"/>
  <c r="E268" i="7"/>
  <c r="N267" i="7"/>
  <c r="J267" i="7"/>
  <c r="E267" i="7"/>
  <c r="N266" i="7"/>
  <c r="J266" i="7"/>
  <c r="E266" i="7"/>
  <c r="N265" i="7"/>
  <c r="J265" i="7"/>
  <c r="E265" i="7"/>
  <c r="N264" i="7"/>
  <c r="J264" i="7"/>
  <c r="E264" i="7"/>
  <c r="N263" i="7"/>
  <c r="J263" i="7"/>
  <c r="E263" i="7"/>
  <c r="N262" i="7"/>
  <c r="J262" i="7"/>
  <c r="E262" i="7"/>
  <c r="N261" i="7"/>
  <c r="J261" i="7"/>
  <c r="E261" i="7"/>
  <c r="N260" i="7"/>
  <c r="J260" i="7"/>
  <c r="E260" i="7"/>
  <c r="N259" i="7"/>
  <c r="J259" i="7"/>
  <c r="E259" i="7"/>
  <c r="N258" i="7"/>
  <c r="J258" i="7"/>
  <c r="E258" i="7"/>
  <c r="N257" i="7"/>
  <c r="J257" i="7"/>
  <c r="E257" i="7"/>
  <c r="N256" i="7"/>
  <c r="J256" i="7"/>
  <c r="E256" i="7"/>
  <c r="N255" i="7"/>
  <c r="J255" i="7"/>
  <c r="E255" i="7"/>
  <c r="N254" i="7"/>
  <c r="J254" i="7"/>
  <c r="E254" i="7"/>
  <c r="N253" i="7"/>
  <c r="J253" i="7"/>
  <c r="E253" i="7"/>
  <c r="N252" i="7"/>
  <c r="J252" i="7"/>
  <c r="E252" i="7"/>
  <c r="N251" i="7"/>
  <c r="J251" i="7"/>
  <c r="E251" i="7"/>
  <c r="N250" i="7"/>
  <c r="J250" i="7"/>
  <c r="E250" i="7"/>
  <c r="N249" i="7"/>
  <c r="J249" i="7"/>
  <c r="E249" i="7"/>
  <c r="N248" i="7"/>
  <c r="J248" i="7"/>
  <c r="E248" i="7"/>
  <c r="N247" i="7"/>
  <c r="J247" i="7"/>
  <c r="E247" i="7"/>
  <c r="N246" i="7"/>
  <c r="J246" i="7"/>
  <c r="E246" i="7"/>
  <c r="N245" i="7"/>
  <c r="J245" i="7"/>
  <c r="E245" i="7"/>
  <c r="N244" i="7"/>
  <c r="J244" i="7"/>
  <c r="E244" i="7"/>
  <c r="N243" i="7"/>
  <c r="J243" i="7"/>
  <c r="E243" i="7"/>
  <c r="N242" i="7"/>
  <c r="J242" i="7"/>
  <c r="E242" i="7"/>
  <c r="N241" i="7"/>
  <c r="J241" i="7"/>
  <c r="E241" i="7"/>
  <c r="N240" i="7"/>
  <c r="J240" i="7"/>
  <c r="E240" i="7"/>
  <c r="N239" i="7"/>
  <c r="J239" i="7"/>
  <c r="E239" i="7"/>
  <c r="N238" i="7"/>
  <c r="J238" i="7"/>
  <c r="E238" i="7"/>
  <c r="N237" i="7"/>
  <c r="J237" i="7"/>
  <c r="E237" i="7"/>
  <c r="N236" i="7"/>
  <c r="J236" i="7"/>
  <c r="E236" i="7"/>
  <c r="N235" i="7"/>
  <c r="J235" i="7"/>
  <c r="E235" i="7"/>
  <c r="N234" i="7"/>
  <c r="J234" i="7"/>
  <c r="E234" i="7"/>
  <c r="N233" i="7"/>
  <c r="J233" i="7"/>
  <c r="E233" i="7"/>
  <c r="N232" i="7"/>
  <c r="J232" i="7"/>
  <c r="E232" i="7"/>
  <c r="N231" i="7"/>
  <c r="J231" i="7"/>
  <c r="E231" i="7"/>
  <c r="N230" i="7"/>
  <c r="J230" i="7"/>
  <c r="E230" i="7"/>
  <c r="N229" i="7"/>
  <c r="J229" i="7"/>
  <c r="E229" i="7"/>
  <c r="N228" i="7"/>
  <c r="J228" i="7"/>
  <c r="E228" i="7"/>
  <c r="N227" i="7"/>
  <c r="J227" i="7"/>
  <c r="E227" i="7"/>
  <c r="N226" i="7"/>
  <c r="J226" i="7"/>
  <c r="E226" i="7"/>
  <c r="N225" i="7"/>
  <c r="J225" i="7"/>
  <c r="E225" i="7"/>
  <c r="N224" i="7"/>
  <c r="J224" i="7"/>
  <c r="E224" i="7"/>
  <c r="N223" i="7"/>
  <c r="J223" i="7"/>
  <c r="E223" i="7"/>
  <c r="N222" i="7"/>
  <c r="J222" i="7"/>
  <c r="E222" i="7"/>
  <c r="N221" i="7"/>
  <c r="J221" i="7"/>
  <c r="E221" i="7"/>
  <c r="N220" i="7"/>
  <c r="J220" i="7"/>
  <c r="E220" i="7"/>
  <c r="N219" i="7"/>
  <c r="J219" i="7"/>
  <c r="E219" i="7"/>
  <c r="N218" i="7"/>
  <c r="J218" i="7"/>
  <c r="E218" i="7"/>
  <c r="N217" i="7"/>
  <c r="J217" i="7"/>
  <c r="E217" i="7"/>
  <c r="N216" i="7"/>
  <c r="J216" i="7"/>
  <c r="E216" i="7"/>
  <c r="N215" i="7"/>
  <c r="J215" i="7"/>
  <c r="E215" i="7"/>
  <c r="N214" i="7"/>
  <c r="J214" i="7"/>
  <c r="E214" i="7"/>
  <c r="N213" i="7"/>
  <c r="J213" i="7"/>
  <c r="E213" i="7"/>
  <c r="N212" i="7"/>
  <c r="J212" i="7"/>
  <c r="E212" i="7"/>
  <c r="N211" i="7"/>
  <c r="J211" i="7"/>
  <c r="E211" i="7"/>
  <c r="N210" i="7"/>
  <c r="J210" i="7"/>
  <c r="E210" i="7"/>
  <c r="N209" i="7"/>
  <c r="J209" i="7"/>
  <c r="E209" i="7"/>
  <c r="N208" i="7"/>
  <c r="J208" i="7"/>
  <c r="E208" i="7"/>
  <c r="N207" i="7"/>
  <c r="J207" i="7"/>
  <c r="E207" i="7"/>
  <c r="N206" i="7"/>
  <c r="J206" i="7"/>
  <c r="E206" i="7"/>
  <c r="N205" i="7"/>
  <c r="J205" i="7"/>
  <c r="E205" i="7"/>
  <c r="N204" i="7"/>
  <c r="J204" i="7"/>
  <c r="E204" i="7"/>
  <c r="N203" i="7"/>
  <c r="J203" i="7"/>
  <c r="E203" i="7"/>
  <c r="N202" i="7"/>
  <c r="J202" i="7"/>
  <c r="E202" i="7"/>
  <c r="N201" i="7"/>
  <c r="J201" i="7"/>
  <c r="E201" i="7"/>
  <c r="N200" i="7"/>
  <c r="J200" i="7"/>
  <c r="E200" i="7"/>
  <c r="N199" i="7"/>
  <c r="J199" i="7"/>
  <c r="E199" i="7"/>
  <c r="N198" i="7"/>
  <c r="J198" i="7"/>
  <c r="E198" i="7"/>
  <c r="N197" i="7"/>
  <c r="J197" i="7"/>
  <c r="E197" i="7"/>
  <c r="N196" i="7"/>
  <c r="J196" i="7"/>
  <c r="E196" i="7"/>
  <c r="N195" i="7"/>
  <c r="J195" i="7"/>
  <c r="E195" i="7"/>
  <c r="N194" i="7"/>
  <c r="J194" i="7"/>
  <c r="E194" i="7"/>
  <c r="N193" i="7"/>
  <c r="J193" i="7"/>
  <c r="E193" i="7"/>
  <c r="N192" i="7"/>
  <c r="J192" i="7"/>
  <c r="E192" i="7"/>
  <c r="N191" i="7"/>
  <c r="J191" i="7"/>
  <c r="E191" i="7"/>
  <c r="N190" i="7"/>
  <c r="J190" i="7"/>
  <c r="E190" i="7"/>
  <c r="N189" i="7"/>
  <c r="J189" i="7"/>
  <c r="E189" i="7"/>
  <c r="N188" i="7"/>
  <c r="J188" i="7"/>
  <c r="E188" i="7"/>
  <c r="N187" i="7"/>
  <c r="J187" i="7"/>
  <c r="E187" i="7"/>
  <c r="N186" i="7"/>
  <c r="J186" i="7"/>
  <c r="E186" i="7"/>
  <c r="N185" i="7"/>
  <c r="J185" i="7"/>
  <c r="E185" i="7"/>
  <c r="N184" i="7"/>
  <c r="J184" i="7"/>
  <c r="E184" i="7"/>
  <c r="N183" i="7"/>
  <c r="J183" i="7"/>
  <c r="E183" i="7"/>
  <c r="N182" i="7"/>
  <c r="J182" i="7"/>
  <c r="E182" i="7"/>
  <c r="N181" i="7"/>
  <c r="J181" i="7"/>
  <c r="E181" i="7"/>
  <c r="N180" i="7"/>
  <c r="J180" i="7"/>
  <c r="E180" i="7"/>
  <c r="N179" i="7"/>
  <c r="J179" i="7"/>
  <c r="E179" i="7"/>
  <c r="N178" i="7"/>
  <c r="J178" i="7"/>
  <c r="E178" i="7"/>
  <c r="N177" i="7"/>
  <c r="J177" i="7"/>
  <c r="E177" i="7"/>
  <c r="N176" i="7"/>
  <c r="J176" i="7"/>
  <c r="E176" i="7"/>
  <c r="N175" i="7"/>
  <c r="J175" i="7"/>
  <c r="E175" i="7"/>
  <c r="N174" i="7"/>
  <c r="J174" i="7"/>
  <c r="E174" i="7"/>
  <c r="N173" i="7"/>
  <c r="J173" i="7"/>
  <c r="E173" i="7"/>
  <c r="N172" i="7"/>
  <c r="J172" i="7"/>
  <c r="E172" i="7"/>
  <c r="N171" i="7"/>
  <c r="J171" i="7"/>
  <c r="E171" i="7"/>
  <c r="N170" i="7"/>
  <c r="J170" i="7"/>
  <c r="E170" i="7"/>
  <c r="N169" i="7"/>
  <c r="J169" i="7"/>
  <c r="E169" i="7"/>
  <c r="N168" i="7"/>
  <c r="J168" i="7"/>
  <c r="E168" i="7"/>
  <c r="N167" i="7"/>
  <c r="J167" i="7"/>
  <c r="E167" i="7"/>
  <c r="N166" i="7"/>
  <c r="J166" i="7"/>
  <c r="E166" i="7"/>
  <c r="N165" i="7"/>
  <c r="J165" i="7"/>
  <c r="E165" i="7"/>
  <c r="N164" i="7"/>
  <c r="J164" i="7"/>
  <c r="E164" i="7"/>
  <c r="N163" i="7"/>
  <c r="J163" i="7"/>
  <c r="E163" i="7"/>
  <c r="N162" i="7"/>
  <c r="J162" i="7"/>
  <c r="E162" i="7"/>
  <c r="N161" i="7"/>
  <c r="J161" i="7"/>
  <c r="E161" i="7"/>
  <c r="N160" i="7"/>
  <c r="J160" i="7"/>
  <c r="E160" i="7"/>
  <c r="N159" i="7"/>
  <c r="J159" i="7"/>
  <c r="E159" i="7"/>
  <c r="N158" i="7"/>
  <c r="J158" i="7"/>
  <c r="E158" i="7"/>
  <c r="N157" i="7"/>
  <c r="J157" i="7"/>
  <c r="E157" i="7"/>
  <c r="N156" i="7"/>
  <c r="J156" i="7"/>
  <c r="E156" i="7"/>
  <c r="N155" i="7"/>
  <c r="J155" i="7"/>
  <c r="E155" i="7"/>
  <c r="N154" i="7"/>
  <c r="J154" i="7"/>
  <c r="E154" i="7"/>
  <c r="N153" i="7"/>
  <c r="J153" i="7"/>
  <c r="E153" i="7"/>
  <c r="N152" i="7"/>
  <c r="J152" i="7"/>
  <c r="E152" i="7"/>
  <c r="N151" i="7"/>
  <c r="J151" i="7"/>
  <c r="E151" i="7"/>
  <c r="N150" i="7"/>
  <c r="J150" i="7"/>
  <c r="E150" i="7"/>
  <c r="N149" i="7"/>
  <c r="J149" i="7"/>
  <c r="E149" i="7"/>
  <c r="N148" i="7"/>
  <c r="J148" i="7"/>
  <c r="E148" i="7"/>
  <c r="N147" i="7"/>
  <c r="J147" i="7"/>
  <c r="E147" i="7"/>
  <c r="N146" i="7"/>
  <c r="J146" i="7"/>
  <c r="E146" i="7"/>
  <c r="N145" i="7"/>
  <c r="J145" i="7"/>
  <c r="E145" i="7"/>
  <c r="N144" i="7"/>
  <c r="J144" i="7"/>
  <c r="E144" i="7"/>
  <c r="N143" i="7"/>
  <c r="J143" i="7"/>
  <c r="E143" i="7"/>
  <c r="N142" i="7"/>
  <c r="J142" i="7"/>
  <c r="E142" i="7"/>
  <c r="N141" i="7"/>
  <c r="J141" i="7"/>
  <c r="E141" i="7"/>
  <c r="N140" i="7"/>
  <c r="J140" i="7"/>
  <c r="E140" i="7"/>
  <c r="N139" i="7"/>
  <c r="J139" i="7"/>
  <c r="E139" i="7"/>
  <c r="N138" i="7"/>
  <c r="J138" i="7"/>
  <c r="E138" i="7"/>
  <c r="N137" i="7"/>
  <c r="J137" i="7"/>
  <c r="E137" i="7"/>
  <c r="N136" i="7"/>
  <c r="J136" i="7"/>
  <c r="E136" i="7"/>
  <c r="N135" i="7"/>
  <c r="J135" i="7"/>
  <c r="E135" i="7"/>
  <c r="N134" i="7"/>
  <c r="J134" i="7"/>
  <c r="E134" i="7"/>
  <c r="N133" i="7"/>
  <c r="J133" i="7"/>
  <c r="E133" i="7"/>
  <c r="N132" i="7"/>
  <c r="J132" i="7"/>
  <c r="E132" i="7"/>
  <c r="N131" i="7"/>
  <c r="J131" i="7"/>
  <c r="E131" i="7"/>
  <c r="N130" i="7"/>
  <c r="J130" i="7"/>
  <c r="E130" i="7"/>
  <c r="N129" i="7"/>
  <c r="J129" i="7"/>
  <c r="E129" i="7"/>
  <c r="N128" i="7"/>
  <c r="J128" i="7"/>
  <c r="E128" i="7"/>
  <c r="N127" i="7"/>
  <c r="J127" i="7"/>
  <c r="E127" i="7"/>
  <c r="N126" i="7"/>
  <c r="J126" i="7"/>
  <c r="E126" i="7"/>
  <c r="N125" i="7"/>
  <c r="J125" i="7"/>
  <c r="E125" i="7"/>
  <c r="N124" i="7"/>
  <c r="J124" i="7"/>
  <c r="E124" i="7"/>
  <c r="N123" i="7"/>
  <c r="J123" i="7"/>
  <c r="E123" i="7"/>
  <c r="N122" i="7"/>
  <c r="J122" i="7"/>
  <c r="E122" i="7"/>
  <c r="N121" i="7"/>
  <c r="J121" i="7"/>
  <c r="E121" i="7"/>
  <c r="N120" i="7"/>
  <c r="J120" i="7"/>
  <c r="E120" i="7"/>
  <c r="N119" i="7"/>
  <c r="J119" i="7"/>
  <c r="E119" i="7"/>
  <c r="N118" i="7"/>
  <c r="J118" i="7"/>
  <c r="E118" i="7"/>
  <c r="N117" i="7"/>
  <c r="J117" i="7"/>
  <c r="E117" i="7"/>
  <c r="N116" i="7"/>
  <c r="J116" i="7"/>
  <c r="E116" i="7"/>
  <c r="N115" i="7"/>
  <c r="J115" i="7"/>
  <c r="E115" i="7"/>
  <c r="N114" i="7"/>
  <c r="J114" i="7"/>
  <c r="E114" i="7"/>
  <c r="N113" i="7"/>
  <c r="J113" i="7"/>
  <c r="E113" i="7"/>
  <c r="N112" i="7"/>
  <c r="J112" i="7"/>
  <c r="E112" i="7"/>
  <c r="N111" i="7"/>
  <c r="J111" i="7"/>
  <c r="E111" i="7"/>
  <c r="N110" i="7"/>
  <c r="J110" i="7"/>
  <c r="E110" i="7"/>
  <c r="N109" i="7"/>
  <c r="J109" i="7"/>
  <c r="E109" i="7"/>
  <c r="N108" i="7"/>
  <c r="J108" i="7"/>
  <c r="E108" i="7"/>
  <c r="N107" i="7"/>
  <c r="J107" i="7"/>
  <c r="E107" i="7"/>
  <c r="N106" i="7"/>
  <c r="J106" i="7"/>
  <c r="N105" i="7"/>
  <c r="J105" i="7"/>
  <c r="N104" i="7"/>
  <c r="J104" i="7"/>
  <c r="J103" i="7"/>
  <c r="N102" i="7"/>
  <c r="J102" i="7"/>
  <c r="N101" i="7"/>
  <c r="J101" i="7"/>
  <c r="N100" i="7"/>
  <c r="J100" i="7"/>
  <c r="N99" i="7"/>
  <c r="J99" i="7"/>
  <c r="N98" i="7"/>
  <c r="J98" i="7"/>
  <c r="N97" i="7"/>
  <c r="J97" i="7"/>
  <c r="N96" i="7"/>
  <c r="J96" i="7"/>
  <c r="N95" i="7"/>
  <c r="J95" i="7"/>
  <c r="N94" i="7"/>
  <c r="J94" i="7"/>
  <c r="N93" i="7"/>
  <c r="J93" i="7"/>
  <c r="N92" i="7"/>
  <c r="J92" i="7"/>
  <c r="N91" i="7"/>
  <c r="J91" i="7"/>
  <c r="N90" i="7"/>
  <c r="J90" i="7"/>
  <c r="N89" i="7"/>
  <c r="J89" i="7"/>
  <c r="N86" i="7"/>
  <c r="J86" i="7"/>
  <c r="N85" i="7"/>
  <c r="J85" i="7"/>
  <c r="N84" i="7"/>
  <c r="J84" i="7"/>
  <c r="N83" i="7"/>
  <c r="J83" i="7"/>
  <c r="N82" i="7"/>
  <c r="J82" i="7"/>
  <c r="N81" i="7"/>
  <c r="J81" i="7"/>
  <c r="N80" i="7"/>
  <c r="J80" i="7"/>
  <c r="J79" i="7"/>
  <c r="N78" i="7"/>
  <c r="J78" i="7"/>
  <c r="N77" i="7"/>
  <c r="J77" i="7"/>
  <c r="N76" i="7"/>
  <c r="J76" i="7"/>
  <c r="N75" i="7"/>
  <c r="J75" i="7"/>
  <c r="J74" i="7"/>
  <c r="N73" i="7"/>
  <c r="J73" i="7"/>
  <c r="N72" i="7"/>
  <c r="J72" i="7"/>
  <c r="N71" i="7"/>
  <c r="N70" i="7"/>
  <c r="J70" i="7"/>
  <c r="N69" i="7"/>
  <c r="J69" i="7"/>
  <c r="N68" i="7"/>
  <c r="J68" i="7"/>
  <c r="N67" i="7"/>
  <c r="N66" i="7"/>
  <c r="N65" i="7"/>
  <c r="J65" i="7"/>
  <c r="N64" i="7"/>
  <c r="J64" i="7"/>
  <c r="N63" i="7"/>
  <c r="J63" i="7"/>
  <c r="N62" i="7"/>
  <c r="J62" i="7"/>
  <c r="N61" i="7"/>
  <c r="J61" i="7"/>
  <c r="N60" i="7"/>
  <c r="J60" i="7"/>
  <c r="N59" i="7"/>
  <c r="J59" i="7"/>
  <c r="E59" i="7"/>
  <c r="N58" i="7"/>
  <c r="J58" i="7"/>
  <c r="E58" i="7"/>
  <c r="N57" i="7"/>
  <c r="J57" i="7"/>
  <c r="E57" i="7"/>
  <c r="N56" i="7"/>
  <c r="J56" i="7"/>
  <c r="E56" i="7"/>
  <c r="N55" i="7"/>
  <c r="J55" i="7"/>
  <c r="E55" i="7"/>
  <c r="N54" i="7"/>
  <c r="J54" i="7"/>
  <c r="E54" i="7"/>
  <c r="N53" i="7"/>
  <c r="J53" i="7"/>
  <c r="E53" i="7"/>
  <c r="N52" i="7"/>
  <c r="J52" i="7"/>
  <c r="E52" i="7"/>
  <c r="N51" i="7"/>
  <c r="J51" i="7"/>
  <c r="E51" i="7"/>
  <c r="N50" i="7"/>
  <c r="J50" i="7"/>
  <c r="E50" i="7"/>
  <c r="N49" i="7"/>
  <c r="J49" i="7"/>
  <c r="E49" i="7"/>
  <c r="N48" i="7"/>
  <c r="J48" i="7"/>
  <c r="E48" i="7"/>
  <c r="N47" i="7"/>
  <c r="J47" i="7"/>
  <c r="E47" i="7"/>
  <c r="N46" i="7"/>
  <c r="J46" i="7"/>
  <c r="E46" i="7"/>
  <c r="N45" i="7"/>
  <c r="J45" i="7"/>
  <c r="E45" i="7"/>
  <c r="N44" i="7"/>
  <c r="J44" i="7"/>
  <c r="E44" i="7"/>
  <c r="N43" i="7"/>
  <c r="J43" i="7"/>
  <c r="E43" i="7"/>
  <c r="N42" i="7"/>
  <c r="J42" i="7"/>
  <c r="E42" i="7"/>
  <c r="N41" i="7"/>
  <c r="J41" i="7"/>
  <c r="E41" i="7"/>
  <c r="N40" i="7"/>
  <c r="J40" i="7"/>
  <c r="E40" i="7"/>
  <c r="N39" i="7"/>
  <c r="J39" i="7"/>
  <c r="E39" i="7"/>
  <c r="N38" i="7"/>
  <c r="J38" i="7"/>
  <c r="E38" i="7"/>
  <c r="N37" i="7"/>
  <c r="J37" i="7"/>
  <c r="E37" i="7"/>
  <c r="N36" i="7"/>
  <c r="J36" i="7"/>
  <c r="E36" i="7"/>
  <c r="N35" i="7"/>
  <c r="J35" i="7"/>
  <c r="E35" i="7"/>
  <c r="N34" i="7"/>
  <c r="J34" i="7"/>
  <c r="E34" i="7"/>
  <c r="N33" i="7"/>
  <c r="J33" i="7"/>
  <c r="E33" i="7"/>
  <c r="N32" i="7"/>
  <c r="J32" i="7"/>
  <c r="E32" i="7"/>
  <c r="N31" i="7"/>
  <c r="J31" i="7"/>
  <c r="E31" i="7"/>
  <c r="N30" i="7"/>
  <c r="J30" i="7"/>
  <c r="E30" i="7"/>
  <c r="N29" i="7"/>
  <c r="J29" i="7"/>
  <c r="E29" i="7"/>
  <c r="N28" i="7"/>
  <c r="J28" i="7"/>
  <c r="E28" i="7"/>
  <c r="N27" i="7"/>
  <c r="J27" i="7"/>
  <c r="E27" i="7"/>
  <c r="N26" i="7"/>
  <c r="J26" i="7"/>
  <c r="E26" i="7"/>
  <c r="N25" i="7"/>
  <c r="J25" i="7"/>
  <c r="E25" i="7"/>
  <c r="N24" i="7"/>
  <c r="J24" i="7"/>
  <c r="E24" i="7"/>
  <c r="N23" i="7"/>
  <c r="J23" i="7"/>
  <c r="E23" i="7"/>
  <c r="J22" i="7"/>
  <c r="E22" i="7"/>
  <c r="J21" i="7"/>
  <c r="E21" i="7"/>
  <c r="J20" i="7"/>
  <c r="E20" i="7"/>
  <c r="N19" i="7"/>
  <c r="J19" i="7"/>
  <c r="E19" i="7"/>
  <c r="N18" i="7"/>
  <c r="J18" i="7"/>
  <c r="E18" i="7"/>
  <c r="N17" i="7"/>
  <c r="J17" i="7"/>
  <c r="E17" i="7"/>
  <c r="N16" i="7"/>
  <c r="J16" i="7"/>
  <c r="E16" i="7"/>
  <c r="N15" i="7"/>
  <c r="J15" i="7"/>
  <c r="E15" i="7"/>
  <c r="N14" i="7"/>
  <c r="J14" i="7"/>
  <c r="E14" i="7"/>
  <c r="N13" i="7"/>
  <c r="J13" i="7"/>
  <c r="E13" i="7"/>
  <c r="N12" i="7"/>
  <c r="J12" i="7"/>
  <c r="E12" i="7"/>
  <c r="N11" i="7"/>
  <c r="E11" i="7"/>
  <c r="N10" i="7"/>
  <c r="J10" i="7"/>
  <c r="E10" i="7"/>
  <c r="N9" i="7"/>
  <c r="J9" i="7"/>
  <c r="E9" i="7"/>
  <c r="N8" i="7"/>
  <c r="J8" i="7"/>
  <c r="E8" i="7"/>
  <c r="N7" i="7"/>
  <c r="J7" i="7"/>
  <c r="E7" i="7"/>
  <c r="N6" i="7"/>
  <c r="J6" i="7"/>
  <c r="E6" i="7"/>
  <c r="N5" i="7"/>
  <c r="J5" i="7"/>
  <c r="E5" i="7"/>
  <c r="N4" i="7"/>
  <c r="J4" i="7"/>
  <c r="E4" i="7"/>
  <c r="J11" i="7" l="1"/>
  <c r="I284" i="7"/>
  <c r="N284" i="7" s="1"/>
  <c r="N288" i="7" s="1"/>
  <c r="N291" i="7" s="1"/>
  <c r="I11" i="8"/>
  <c r="I8" i="8" l="1"/>
  <c r="J11" i="8"/>
  <c r="N70" i="6" l="1"/>
  <c r="N71" i="6"/>
  <c r="N72" i="6"/>
  <c r="J70" i="6"/>
  <c r="J71" i="6"/>
  <c r="N73" i="8"/>
  <c r="J73" i="8"/>
  <c r="F69" i="8" l="1"/>
  <c r="N5" i="8" l="1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20" i="6"/>
  <c r="N21" i="6"/>
  <c r="N22" i="6"/>
  <c r="N71" i="8" l="1"/>
  <c r="N72" i="8"/>
  <c r="V286" i="8"/>
  <c r="S286" i="8"/>
  <c r="Q286" i="8"/>
  <c r="L286" i="8"/>
  <c r="N285" i="8"/>
  <c r="E285" i="8"/>
  <c r="N284" i="8"/>
  <c r="E284" i="8"/>
  <c r="N283" i="8"/>
  <c r="E283" i="8"/>
  <c r="I282" i="8"/>
  <c r="N282" i="8" s="1"/>
  <c r="E282" i="8"/>
  <c r="N281" i="8"/>
  <c r="J281" i="8"/>
  <c r="E281" i="8"/>
  <c r="N280" i="8"/>
  <c r="J280" i="8"/>
  <c r="E280" i="8"/>
  <c r="N279" i="8"/>
  <c r="J279" i="8"/>
  <c r="E279" i="8"/>
  <c r="N278" i="8"/>
  <c r="J278" i="8"/>
  <c r="E278" i="8"/>
  <c r="N277" i="8"/>
  <c r="J277" i="8"/>
  <c r="E277" i="8"/>
  <c r="N276" i="8"/>
  <c r="J276" i="8"/>
  <c r="E276" i="8"/>
  <c r="N275" i="8"/>
  <c r="J275" i="8"/>
  <c r="E275" i="8"/>
  <c r="N274" i="8"/>
  <c r="J274" i="8"/>
  <c r="E274" i="8"/>
  <c r="N273" i="8"/>
  <c r="J273" i="8"/>
  <c r="E273" i="8"/>
  <c r="N272" i="8"/>
  <c r="J272" i="8"/>
  <c r="E272" i="8"/>
  <c r="N271" i="8"/>
  <c r="J271" i="8"/>
  <c r="E271" i="8"/>
  <c r="N270" i="8"/>
  <c r="J270" i="8"/>
  <c r="E270" i="8"/>
  <c r="N269" i="8"/>
  <c r="J269" i="8"/>
  <c r="E269" i="8"/>
  <c r="N268" i="8"/>
  <c r="J268" i="8"/>
  <c r="E268" i="8"/>
  <c r="N267" i="8"/>
  <c r="J267" i="8"/>
  <c r="E267" i="8"/>
  <c r="N266" i="8"/>
  <c r="J266" i="8"/>
  <c r="E266" i="8"/>
  <c r="N265" i="8"/>
  <c r="J265" i="8"/>
  <c r="E265" i="8"/>
  <c r="N264" i="8"/>
  <c r="J264" i="8"/>
  <c r="E264" i="8"/>
  <c r="N263" i="8"/>
  <c r="J263" i="8"/>
  <c r="E263" i="8"/>
  <c r="N262" i="8"/>
  <c r="J262" i="8"/>
  <c r="E262" i="8"/>
  <c r="N261" i="8"/>
  <c r="J261" i="8"/>
  <c r="E261" i="8"/>
  <c r="N260" i="8"/>
  <c r="J260" i="8"/>
  <c r="E260" i="8"/>
  <c r="N259" i="8"/>
  <c r="J259" i="8"/>
  <c r="E259" i="8"/>
  <c r="N258" i="8"/>
  <c r="J258" i="8"/>
  <c r="E258" i="8"/>
  <c r="N257" i="8"/>
  <c r="J257" i="8"/>
  <c r="E257" i="8"/>
  <c r="N256" i="8"/>
  <c r="J256" i="8"/>
  <c r="E256" i="8"/>
  <c r="N255" i="8"/>
  <c r="J255" i="8"/>
  <c r="E255" i="8"/>
  <c r="N254" i="8"/>
  <c r="J254" i="8"/>
  <c r="E254" i="8"/>
  <c r="N253" i="8"/>
  <c r="J253" i="8"/>
  <c r="E253" i="8"/>
  <c r="N252" i="8"/>
  <c r="J252" i="8"/>
  <c r="E252" i="8"/>
  <c r="N251" i="8"/>
  <c r="J251" i="8"/>
  <c r="E251" i="8"/>
  <c r="N250" i="8"/>
  <c r="J250" i="8"/>
  <c r="E250" i="8"/>
  <c r="N249" i="8"/>
  <c r="J249" i="8"/>
  <c r="E249" i="8"/>
  <c r="N248" i="8"/>
  <c r="J248" i="8"/>
  <c r="E248" i="8"/>
  <c r="N247" i="8"/>
  <c r="J247" i="8"/>
  <c r="E247" i="8"/>
  <c r="N246" i="8"/>
  <c r="J246" i="8"/>
  <c r="E246" i="8"/>
  <c r="N245" i="8"/>
  <c r="J245" i="8"/>
  <c r="E245" i="8"/>
  <c r="N244" i="8"/>
  <c r="J244" i="8"/>
  <c r="E244" i="8"/>
  <c r="N243" i="8"/>
  <c r="J243" i="8"/>
  <c r="E243" i="8"/>
  <c r="N242" i="8"/>
  <c r="J242" i="8"/>
  <c r="E242" i="8"/>
  <c r="N241" i="8"/>
  <c r="J241" i="8"/>
  <c r="E241" i="8"/>
  <c r="N240" i="8"/>
  <c r="J240" i="8"/>
  <c r="E240" i="8"/>
  <c r="N239" i="8"/>
  <c r="J239" i="8"/>
  <c r="E239" i="8"/>
  <c r="N238" i="8"/>
  <c r="J238" i="8"/>
  <c r="E238" i="8"/>
  <c r="N237" i="8"/>
  <c r="J237" i="8"/>
  <c r="E237" i="8"/>
  <c r="N236" i="8"/>
  <c r="J236" i="8"/>
  <c r="E236" i="8"/>
  <c r="N235" i="8"/>
  <c r="J235" i="8"/>
  <c r="E235" i="8"/>
  <c r="N234" i="8"/>
  <c r="J234" i="8"/>
  <c r="E234" i="8"/>
  <c r="N233" i="8"/>
  <c r="J233" i="8"/>
  <c r="E233" i="8"/>
  <c r="N232" i="8"/>
  <c r="J232" i="8"/>
  <c r="E232" i="8"/>
  <c r="N231" i="8"/>
  <c r="J231" i="8"/>
  <c r="E231" i="8"/>
  <c r="N230" i="8"/>
  <c r="J230" i="8"/>
  <c r="E230" i="8"/>
  <c r="N229" i="8"/>
  <c r="J229" i="8"/>
  <c r="E229" i="8"/>
  <c r="N228" i="8"/>
  <c r="J228" i="8"/>
  <c r="E228" i="8"/>
  <c r="N227" i="8"/>
  <c r="J227" i="8"/>
  <c r="E227" i="8"/>
  <c r="N226" i="8"/>
  <c r="J226" i="8"/>
  <c r="E226" i="8"/>
  <c r="N225" i="8"/>
  <c r="J225" i="8"/>
  <c r="E225" i="8"/>
  <c r="N224" i="8"/>
  <c r="J224" i="8"/>
  <c r="E224" i="8"/>
  <c r="N223" i="8"/>
  <c r="J223" i="8"/>
  <c r="E223" i="8"/>
  <c r="N222" i="8"/>
  <c r="J222" i="8"/>
  <c r="E222" i="8"/>
  <c r="N221" i="8"/>
  <c r="J221" i="8"/>
  <c r="E221" i="8"/>
  <c r="N220" i="8"/>
  <c r="J220" i="8"/>
  <c r="E220" i="8"/>
  <c r="N219" i="8"/>
  <c r="J219" i="8"/>
  <c r="E219" i="8"/>
  <c r="N218" i="8"/>
  <c r="J218" i="8"/>
  <c r="E218" i="8"/>
  <c r="N217" i="8"/>
  <c r="J217" i="8"/>
  <c r="E217" i="8"/>
  <c r="N216" i="8"/>
  <c r="J216" i="8"/>
  <c r="E216" i="8"/>
  <c r="N215" i="8"/>
  <c r="J215" i="8"/>
  <c r="E215" i="8"/>
  <c r="N214" i="8"/>
  <c r="J214" i="8"/>
  <c r="E214" i="8"/>
  <c r="N213" i="8"/>
  <c r="J213" i="8"/>
  <c r="E213" i="8"/>
  <c r="N212" i="8"/>
  <c r="J212" i="8"/>
  <c r="E212" i="8"/>
  <c r="N211" i="8"/>
  <c r="J211" i="8"/>
  <c r="E211" i="8"/>
  <c r="N210" i="8"/>
  <c r="J210" i="8"/>
  <c r="E210" i="8"/>
  <c r="N209" i="8"/>
  <c r="J209" i="8"/>
  <c r="E209" i="8"/>
  <c r="N208" i="8"/>
  <c r="J208" i="8"/>
  <c r="E208" i="8"/>
  <c r="N207" i="8"/>
  <c r="J207" i="8"/>
  <c r="E207" i="8"/>
  <c r="N206" i="8"/>
  <c r="J206" i="8"/>
  <c r="E206" i="8"/>
  <c r="N205" i="8"/>
  <c r="J205" i="8"/>
  <c r="E205" i="8"/>
  <c r="N204" i="8"/>
  <c r="J204" i="8"/>
  <c r="E204" i="8"/>
  <c r="N203" i="8"/>
  <c r="J203" i="8"/>
  <c r="E203" i="8"/>
  <c r="N202" i="8"/>
  <c r="J202" i="8"/>
  <c r="E202" i="8"/>
  <c r="N201" i="8"/>
  <c r="J201" i="8"/>
  <c r="E201" i="8"/>
  <c r="N200" i="8"/>
  <c r="J200" i="8"/>
  <c r="E200" i="8"/>
  <c r="N199" i="8"/>
  <c r="J199" i="8"/>
  <c r="E199" i="8"/>
  <c r="N198" i="8"/>
  <c r="J198" i="8"/>
  <c r="E198" i="8"/>
  <c r="N197" i="8"/>
  <c r="J197" i="8"/>
  <c r="E197" i="8"/>
  <c r="N196" i="8"/>
  <c r="J196" i="8"/>
  <c r="E196" i="8"/>
  <c r="N195" i="8"/>
  <c r="J195" i="8"/>
  <c r="E195" i="8"/>
  <c r="N194" i="8"/>
  <c r="J194" i="8"/>
  <c r="E194" i="8"/>
  <c r="N193" i="8"/>
  <c r="J193" i="8"/>
  <c r="E193" i="8"/>
  <c r="N192" i="8"/>
  <c r="J192" i="8"/>
  <c r="E192" i="8"/>
  <c r="N191" i="8"/>
  <c r="J191" i="8"/>
  <c r="E191" i="8"/>
  <c r="N190" i="8"/>
  <c r="J190" i="8"/>
  <c r="E190" i="8"/>
  <c r="N189" i="8"/>
  <c r="J189" i="8"/>
  <c r="E189" i="8"/>
  <c r="N188" i="8"/>
  <c r="J188" i="8"/>
  <c r="E188" i="8"/>
  <c r="N187" i="8"/>
  <c r="J187" i="8"/>
  <c r="E187" i="8"/>
  <c r="N186" i="8"/>
  <c r="J186" i="8"/>
  <c r="E186" i="8"/>
  <c r="N185" i="8"/>
  <c r="J185" i="8"/>
  <c r="E185" i="8"/>
  <c r="N184" i="8"/>
  <c r="J184" i="8"/>
  <c r="E184" i="8"/>
  <c r="N183" i="8"/>
  <c r="J183" i="8"/>
  <c r="E183" i="8"/>
  <c r="N182" i="8"/>
  <c r="J182" i="8"/>
  <c r="E182" i="8"/>
  <c r="N181" i="8"/>
  <c r="J181" i="8"/>
  <c r="E181" i="8"/>
  <c r="N180" i="8"/>
  <c r="J180" i="8"/>
  <c r="E180" i="8"/>
  <c r="N179" i="8"/>
  <c r="J179" i="8"/>
  <c r="E179" i="8"/>
  <c r="N178" i="8"/>
  <c r="J178" i="8"/>
  <c r="E178" i="8"/>
  <c r="N177" i="8"/>
  <c r="J177" i="8"/>
  <c r="E177" i="8"/>
  <c r="N176" i="8"/>
  <c r="J176" i="8"/>
  <c r="E176" i="8"/>
  <c r="N175" i="8"/>
  <c r="J175" i="8"/>
  <c r="E175" i="8"/>
  <c r="N174" i="8"/>
  <c r="J174" i="8"/>
  <c r="E174" i="8"/>
  <c r="N173" i="8"/>
  <c r="J173" i="8"/>
  <c r="E173" i="8"/>
  <c r="N172" i="8"/>
  <c r="J172" i="8"/>
  <c r="E172" i="8"/>
  <c r="N171" i="8"/>
  <c r="J171" i="8"/>
  <c r="E171" i="8"/>
  <c r="N170" i="8"/>
  <c r="J170" i="8"/>
  <c r="E170" i="8"/>
  <c r="N169" i="8"/>
  <c r="J169" i="8"/>
  <c r="E169" i="8"/>
  <c r="N168" i="8"/>
  <c r="J168" i="8"/>
  <c r="E168" i="8"/>
  <c r="N167" i="8"/>
  <c r="J167" i="8"/>
  <c r="E167" i="8"/>
  <c r="N166" i="8"/>
  <c r="J166" i="8"/>
  <c r="E166" i="8"/>
  <c r="N165" i="8"/>
  <c r="J165" i="8"/>
  <c r="E165" i="8"/>
  <c r="N164" i="8"/>
  <c r="J164" i="8"/>
  <c r="E164" i="8"/>
  <c r="N163" i="8"/>
  <c r="J163" i="8"/>
  <c r="E163" i="8"/>
  <c r="N162" i="8"/>
  <c r="J162" i="8"/>
  <c r="E162" i="8"/>
  <c r="N161" i="8"/>
  <c r="J161" i="8"/>
  <c r="E161" i="8"/>
  <c r="N160" i="8"/>
  <c r="J160" i="8"/>
  <c r="E160" i="8"/>
  <c r="N159" i="8"/>
  <c r="J159" i="8"/>
  <c r="E159" i="8"/>
  <c r="N158" i="8"/>
  <c r="J158" i="8"/>
  <c r="E158" i="8"/>
  <c r="N157" i="8"/>
  <c r="J157" i="8"/>
  <c r="E157" i="8"/>
  <c r="N156" i="8"/>
  <c r="J156" i="8"/>
  <c r="E156" i="8"/>
  <c r="N155" i="8"/>
  <c r="J155" i="8"/>
  <c r="E155" i="8"/>
  <c r="N154" i="8"/>
  <c r="J154" i="8"/>
  <c r="E154" i="8"/>
  <c r="N153" i="8"/>
  <c r="J153" i="8"/>
  <c r="E153" i="8"/>
  <c r="N152" i="8"/>
  <c r="J152" i="8"/>
  <c r="E152" i="8"/>
  <c r="N151" i="8"/>
  <c r="J151" i="8"/>
  <c r="E151" i="8"/>
  <c r="N150" i="8"/>
  <c r="J150" i="8"/>
  <c r="E150" i="8"/>
  <c r="N149" i="8"/>
  <c r="J149" i="8"/>
  <c r="E149" i="8"/>
  <c r="N148" i="8"/>
  <c r="J148" i="8"/>
  <c r="E148" i="8"/>
  <c r="N147" i="8"/>
  <c r="J147" i="8"/>
  <c r="E147" i="8"/>
  <c r="N146" i="8"/>
  <c r="J146" i="8"/>
  <c r="E146" i="8"/>
  <c r="N145" i="8"/>
  <c r="J145" i="8"/>
  <c r="E145" i="8"/>
  <c r="N144" i="8"/>
  <c r="J144" i="8"/>
  <c r="E144" i="8"/>
  <c r="N143" i="8"/>
  <c r="J143" i="8"/>
  <c r="E143" i="8"/>
  <c r="N142" i="8"/>
  <c r="J142" i="8"/>
  <c r="E142" i="8"/>
  <c r="N141" i="8"/>
  <c r="J141" i="8"/>
  <c r="E141" i="8"/>
  <c r="N140" i="8"/>
  <c r="J140" i="8"/>
  <c r="E140" i="8"/>
  <c r="N139" i="8"/>
  <c r="J139" i="8"/>
  <c r="E139" i="8"/>
  <c r="N138" i="8"/>
  <c r="J138" i="8"/>
  <c r="E138" i="8"/>
  <c r="N137" i="8"/>
  <c r="J137" i="8"/>
  <c r="E137" i="8"/>
  <c r="N136" i="8"/>
  <c r="J136" i="8"/>
  <c r="E136" i="8"/>
  <c r="N135" i="8"/>
  <c r="J135" i="8"/>
  <c r="E135" i="8"/>
  <c r="N134" i="8"/>
  <c r="J134" i="8"/>
  <c r="E134" i="8"/>
  <c r="N133" i="8"/>
  <c r="J133" i="8"/>
  <c r="E133" i="8"/>
  <c r="N132" i="8"/>
  <c r="J132" i="8"/>
  <c r="E132" i="8"/>
  <c r="N131" i="8"/>
  <c r="J131" i="8"/>
  <c r="E131" i="8"/>
  <c r="N130" i="8"/>
  <c r="J130" i="8"/>
  <c r="E130" i="8"/>
  <c r="N129" i="8"/>
  <c r="J129" i="8"/>
  <c r="E129" i="8"/>
  <c r="N128" i="8"/>
  <c r="J128" i="8"/>
  <c r="E128" i="8"/>
  <c r="N127" i="8"/>
  <c r="J127" i="8"/>
  <c r="E127" i="8"/>
  <c r="N126" i="8"/>
  <c r="J126" i="8"/>
  <c r="E126" i="8"/>
  <c r="N125" i="8"/>
  <c r="J125" i="8"/>
  <c r="E125" i="8"/>
  <c r="N124" i="8"/>
  <c r="J124" i="8"/>
  <c r="E124" i="8"/>
  <c r="N123" i="8"/>
  <c r="J123" i="8"/>
  <c r="E123" i="8"/>
  <c r="N122" i="8"/>
  <c r="J122" i="8"/>
  <c r="E122" i="8"/>
  <c r="N121" i="8"/>
  <c r="J121" i="8"/>
  <c r="E121" i="8"/>
  <c r="N120" i="8"/>
  <c r="J120" i="8"/>
  <c r="E120" i="8"/>
  <c r="N119" i="8"/>
  <c r="J119" i="8"/>
  <c r="E119" i="8"/>
  <c r="N118" i="8"/>
  <c r="J118" i="8"/>
  <c r="E118" i="8"/>
  <c r="N117" i="8"/>
  <c r="J117" i="8"/>
  <c r="E117" i="8"/>
  <c r="N116" i="8"/>
  <c r="J116" i="8"/>
  <c r="E116" i="8"/>
  <c r="N115" i="8"/>
  <c r="J115" i="8"/>
  <c r="E115" i="8"/>
  <c r="N114" i="8"/>
  <c r="J114" i="8"/>
  <c r="E114" i="8"/>
  <c r="N113" i="8"/>
  <c r="J113" i="8"/>
  <c r="E113" i="8"/>
  <c r="N112" i="8"/>
  <c r="J112" i="8"/>
  <c r="E112" i="8"/>
  <c r="N111" i="8"/>
  <c r="J111" i="8"/>
  <c r="E111" i="8"/>
  <c r="N110" i="8"/>
  <c r="J110" i="8"/>
  <c r="E110" i="8"/>
  <c r="N109" i="8"/>
  <c r="J109" i="8"/>
  <c r="E109" i="8"/>
  <c r="N108" i="8"/>
  <c r="J108" i="8"/>
  <c r="E108" i="8"/>
  <c r="N107" i="8"/>
  <c r="J107" i="8"/>
  <c r="E107" i="8"/>
  <c r="N106" i="8"/>
  <c r="J106" i="8"/>
  <c r="E106" i="8"/>
  <c r="N105" i="8"/>
  <c r="J105" i="8"/>
  <c r="E105" i="8"/>
  <c r="N104" i="8"/>
  <c r="J104" i="8"/>
  <c r="N103" i="8"/>
  <c r="J103" i="8"/>
  <c r="N102" i="8"/>
  <c r="J102" i="8"/>
  <c r="N101" i="8"/>
  <c r="J101" i="8"/>
  <c r="N100" i="8"/>
  <c r="J100" i="8"/>
  <c r="N99" i="8"/>
  <c r="J99" i="8"/>
  <c r="N98" i="8"/>
  <c r="J98" i="8"/>
  <c r="N97" i="8"/>
  <c r="J97" i="8"/>
  <c r="N96" i="8"/>
  <c r="J96" i="8"/>
  <c r="N95" i="8"/>
  <c r="J95" i="8"/>
  <c r="N94" i="8"/>
  <c r="J94" i="8"/>
  <c r="N93" i="8"/>
  <c r="J93" i="8"/>
  <c r="N92" i="8"/>
  <c r="J92" i="8"/>
  <c r="N91" i="8"/>
  <c r="J91" i="8"/>
  <c r="N90" i="8"/>
  <c r="J90" i="8"/>
  <c r="N89" i="8"/>
  <c r="J89" i="8"/>
  <c r="N88" i="8"/>
  <c r="J88" i="8"/>
  <c r="N87" i="8"/>
  <c r="J87" i="8"/>
  <c r="N86" i="8"/>
  <c r="J86" i="8"/>
  <c r="N85" i="8"/>
  <c r="J85" i="8"/>
  <c r="N84" i="8"/>
  <c r="J84" i="8"/>
  <c r="N83" i="8"/>
  <c r="J83" i="8"/>
  <c r="N82" i="8"/>
  <c r="J82" i="8"/>
  <c r="N81" i="8"/>
  <c r="J81" i="8"/>
  <c r="N80" i="8"/>
  <c r="J80" i="8"/>
  <c r="N79" i="8"/>
  <c r="J79" i="8"/>
  <c r="N78" i="8"/>
  <c r="J78" i="8"/>
  <c r="N77" i="8"/>
  <c r="J77" i="8"/>
  <c r="N76" i="8"/>
  <c r="J76" i="8"/>
  <c r="N75" i="8"/>
  <c r="J75" i="8"/>
  <c r="N74" i="8"/>
  <c r="J74" i="8"/>
  <c r="J72" i="8"/>
  <c r="N70" i="8"/>
  <c r="J70" i="8"/>
  <c r="N69" i="8"/>
  <c r="J69" i="8"/>
  <c r="N68" i="8"/>
  <c r="J68" i="8"/>
  <c r="N67" i="8"/>
  <c r="N66" i="8"/>
  <c r="N65" i="8"/>
  <c r="J65" i="8"/>
  <c r="N64" i="8"/>
  <c r="J64" i="8"/>
  <c r="N63" i="8"/>
  <c r="J63" i="8"/>
  <c r="N62" i="8"/>
  <c r="J62" i="8"/>
  <c r="N61" i="8"/>
  <c r="J61" i="8"/>
  <c r="N60" i="8"/>
  <c r="J60" i="8"/>
  <c r="N59" i="8"/>
  <c r="J59" i="8"/>
  <c r="E59" i="8"/>
  <c r="N58" i="8"/>
  <c r="J58" i="8"/>
  <c r="E58" i="8"/>
  <c r="N57" i="8"/>
  <c r="J57" i="8"/>
  <c r="E57" i="8"/>
  <c r="N56" i="8"/>
  <c r="J56" i="8"/>
  <c r="E56" i="8"/>
  <c r="N55" i="8"/>
  <c r="J55" i="8"/>
  <c r="E55" i="8"/>
  <c r="N54" i="8"/>
  <c r="J54" i="8"/>
  <c r="E54" i="8"/>
  <c r="N53" i="8"/>
  <c r="J53" i="8"/>
  <c r="E53" i="8"/>
  <c r="N52" i="8"/>
  <c r="J52" i="8"/>
  <c r="E52" i="8"/>
  <c r="N51" i="8"/>
  <c r="J51" i="8"/>
  <c r="E51" i="8"/>
  <c r="N50" i="8"/>
  <c r="J50" i="8"/>
  <c r="E50" i="8"/>
  <c r="N49" i="8"/>
  <c r="J49" i="8"/>
  <c r="E49" i="8"/>
  <c r="N48" i="8"/>
  <c r="J48" i="8"/>
  <c r="E48" i="8"/>
  <c r="N47" i="8"/>
  <c r="J47" i="8"/>
  <c r="E47" i="8"/>
  <c r="N46" i="8"/>
  <c r="J46" i="8"/>
  <c r="E46" i="8"/>
  <c r="N45" i="8"/>
  <c r="J45" i="8"/>
  <c r="E45" i="8"/>
  <c r="N44" i="8"/>
  <c r="J44" i="8"/>
  <c r="E44" i="8"/>
  <c r="N43" i="8"/>
  <c r="J43" i="8"/>
  <c r="E43" i="8"/>
  <c r="N42" i="8"/>
  <c r="J42" i="8"/>
  <c r="E42" i="8"/>
  <c r="N41" i="8"/>
  <c r="J41" i="8"/>
  <c r="E41" i="8"/>
  <c r="N40" i="8"/>
  <c r="J40" i="8"/>
  <c r="E40" i="8"/>
  <c r="N39" i="8"/>
  <c r="J39" i="8"/>
  <c r="E39" i="8"/>
  <c r="N38" i="8"/>
  <c r="J38" i="8"/>
  <c r="E38" i="8"/>
  <c r="N37" i="8"/>
  <c r="J37" i="8"/>
  <c r="E37" i="8"/>
  <c r="N36" i="8"/>
  <c r="J36" i="8"/>
  <c r="E36" i="8"/>
  <c r="N35" i="8"/>
  <c r="J35" i="8"/>
  <c r="E35" i="8"/>
  <c r="N34" i="8"/>
  <c r="J34" i="8"/>
  <c r="E34" i="8"/>
  <c r="N33" i="8"/>
  <c r="J33" i="8"/>
  <c r="E33" i="8"/>
  <c r="N32" i="8"/>
  <c r="J32" i="8"/>
  <c r="E32" i="8"/>
  <c r="N31" i="8"/>
  <c r="J31" i="8"/>
  <c r="E31" i="8"/>
  <c r="N30" i="8"/>
  <c r="J30" i="8"/>
  <c r="E30" i="8"/>
  <c r="N29" i="8"/>
  <c r="J29" i="8"/>
  <c r="E29" i="8"/>
  <c r="N28" i="8"/>
  <c r="J28" i="8"/>
  <c r="E28" i="8"/>
  <c r="N27" i="8"/>
  <c r="J27" i="8"/>
  <c r="E27" i="8"/>
  <c r="N26" i="8"/>
  <c r="J26" i="8"/>
  <c r="E26" i="8"/>
  <c r="N25" i="8"/>
  <c r="J25" i="8"/>
  <c r="E25" i="8"/>
  <c r="N24" i="8"/>
  <c r="J24" i="8"/>
  <c r="E24" i="8"/>
  <c r="N23" i="8"/>
  <c r="J23" i="8"/>
  <c r="E23" i="8"/>
  <c r="N22" i="8"/>
  <c r="J22" i="8"/>
  <c r="E22" i="8"/>
  <c r="N21" i="8"/>
  <c r="J21" i="8"/>
  <c r="E21" i="8"/>
  <c r="J20" i="8"/>
  <c r="E20" i="8"/>
  <c r="N19" i="8"/>
  <c r="J19" i="8"/>
  <c r="E19" i="8"/>
  <c r="J18" i="8"/>
  <c r="E18" i="8"/>
  <c r="J17" i="8"/>
  <c r="E17" i="8"/>
  <c r="J16" i="8"/>
  <c r="E16" i="8"/>
  <c r="J15" i="8"/>
  <c r="E15" i="8"/>
  <c r="J14" i="8"/>
  <c r="E14" i="8"/>
  <c r="J13" i="8"/>
  <c r="E13" i="8"/>
  <c r="J12" i="8"/>
  <c r="E12" i="8"/>
  <c r="E11" i="8"/>
  <c r="J10" i="8"/>
  <c r="E10" i="8"/>
  <c r="J9" i="8"/>
  <c r="E9" i="8"/>
  <c r="J8" i="8"/>
  <c r="E8" i="8"/>
  <c r="J7" i="8"/>
  <c r="E7" i="8"/>
  <c r="J6" i="8"/>
  <c r="E6" i="8"/>
  <c r="J5" i="8"/>
  <c r="E5" i="8"/>
  <c r="N4" i="8"/>
  <c r="J4" i="8"/>
  <c r="E4" i="8"/>
  <c r="N286" i="8" l="1"/>
  <c r="N289" i="8" s="1"/>
  <c r="E6" i="6"/>
  <c r="J6" i="6"/>
  <c r="J7" i="6"/>
  <c r="N66" i="6" l="1"/>
  <c r="N67" i="6"/>
  <c r="N68" i="6"/>
  <c r="N69" i="6"/>
  <c r="J68" i="6"/>
  <c r="J69" i="6"/>
  <c r="J72" i="6"/>
  <c r="J75" i="6"/>
  <c r="J5" i="6" l="1"/>
  <c r="N75" i="5" l="1"/>
  <c r="J75" i="5"/>
  <c r="N74" i="5"/>
  <c r="J74" i="5"/>
  <c r="V286" i="6" l="1"/>
  <c r="S286" i="6"/>
  <c r="Q286" i="6"/>
  <c r="L286" i="6"/>
  <c r="N285" i="6"/>
  <c r="E285" i="6"/>
  <c r="N284" i="6"/>
  <c r="E284" i="6"/>
  <c r="N283" i="6"/>
  <c r="E283" i="6"/>
  <c r="I282" i="6"/>
  <c r="N282" i="6" s="1"/>
  <c r="E282" i="6"/>
  <c r="N281" i="6"/>
  <c r="J281" i="6"/>
  <c r="E281" i="6"/>
  <c r="N280" i="6"/>
  <c r="J280" i="6"/>
  <c r="E280" i="6"/>
  <c r="N279" i="6"/>
  <c r="J279" i="6"/>
  <c r="E279" i="6"/>
  <c r="N278" i="6"/>
  <c r="J278" i="6"/>
  <c r="E278" i="6"/>
  <c r="N277" i="6"/>
  <c r="J277" i="6"/>
  <c r="E277" i="6"/>
  <c r="N276" i="6"/>
  <c r="J276" i="6"/>
  <c r="E276" i="6"/>
  <c r="N275" i="6"/>
  <c r="J275" i="6"/>
  <c r="E275" i="6"/>
  <c r="N274" i="6"/>
  <c r="J274" i="6"/>
  <c r="E274" i="6"/>
  <c r="N273" i="6"/>
  <c r="J273" i="6"/>
  <c r="E273" i="6"/>
  <c r="N272" i="6"/>
  <c r="J272" i="6"/>
  <c r="E272" i="6"/>
  <c r="N271" i="6"/>
  <c r="J271" i="6"/>
  <c r="E271" i="6"/>
  <c r="N270" i="6"/>
  <c r="J270" i="6"/>
  <c r="E270" i="6"/>
  <c r="N269" i="6"/>
  <c r="J269" i="6"/>
  <c r="E269" i="6"/>
  <c r="N268" i="6"/>
  <c r="J268" i="6"/>
  <c r="E268" i="6"/>
  <c r="N267" i="6"/>
  <c r="J267" i="6"/>
  <c r="E267" i="6"/>
  <c r="N266" i="6"/>
  <c r="J266" i="6"/>
  <c r="E266" i="6"/>
  <c r="N265" i="6"/>
  <c r="J265" i="6"/>
  <c r="E265" i="6"/>
  <c r="N264" i="6"/>
  <c r="J264" i="6"/>
  <c r="E264" i="6"/>
  <c r="N263" i="6"/>
  <c r="J263" i="6"/>
  <c r="E263" i="6"/>
  <c r="N262" i="6"/>
  <c r="J262" i="6"/>
  <c r="E262" i="6"/>
  <c r="N261" i="6"/>
  <c r="J261" i="6"/>
  <c r="E261" i="6"/>
  <c r="N260" i="6"/>
  <c r="J260" i="6"/>
  <c r="E260" i="6"/>
  <c r="N259" i="6"/>
  <c r="J259" i="6"/>
  <c r="E259" i="6"/>
  <c r="N258" i="6"/>
  <c r="J258" i="6"/>
  <c r="E258" i="6"/>
  <c r="N257" i="6"/>
  <c r="J257" i="6"/>
  <c r="E257" i="6"/>
  <c r="N256" i="6"/>
  <c r="J256" i="6"/>
  <c r="E256" i="6"/>
  <c r="N255" i="6"/>
  <c r="J255" i="6"/>
  <c r="E255" i="6"/>
  <c r="N254" i="6"/>
  <c r="J254" i="6"/>
  <c r="E254" i="6"/>
  <c r="N253" i="6"/>
  <c r="J253" i="6"/>
  <c r="E253" i="6"/>
  <c r="N252" i="6"/>
  <c r="J252" i="6"/>
  <c r="E252" i="6"/>
  <c r="N251" i="6"/>
  <c r="J251" i="6"/>
  <c r="E251" i="6"/>
  <c r="N250" i="6"/>
  <c r="J250" i="6"/>
  <c r="E250" i="6"/>
  <c r="N249" i="6"/>
  <c r="J249" i="6"/>
  <c r="E249" i="6"/>
  <c r="N248" i="6"/>
  <c r="J248" i="6"/>
  <c r="E248" i="6"/>
  <c r="N247" i="6"/>
  <c r="J247" i="6"/>
  <c r="E247" i="6"/>
  <c r="N246" i="6"/>
  <c r="J246" i="6"/>
  <c r="E246" i="6"/>
  <c r="N245" i="6"/>
  <c r="J245" i="6"/>
  <c r="E245" i="6"/>
  <c r="N244" i="6"/>
  <c r="J244" i="6"/>
  <c r="E244" i="6"/>
  <c r="N243" i="6"/>
  <c r="J243" i="6"/>
  <c r="E243" i="6"/>
  <c r="N242" i="6"/>
  <c r="J242" i="6"/>
  <c r="E242" i="6"/>
  <c r="N241" i="6"/>
  <c r="J241" i="6"/>
  <c r="E241" i="6"/>
  <c r="N240" i="6"/>
  <c r="J240" i="6"/>
  <c r="E240" i="6"/>
  <c r="N239" i="6"/>
  <c r="J239" i="6"/>
  <c r="E239" i="6"/>
  <c r="N238" i="6"/>
  <c r="J238" i="6"/>
  <c r="E238" i="6"/>
  <c r="N237" i="6"/>
  <c r="J237" i="6"/>
  <c r="E237" i="6"/>
  <c r="N236" i="6"/>
  <c r="J236" i="6"/>
  <c r="E236" i="6"/>
  <c r="N235" i="6"/>
  <c r="J235" i="6"/>
  <c r="E235" i="6"/>
  <c r="N234" i="6"/>
  <c r="J234" i="6"/>
  <c r="E234" i="6"/>
  <c r="N233" i="6"/>
  <c r="J233" i="6"/>
  <c r="E233" i="6"/>
  <c r="N232" i="6"/>
  <c r="J232" i="6"/>
  <c r="E232" i="6"/>
  <c r="N231" i="6"/>
  <c r="J231" i="6"/>
  <c r="E231" i="6"/>
  <c r="N230" i="6"/>
  <c r="J230" i="6"/>
  <c r="E230" i="6"/>
  <c r="N229" i="6"/>
  <c r="J229" i="6"/>
  <c r="E229" i="6"/>
  <c r="N228" i="6"/>
  <c r="J228" i="6"/>
  <c r="E228" i="6"/>
  <c r="N227" i="6"/>
  <c r="J227" i="6"/>
  <c r="E227" i="6"/>
  <c r="N226" i="6"/>
  <c r="J226" i="6"/>
  <c r="E226" i="6"/>
  <c r="N225" i="6"/>
  <c r="J225" i="6"/>
  <c r="E225" i="6"/>
  <c r="N224" i="6"/>
  <c r="J224" i="6"/>
  <c r="E224" i="6"/>
  <c r="N223" i="6"/>
  <c r="J223" i="6"/>
  <c r="E223" i="6"/>
  <c r="N222" i="6"/>
  <c r="J222" i="6"/>
  <c r="E222" i="6"/>
  <c r="N221" i="6"/>
  <c r="J221" i="6"/>
  <c r="E221" i="6"/>
  <c r="N220" i="6"/>
  <c r="J220" i="6"/>
  <c r="E220" i="6"/>
  <c r="N219" i="6"/>
  <c r="J219" i="6"/>
  <c r="E219" i="6"/>
  <c r="N218" i="6"/>
  <c r="J218" i="6"/>
  <c r="E218" i="6"/>
  <c r="N217" i="6"/>
  <c r="J217" i="6"/>
  <c r="E217" i="6"/>
  <c r="N216" i="6"/>
  <c r="J216" i="6"/>
  <c r="E216" i="6"/>
  <c r="N215" i="6"/>
  <c r="J215" i="6"/>
  <c r="E215" i="6"/>
  <c r="N214" i="6"/>
  <c r="J214" i="6"/>
  <c r="E214" i="6"/>
  <c r="N213" i="6"/>
  <c r="J213" i="6"/>
  <c r="E213" i="6"/>
  <c r="N212" i="6"/>
  <c r="J212" i="6"/>
  <c r="E212" i="6"/>
  <c r="N211" i="6"/>
  <c r="J211" i="6"/>
  <c r="E211" i="6"/>
  <c r="N210" i="6"/>
  <c r="J210" i="6"/>
  <c r="E210" i="6"/>
  <c r="N209" i="6"/>
  <c r="J209" i="6"/>
  <c r="E209" i="6"/>
  <c r="N208" i="6"/>
  <c r="J208" i="6"/>
  <c r="E208" i="6"/>
  <c r="N207" i="6"/>
  <c r="J207" i="6"/>
  <c r="E207" i="6"/>
  <c r="N206" i="6"/>
  <c r="J206" i="6"/>
  <c r="E206" i="6"/>
  <c r="N205" i="6"/>
  <c r="J205" i="6"/>
  <c r="E205" i="6"/>
  <c r="N204" i="6"/>
  <c r="J204" i="6"/>
  <c r="E204" i="6"/>
  <c r="N203" i="6"/>
  <c r="J203" i="6"/>
  <c r="E203" i="6"/>
  <c r="N202" i="6"/>
  <c r="J202" i="6"/>
  <c r="E202" i="6"/>
  <c r="N201" i="6"/>
  <c r="J201" i="6"/>
  <c r="E201" i="6"/>
  <c r="N200" i="6"/>
  <c r="J200" i="6"/>
  <c r="E200" i="6"/>
  <c r="N199" i="6"/>
  <c r="J199" i="6"/>
  <c r="E199" i="6"/>
  <c r="N198" i="6"/>
  <c r="J198" i="6"/>
  <c r="E198" i="6"/>
  <c r="N197" i="6"/>
  <c r="J197" i="6"/>
  <c r="E197" i="6"/>
  <c r="N196" i="6"/>
  <c r="J196" i="6"/>
  <c r="E196" i="6"/>
  <c r="N195" i="6"/>
  <c r="J195" i="6"/>
  <c r="E195" i="6"/>
  <c r="N194" i="6"/>
  <c r="J194" i="6"/>
  <c r="E194" i="6"/>
  <c r="N193" i="6"/>
  <c r="J193" i="6"/>
  <c r="E193" i="6"/>
  <c r="N192" i="6"/>
  <c r="J192" i="6"/>
  <c r="E192" i="6"/>
  <c r="N191" i="6"/>
  <c r="J191" i="6"/>
  <c r="E191" i="6"/>
  <c r="N190" i="6"/>
  <c r="J190" i="6"/>
  <c r="E190" i="6"/>
  <c r="N189" i="6"/>
  <c r="J189" i="6"/>
  <c r="E189" i="6"/>
  <c r="N188" i="6"/>
  <c r="J188" i="6"/>
  <c r="E188" i="6"/>
  <c r="N187" i="6"/>
  <c r="J187" i="6"/>
  <c r="E187" i="6"/>
  <c r="N186" i="6"/>
  <c r="J186" i="6"/>
  <c r="E186" i="6"/>
  <c r="N185" i="6"/>
  <c r="J185" i="6"/>
  <c r="E185" i="6"/>
  <c r="N184" i="6"/>
  <c r="J184" i="6"/>
  <c r="E184" i="6"/>
  <c r="N183" i="6"/>
  <c r="J183" i="6"/>
  <c r="E183" i="6"/>
  <c r="N182" i="6"/>
  <c r="J182" i="6"/>
  <c r="E182" i="6"/>
  <c r="N181" i="6"/>
  <c r="J181" i="6"/>
  <c r="E181" i="6"/>
  <c r="N180" i="6"/>
  <c r="J180" i="6"/>
  <c r="E180" i="6"/>
  <c r="N179" i="6"/>
  <c r="J179" i="6"/>
  <c r="E179" i="6"/>
  <c r="N178" i="6"/>
  <c r="J178" i="6"/>
  <c r="E178" i="6"/>
  <c r="N177" i="6"/>
  <c r="J177" i="6"/>
  <c r="E177" i="6"/>
  <c r="N176" i="6"/>
  <c r="J176" i="6"/>
  <c r="E176" i="6"/>
  <c r="N175" i="6"/>
  <c r="J175" i="6"/>
  <c r="E175" i="6"/>
  <c r="N174" i="6"/>
  <c r="J174" i="6"/>
  <c r="E174" i="6"/>
  <c r="N173" i="6"/>
  <c r="J173" i="6"/>
  <c r="E173" i="6"/>
  <c r="N172" i="6"/>
  <c r="J172" i="6"/>
  <c r="E172" i="6"/>
  <c r="N171" i="6"/>
  <c r="J171" i="6"/>
  <c r="E171" i="6"/>
  <c r="N170" i="6"/>
  <c r="J170" i="6"/>
  <c r="E170" i="6"/>
  <c r="N169" i="6"/>
  <c r="J169" i="6"/>
  <c r="E169" i="6"/>
  <c r="N168" i="6"/>
  <c r="J168" i="6"/>
  <c r="E168" i="6"/>
  <c r="N167" i="6"/>
  <c r="J167" i="6"/>
  <c r="E167" i="6"/>
  <c r="N166" i="6"/>
  <c r="J166" i="6"/>
  <c r="E166" i="6"/>
  <c r="N165" i="6"/>
  <c r="J165" i="6"/>
  <c r="E165" i="6"/>
  <c r="N164" i="6"/>
  <c r="J164" i="6"/>
  <c r="E164" i="6"/>
  <c r="N163" i="6"/>
  <c r="J163" i="6"/>
  <c r="E163" i="6"/>
  <c r="N162" i="6"/>
  <c r="J162" i="6"/>
  <c r="E162" i="6"/>
  <c r="N161" i="6"/>
  <c r="J161" i="6"/>
  <c r="E161" i="6"/>
  <c r="N160" i="6"/>
  <c r="J160" i="6"/>
  <c r="E160" i="6"/>
  <c r="N159" i="6"/>
  <c r="J159" i="6"/>
  <c r="E159" i="6"/>
  <c r="N158" i="6"/>
  <c r="J158" i="6"/>
  <c r="E158" i="6"/>
  <c r="N157" i="6"/>
  <c r="J157" i="6"/>
  <c r="E157" i="6"/>
  <c r="N156" i="6"/>
  <c r="J156" i="6"/>
  <c r="E156" i="6"/>
  <c r="N155" i="6"/>
  <c r="J155" i="6"/>
  <c r="E155" i="6"/>
  <c r="N154" i="6"/>
  <c r="J154" i="6"/>
  <c r="E154" i="6"/>
  <c r="N153" i="6"/>
  <c r="J153" i="6"/>
  <c r="E153" i="6"/>
  <c r="N152" i="6"/>
  <c r="J152" i="6"/>
  <c r="E152" i="6"/>
  <c r="N151" i="6"/>
  <c r="J151" i="6"/>
  <c r="E151" i="6"/>
  <c r="N150" i="6"/>
  <c r="J150" i="6"/>
  <c r="E150" i="6"/>
  <c r="N149" i="6"/>
  <c r="J149" i="6"/>
  <c r="E149" i="6"/>
  <c r="N148" i="6"/>
  <c r="J148" i="6"/>
  <c r="E148" i="6"/>
  <c r="N147" i="6"/>
  <c r="J147" i="6"/>
  <c r="E147" i="6"/>
  <c r="N146" i="6"/>
  <c r="J146" i="6"/>
  <c r="E146" i="6"/>
  <c r="N145" i="6"/>
  <c r="J145" i="6"/>
  <c r="E145" i="6"/>
  <c r="N144" i="6"/>
  <c r="J144" i="6"/>
  <c r="E144" i="6"/>
  <c r="N143" i="6"/>
  <c r="J143" i="6"/>
  <c r="E143" i="6"/>
  <c r="N142" i="6"/>
  <c r="J142" i="6"/>
  <c r="E142" i="6"/>
  <c r="N141" i="6"/>
  <c r="J141" i="6"/>
  <c r="E141" i="6"/>
  <c r="N140" i="6"/>
  <c r="J140" i="6"/>
  <c r="E140" i="6"/>
  <c r="N139" i="6"/>
  <c r="J139" i="6"/>
  <c r="E139" i="6"/>
  <c r="N138" i="6"/>
  <c r="J138" i="6"/>
  <c r="E138" i="6"/>
  <c r="N137" i="6"/>
  <c r="J137" i="6"/>
  <c r="E137" i="6"/>
  <c r="N136" i="6"/>
  <c r="J136" i="6"/>
  <c r="E136" i="6"/>
  <c r="N135" i="6"/>
  <c r="J135" i="6"/>
  <c r="E135" i="6"/>
  <c r="N134" i="6"/>
  <c r="J134" i="6"/>
  <c r="E134" i="6"/>
  <c r="N133" i="6"/>
  <c r="J133" i="6"/>
  <c r="E133" i="6"/>
  <c r="N132" i="6"/>
  <c r="J132" i="6"/>
  <c r="E132" i="6"/>
  <c r="N131" i="6"/>
  <c r="J131" i="6"/>
  <c r="E131" i="6"/>
  <c r="N130" i="6"/>
  <c r="J130" i="6"/>
  <c r="E130" i="6"/>
  <c r="N129" i="6"/>
  <c r="J129" i="6"/>
  <c r="E129" i="6"/>
  <c r="N128" i="6"/>
  <c r="J128" i="6"/>
  <c r="E128" i="6"/>
  <c r="N127" i="6"/>
  <c r="J127" i="6"/>
  <c r="E127" i="6"/>
  <c r="N126" i="6"/>
  <c r="J126" i="6"/>
  <c r="E126" i="6"/>
  <c r="N125" i="6"/>
  <c r="J125" i="6"/>
  <c r="E125" i="6"/>
  <c r="N124" i="6"/>
  <c r="J124" i="6"/>
  <c r="E124" i="6"/>
  <c r="N123" i="6"/>
  <c r="J123" i="6"/>
  <c r="E123" i="6"/>
  <c r="N122" i="6"/>
  <c r="J122" i="6"/>
  <c r="E122" i="6"/>
  <c r="N121" i="6"/>
  <c r="J121" i="6"/>
  <c r="E121" i="6"/>
  <c r="N120" i="6"/>
  <c r="J120" i="6"/>
  <c r="E120" i="6"/>
  <c r="N119" i="6"/>
  <c r="J119" i="6"/>
  <c r="E119" i="6"/>
  <c r="N118" i="6"/>
  <c r="J118" i="6"/>
  <c r="E118" i="6"/>
  <c r="N117" i="6"/>
  <c r="J117" i="6"/>
  <c r="E117" i="6"/>
  <c r="N116" i="6"/>
  <c r="J116" i="6"/>
  <c r="E116" i="6"/>
  <c r="N115" i="6"/>
  <c r="J115" i="6"/>
  <c r="E115" i="6"/>
  <c r="N114" i="6"/>
  <c r="J114" i="6"/>
  <c r="E114" i="6"/>
  <c r="N113" i="6"/>
  <c r="J113" i="6"/>
  <c r="E113" i="6"/>
  <c r="N112" i="6"/>
  <c r="J112" i="6"/>
  <c r="E112" i="6"/>
  <c r="N111" i="6"/>
  <c r="J111" i="6"/>
  <c r="E111" i="6"/>
  <c r="N110" i="6"/>
  <c r="J110" i="6"/>
  <c r="E110" i="6"/>
  <c r="N109" i="6"/>
  <c r="J109" i="6"/>
  <c r="E109" i="6"/>
  <c r="N108" i="6"/>
  <c r="J108" i="6"/>
  <c r="E108" i="6"/>
  <c r="N107" i="6"/>
  <c r="J107" i="6"/>
  <c r="E107" i="6"/>
  <c r="N106" i="6"/>
  <c r="J106" i="6"/>
  <c r="E106" i="6"/>
  <c r="N105" i="6"/>
  <c r="J105" i="6"/>
  <c r="E105" i="6"/>
  <c r="N104" i="6"/>
  <c r="J104" i="6"/>
  <c r="N103" i="6"/>
  <c r="J103" i="6"/>
  <c r="N102" i="6"/>
  <c r="J102" i="6"/>
  <c r="N101" i="6"/>
  <c r="J101" i="6"/>
  <c r="N100" i="6"/>
  <c r="J100" i="6"/>
  <c r="N99" i="6"/>
  <c r="J99" i="6"/>
  <c r="N98" i="6"/>
  <c r="J98" i="6"/>
  <c r="N97" i="6"/>
  <c r="J97" i="6"/>
  <c r="N96" i="6"/>
  <c r="J96" i="6"/>
  <c r="N95" i="6"/>
  <c r="J95" i="6"/>
  <c r="N94" i="6"/>
  <c r="J94" i="6"/>
  <c r="N93" i="6"/>
  <c r="J93" i="6"/>
  <c r="N92" i="6"/>
  <c r="J92" i="6"/>
  <c r="N91" i="6"/>
  <c r="J91" i="6"/>
  <c r="N90" i="6"/>
  <c r="J90" i="6"/>
  <c r="N89" i="6"/>
  <c r="J89" i="6"/>
  <c r="N88" i="6"/>
  <c r="J88" i="6"/>
  <c r="N87" i="6"/>
  <c r="J87" i="6"/>
  <c r="N86" i="6"/>
  <c r="J86" i="6"/>
  <c r="N85" i="6"/>
  <c r="J85" i="6"/>
  <c r="N84" i="6"/>
  <c r="J84" i="6"/>
  <c r="N83" i="6"/>
  <c r="J83" i="6"/>
  <c r="N82" i="6"/>
  <c r="J82" i="6"/>
  <c r="N81" i="6"/>
  <c r="J81" i="6"/>
  <c r="N80" i="6"/>
  <c r="J80" i="6"/>
  <c r="N79" i="6"/>
  <c r="J79" i="6"/>
  <c r="N78" i="6"/>
  <c r="J78" i="6"/>
  <c r="N77" i="6"/>
  <c r="J77" i="6"/>
  <c r="N76" i="6"/>
  <c r="J76" i="6"/>
  <c r="N75" i="6"/>
  <c r="N74" i="6"/>
  <c r="J74" i="6"/>
  <c r="N73" i="6"/>
  <c r="J73" i="6"/>
  <c r="N65" i="6"/>
  <c r="J65" i="6"/>
  <c r="N64" i="6"/>
  <c r="J64" i="6"/>
  <c r="N63" i="6"/>
  <c r="J63" i="6"/>
  <c r="N62" i="6"/>
  <c r="J62" i="6"/>
  <c r="N61" i="6"/>
  <c r="J61" i="6"/>
  <c r="N60" i="6"/>
  <c r="J60" i="6"/>
  <c r="N59" i="6"/>
  <c r="J59" i="6"/>
  <c r="E59" i="6"/>
  <c r="N58" i="6"/>
  <c r="J58" i="6"/>
  <c r="E58" i="6"/>
  <c r="N57" i="6"/>
  <c r="J57" i="6"/>
  <c r="E57" i="6"/>
  <c r="N56" i="6"/>
  <c r="J56" i="6"/>
  <c r="E56" i="6"/>
  <c r="N55" i="6"/>
  <c r="J55" i="6"/>
  <c r="E55" i="6"/>
  <c r="N54" i="6"/>
  <c r="J54" i="6"/>
  <c r="E54" i="6"/>
  <c r="N53" i="6"/>
  <c r="J53" i="6"/>
  <c r="E53" i="6"/>
  <c r="N52" i="6"/>
  <c r="J52" i="6"/>
  <c r="E52" i="6"/>
  <c r="N51" i="6"/>
  <c r="J51" i="6"/>
  <c r="E51" i="6"/>
  <c r="N50" i="6"/>
  <c r="J50" i="6"/>
  <c r="E50" i="6"/>
  <c r="N49" i="6"/>
  <c r="J49" i="6"/>
  <c r="E49" i="6"/>
  <c r="N48" i="6"/>
  <c r="J48" i="6"/>
  <c r="E48" i="6"/>
  <c r="N47" i="6"/>
  <c r="J47" i="6"/>
  <c r="E47" i="6"/>
  <c r="N46" i="6"/>
  <c r="J46" i="6"/>
  <c r="E46" i="6"/>
  <c r="N45" i="6"/>
  <c r="J45" i="6"/>
  <c r="E45" i="6"/>
  <c r="N44" i="6"/>
  <c r="J44" i="6"/>
  <c r="E44" i="6"/>
  <c r="N43" i="6"/>
  <c r="J43" i="6"/>
  <c r="E43" i="6"/>
  <c r="N42" i="6"/>
  <c r="J42" i="6"/>
  <c r="E42" i="6"/>
  <c r="N41" i="6"/>
  <c r="J41" i="6"/>
  <c r="E41" i="6"/>
  <c r="N40" i="6"/>
  <c r="J40" i="6"/>
  <c r="E40" i="6"/>
  <c r="N39" i="6"/>
  <c r="J39" i="6"/>
  <c r="E39" i="6"/>
  <c r="N38" i="6"/>
  <c r="J38" i="6"/>
  <c r="E38" i="6"/>
  <c r="N37" i="6"/>
  <c r="J37" i="6"/>
  <c r="E37" i="6"/>
  <c r="N36" i="6"/>
  <c r="J36" i="6"/>
  <c r="E36" i="6"/>
  <c r="N35" i="6"/>
  <c r="J35" i="6"/>
  <c r="E35" i="6"/>
  <c r="N34" i="6"/>
  <c r="J34" i="6"/>
  <c r="E34" i="6"/>
  <c r="N33" i="6"/>
  <c r="J33" i="6"/>
  <c r="E33" i="6"/>
  <c r="N32" i="6"/>
  <c r="J32" i="6"/>
  <c r="E32" i="6"/>
  <c r="N31" i="6"/>
  <c r="J31" i="6"/>
  <c r="E31" i="6"/>
  <c r="N30" i="6"/>
  <c r="J30" i="6"/>
  <c r="E30" i="6"/>
  <c r="N29" i="6"/>
  <c r="J29" i="6"/>
  <c r="E29" i="6"/>
  <c r="N28" i="6"/>
  <c r="J28" i="6"/>
  <c r="E28" i="6"/>
  <c r="N27" i="6"/>
  <c r="J27" i="6"/>
  <c r="E27" i="6"/>
  <c r="N26" i="6"/>
  <c r="J26" i="6"/>
  <c r="E26" i="6"/>
  <c r="N25" i="6"/>
  <c r="J25" i="6"/>
  <c r="E25" i="6"/>
  <c r="N24" i="6"/>
  <c r="J24" i="6"/>
  <c r="E24" i="6"/>
  <c r="N23" i="6"/>
  <c r="J23" i="6"/>
  <c r="E23" i="6"/>
  <c r="J22" i="6"/>
  <c r="E22" i="6"/>
  <c r="J21" i="6"/>
  <c r="E21" i="6"/>
  <c r="J20" i="6"/>
  <c r="E20" i="6"/>
  <c r="N19" i="6"/>
  <c r="J19" i="6"/>
  <c r="E19" i="6"/>
  <c r="N18" i="6"/>
  <c r="J18" i="6"/>
  <c r="E18" i="6"/>
  <c r="N17" i="6"/>
  <c r="J17" i="6"/>
  <c r="E17" i="6"/>
  <c r="N16" i="6"/>
  <c r="J16" i="6"/>
  <c r="E16" i="6"/>
  <c r="N15" i="6"/>
  <c r="J15" i="6"/>
  <c r="E15" i="6"/>
  <c r="N14" i="6"/>
  <c r="J14" i="6"/>
  <c r="E14" i="6"/>
  <c r="N13" i="6"/>
  <c r="J13" i="6"/>
  <c r="E13" i="6"/>
  <c r="N12" i="6"/>
  <c r="J12" i="6"/>
  <c r="E12" i="6"/>
  <c r="N11" i="6"/>
  <c r="J11" i="6"/>
  <c r="E11" i="6"/>
  <c r="N10" i="6"/>
  <c r="J10" i="6"/>
  <c r="E10" i="6"/>
  <c r="N9" i="6"/>
  <c r="J9" i="6"/>
  <c r="E9" i="6"/>
  <c r="N8" i="6"/>
  <c r="J8" i="6"/>
  <c r="E8" i="6"/>
  <c r="N4" i="6"/>
  <c r="J4" i="6"/>
  <c r="E4" i="6"/>
  <c r="N7" i="6"/>
  <c r="E7" i="6"/>
  <c r="N5" i="6"/>
  <c r="E5" i="6"/>
  <c r="N286" i="6" l="1"/>
  <c r="N289" i="6" s="1"/>
  <c r="N9" i="5"/>
  <c r="J9" i="5"/>
  <c r="E9" i="5"/>
  <c r="N70" i="5" l="1"/>
  <c r="J70" i="5"/>
  <c r="N64" i="4"/>
  <c r="J64" i="4"/>
  <c r="N66" i="5" l="1"/>
  <c r="N67" i="5"/>
  <c r="J66" i="5"/>
  <c r="E5" i="5" l="1"/>
  <c r="E6" i="5"/>
  <c r="E7" i="5"/>
  <c r="E8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4" i="5"/>
  <c r="E7" i="4" l="1"/>
  <c r="N68" i="4" l="1"/>
  <c r="J68" i="4"/>
  <c r="N67" i="4"/>
  <c r="J67" i="4"/>
  <c r="N70" i="4"/>
  <c r="J70" i="4"/>
  <c r="V280" i="5" l="1"/>
  <c r="S280" i="5"/>
  <c r="Q280" i="5"/>
  <c r="L280" i="5"/>
  <c r="N279" i="5"/>
  <c r="E279" i="5"/>
  <c r="N278" i="5"/>
  <c r="E278" i="5"/>
  <c r="N277" i="5"/>
  <c r="E277" i="5"/>
  <c r="I276" i="5"/>
  <c r="N276" i="5" s="1"/>
  <c r="E276" i="5"/>
  <c r="N275" i="5"/>
  <c r="J275" i="5"/>
  <c r="E275" i="5"/>
  <c r="N274" i="5"/>
  <c r="J274" i="5"/>
  <c r="E274" i="5"/>
  <c r="N273" i="5"/>
  <c r="J273" i="5"/>
  <c r="E273" i="5"/>
  <c r="N272" i="5"/>
  <c r="J272" i="5"/>
  <c r="E272" i="5"/>
  <c r="N271" i="5"/>
  <c r="J271" i="5"/>
  <c r="E271" i="5"/>
  <c r="N270" i="5"/>
  <c r="J270" i="5"/>
  <c r="E270" i="5"/>
  <c r="N269" i="5"/>
  <c r="J269" i="5"/>
  <c r="E269" i="5"/>
  <c r="N268" i="5"/>
  <c r="J268" i="5"/>
  <c r="E268" i="5"/>
  <c r="N267" i="5"/>
  <c r="J267" i="5"/>
  <c r="E267" i="5"/>
  <c r="N266" i="5"/>
  <c r="J266" i="5"/>
  <c r="E266" i="5"/>
  <c r="N265" i="5"/>
  <c r="J265" i="5"/>
  <c r="E265" i="5"/>
  <c r="N264" i="5"/>
  <c r="J264" i="5"/>
  <c r="E264" i="5"/>
  <c r="N263" i="5"/>
  <c r="J263" i="5"/>
  <c r="E263" i="5"/>
  <c r="N262" i="5"/>
  <c r="J262" i="5"/>
  <c r="E262" i="5"/>
  <c r="N261" i="5"/>
  <c r="J261" i="5"/>
  <c r="E261" i="5"/>
  <c r="N260" i="5"/>
  <c r="J260" i="5"/>
  <c r="E260" i="5"/>
  <c r="N259" i="5"/>
  <c r="J259" i="5"/>
  <c r="E259" i="5"/>
  <c r="N258" i="5"/>
  <c r="J258" i="5"/>
  <c r="E258" i="5"/>
  <c r="N257" i="5"/>
  <c r="J257" i="5"/>
  <c r="E257" i="5"/>
  <c r="N256" i="5"/>
  <c r="J256" i="5"/>
  <c r="E256" i="5"/>
  <c r="N255" i="5"/>
  <c r="J255" i="5"/>
  <c r="E255" i="5"/>
  <c r="N254" i="5"/>
  <c r="J254" i="5"/>
  <c r="E254" i="5"/>
  <c r="N253" i="5"/>
  <c r="J253" i="5"/>
  <c r="E253" i="5"/>
  <c r="N252" i="5"/>
  <c r="J252" i="5"/>
  <c r="E252" i="5"/>
  <c r="N251" i="5"/>
  <c r="J251" i="5"/>
  <c r="E251" i="5"/>
  <c r="N250" i="5"/>
  <c r="J250" i="5"/>
  <c r="E250" i="5"/>
  <c r="N249" i="5"/>
  <c r="J249" i="5"/>
  <c r="E249" i="5"/>
  <c r="N248" i="5"/>
  <c r="J248" i="5"/>
  <c r="E248" i="5"/>
  <c r="N247" i="5"/>
  <c r="J247" i="5"/>
  <c r="E247" i="5"/>
  <c r="N246" i="5"/>
  <c r="J246" i="5"/>
  <c r="E246" i="5"/>
  <c r="N245" i="5"/>
  <c r="J245" i="5"/>
  <c r="E245" i="5"/>
  <c r="N244" i="5"/>
  <c r="J244" i="5"/>
  <c r="E244" i="5"/>
  <c r="N243" i="5"/>
  <c r="J243" i="5"/>
  <c r="E243" i="5"/>
  <c r="N242" i="5"/>
  <c r="J242" i="5"/>
  <c r="E242" i="5"/>
  <c r="N241" i="5"/>
  <c r="J241" i="5"/>
  <c r="E241" i="5"/>
  <c r="N240" i="5"/>
  <c r="J240" i="5"/>
  <c r="E240" i="5"/>
  <c r="N239" i="5"/>
  <c r="J239" i="5"/>
  <c r="E239" i="5"/>
  <c r="N238" i="5"/>
  <c r="J238" i="5"/>
  <c r="E238" i="5"/>
  <c r="N237" i="5"/>
  <c r="J237" i="5"/>
  <c r="E237" i="5"/>
  <c r="N236" i="5"/>
  <c r="J236" i="5"/>
  <c r="E236" i="5"/>
  <c r="N235" i="5"/>
  <c r="J235" i="5"/>
  <c r="E235" i="5"/>
  <c r="N234" i="5"/>
  <c r="J234" i="5"/>
  <c r="E234" i="5"/>
  <c r="N233" i="5"/>
  <c r="J233" i="5"/>
  <c r="E233" i="5"/>
  <c r="N232" i="5"/>
  <c r="J232" i="5"/>
  <c r="E232" i="5"/>
  <c r="N231" i="5"/>
  <c r="J231" i="5"/>
  <c r="E231" i="5"/>
  <c r="N230" i="5"/>
  <c r="J230" i="5"/>
  <c r="E230" i="5"/>
  <c r="N229" i="5"/>
  <c r="J229" i="5"/>
  <c r="E229" i="5"/>
  <c r="N228" i="5"/>
  <c r="J228" i="5"/>
  <c r="E228" i="5"/>
  <c r="N227" i="5"/>
  <c r="J227" i="5"/>
  <c r="E227" i="5"/>
  <c r="N226" i="5"/>
  <c r="J226" i="5"/>
  <c r="E226" i="5"/>
  <c r="N225" i="5"/>
  <c r="J225" i="5"/>
  <c r="E225" i="5"/>
  <c r="N224" i="5"/>
  <c r="J224" i="5"/>
  <c r="E224" i="5"/>
  <c r="N223" i="5"/>
  <c r="J223" i="5"/>
  <c r="E223" i="5"/>
  <c r="N222" i="5"/>
  <c r="J222" i="5"/>
  <c r="E222" i="5"/>
  <c r="N221" i="5"/>
  <c r="J221" i="5"/>
  <c r="E221" i="5"/>
  <c r="N220" i="5"/>
  <c r="J220" i="5"/>
  <c r="E220" i="5"/>
  <c r="N219" i="5"/>
  <c r="J219" i="5"/>
  <c r="E219" i="5"/>
  <c r="N218" i="5"/>
  <c r="J218" i="5"/>
  <c r="E218" i="5"/>
  <c r="N217" i="5"/>
  <c r="J217" i="5"/>
  <c r="E217" i="5"/>
  <c r="N216" i="5"/>
  <c r="J216" i="5"/>
  <c r="E216" i="5"/>
  <c r="N215" i="5"/>
  <c r="J215" i="5"/>
  <c r="E215" i="5"/>
  <c r="N214" i="5"/>
  <c r="J214" i="5"/>
  <c r="E214" i="5"/>
  <c r="N213" i="5"/>
  <c r="J213" i="5"/>
  <c r="E213" i="5"/>
  <c r="N212" i="5"/>
  <c r="J212" i="5"/>
  <c r="E212" i="5"/>
  <c r="N211" i="5"/>
  <c r="J211" i="5"/>
  <c r="E211" i="5"/>
  <c r="N210" i="5"/>
  <c r="J210" i="5"/>
  <c r="E210" i="5"/>
  <c r="N209" i="5"/>
  <c r="J209" i="5"/>
  <c r="E209" i="5"/>
  <c r="N208" i="5"/>
  <c r="J208" i="5"/>
  <c r="E208" i="5"/>
  <c r="N207" i="5"/>
  <c r="J207" i="5"/>
  <c r="E207" i="5"/>
  <c r="N206" i="5"/>
  <c r="J206" i="5"/>
  <c r="E206" i="5"/>
  <c r="N205" i="5"/>
  <c r="J205" i="5"/>
  <c r="E205" i="5"/>
  <c r="N204" i="5"/>
  <c r="J204" i="5"/>
  <c r="E204" i="5"/>
  <c r="N203" i="5"/>
  <c r="J203" i="5"/>
  <c r="E203" i="5"/>
  <c r="N202" i="5"/>
  <c r="J202" i="5"/>
  <c r="E202" i="5"/>
  <c r="N201" i="5"/>
  <c r="J201" i="5"/>
  <c r="E201" i="5"/>
  <c r="N200" i="5"/>
  <c r="J200" i="5"/>
  <c r="E200" i="5"/>
  <c r="N199" i="5"/>
  <c r="J199" i="5"/>
  <c r="E199" i="5"/>
  <c r="N198" i="5"/>
  <c r="J198" i="5"/>
  <c r="E198" i="5"/>
  <c r="N197" i="5"/>
  <c r="J197" i="5"/>
  <c r="E197" i="5"/>
  <c r="N196" i="5"/>
  <c r="J196" i="5"/>
  <c r="E196" i="5"/>
  <c r="N195" i="5"/>
  <c r="J195" i="5"/>
  <c r="E195" i="5"/>
  <c r="N194" i="5"/>
  <c r="J194" i="5"/>
  <c r="E194" i="5"/>
  <c r="N193" i="5"/>
  <c r="J193" i="5"/>
  <c r="E193" i="5"/>
  <c r="N192" i="5"/>
  <c r="J192" i="5"/>
  <c r="E192" i="5"/>
  <c r="N191" i="5"/>
  <c r="J191" i="5"/>
  <c r="E191" i="5"/>
  <c r="N190" i="5"/>
  <c r="J190" i="5"/>
  <c r="E190" i="5"/>
  <c r="N189" i="5"/>
  <c r="J189" i="5"/>
  <c r="E189" i="5"/>
  <c r="N188" i="5"/>
  <c r="J188" i="5"/>
  <c r="E188" i="5"/>
  <c r="N187" i="5"/>
  <c r="J187" i="5"/>
  <c r="E187" i="5"/>
  <c r="N186" i="5"/>
  <c r="J186" i="5"/>
  <c r="E186" i="5"/>
  <c r="N185" i="5"/>
  <c r="J185" i="5"/>
  <c r="E185" i="5"/>
  <c r="N184" i="5"/>
  <c r="J184" i="5"/>
  <c r="E184" i="5"/>
  <c r="N183" i="5"/>
  <c r="J183" i="5"/>
  <c r="E183" i="5"/>
  <c r="N182" i="5"/>
  <c r="J182" i="5"/>
  <c r="E182" i="5"/>
  <c r="N181" i="5"/>
  <c r="J181" i="5"/>
  <c r="E181" i="5"/>
  <c r="N180" i="5"/>
  <c r="J180" i="5"/>
  <c r="E180" i="5"/>
  <c r="N179" i="5"/>
  <c r="J179" i="5"/>
  <c r="E179" i="5"/>
  <c r="N178" i="5"/>
  <c r="J178" i="5"/>
  <c r="E178" i="5"/>
  <c r="N177" i="5"/>
  <c r="J177" i="5"/>
  <c r="E177" i="5"/>
  <c r="N176" i="5"/>
  <c r="J176" i="5"/>
  <c r="E176" i="5"/>
  <c r="N175" i="5"/>
  <c r="J175" i="5"/>
  <c r="E175" i="5"/>
  <c r="N174" i="5"/>
  <c r="J174" i="5"/>
  <c r="E174" i="5"/>
  <c r="N173" i="5"/>
  <c r="J173" i="5"/>
  <c r="E173" i="5"/>
  <c r="N172" i="5"/>
  <c r="J172" i="5"/>
  <c r="E172" i="5"/>
  <c r="N171" i="5"/>
  <c r="J171" i="5"/>
  <c r="E171" i="5"/>
  <c r="N170" i="5"/>
  <c r="J170" i="5"/>
  <c r="E170" i="5"/>
  <c r="N169" i="5"/>
  <c r="J169" i="5"/>
  <c r="E169" i="5"/>
  <c r="N168" i="5"/>
  <c r="J168" i="5"/>
  <c r="E168" i="5"/>
  <c r="N167" i="5"/>
  <c r="J167" i="5"/>
  <c r="E167" i="5"/>
  <c r="N166" i="5"/>
  <c r="J166" i="5"/>
  <c r="E166" i="5"/>
  <c r="N165" i="5"/>
  <c r="J165" i="5"/>
  <c r="E165" i="5"/>
  <c r="N164" i="5"/>
  <c r="J164" i="5"/>
  <c r="E164" i="5"/>
  <c r="N163" i="5"/>
  <c r="J163" i="5"/>
  <c r="E163" i="5"/>
  <c r="N162" i="5"/>
  <c r="J162" i="5"/>
  <c r="E162" i="5"/>
  <c r="N161" i="5"/>
  <c r="J161" i="5"/>
  <c r="E161" i="5"/>
  <c r="N160" i="5"/>
  <c r="J160" i="5"/>
  <c r="E160" i="5"/>
  <c r="N159" i="5"/>
  <c r="J159" i="5"/>
  <c r="E159" i="5"/>
  <c r="N158" i="5"/>
  <c r="J158" i="5"/>
  <c r="E158" i="5"/>
  <c r="N157" i="5"/>
  <c r="J157" i="5"/>
  <c r="E157" i="5"/>
  <c r="N156" i="5"/>
  <c r="J156" i="5"/>
  <c r="E156" i="5"/>
  <c r="N155" i="5"/>
  <c r="J155" i="5"/>
  <c r="E155" i="5"/>
  <c r="N154" i="5"/>
  <c r="J154" i="5"/>
  <c r="E154" i="5"/>
  <c r="N153" i="5"/>
  <c r="J153" i="5"/>
  <c r="E153" i="5"/>
  <c r="N152" i="5"/>
  <c r="J152" i="5"/>
  <c r="E152" i="5"/>
  <c r="N151" i="5"/>
  <c r="J151" i="5"/>
  <c r="E151" i="5"/>
  <c r="N150" i="5"/>
  <c r="J150" i="5"/>
  <c r="E150" i="5"/>
  <c r="N149" i="5"/>
  <c r="J149" i="5"/>
  <c r="E149" i="5"/>
  <c r="N148" i="5"/>
  <c r="J148" i="5"/>
  <c r="E148" i="5"/>
  <c r="N147" i="5"/>
  <c r="J147" i="5"/>
  <c r="E147" i="5"/>
  <c r="N146" i="5"/>
  <c r="J146" i="5"/>
  <c r="E146" i="5"/>
  <c r="N145" i="5"/>
  <c r="J145" i="5"/>
  <c r="E145" i="5"/>
  <c r="N144" i="5"/>
  <c r="J144" i="5"/>
  <c r="E144" i="5"/>
  <c r="N143" i="5"/>
  <c r="J143" i="5"/>
  <c r="E143" i="5"/>
  <c r="N142" i="5"/>
  <c r="J142" i="5"/>
  <c r="E142" i="5"/>
  <c r="N141" i="5"/>
  <c r="J141" i="5"/>
  <c r="E141" i="5"/>
  <c r="N140" i="5"/>
  <c r="J140" i="5"/>
  <c r="E140" i="5"/>
  <c r="N139" i="5"/>
  <c r="J139" i="5"/>
  <c r="E139" i="5"/>
  <c r="N138" i="5"/>
  <c r="J138" i="5"/>
  <c r="E138" i="5"/>
  <c r="N137" i="5"/>
  <c r="J137" i="5"/>
  <c r="E137" i="5"/>
  <c r="N136" i="5"/>
  <c r="J136" i="5"/>
  <c r="E136" i="5"/>
  <c r="N135" i="5"/>
  <c r="J135" i="5"/>
  <c r="E135" i="5"/>
  <c r="N134" i="5"/>
  <c r="J134" i="5"/>
  <c r="E134" i="5"/>
  <c r="N133" i="5"/>
  <c r="J133" i="5"/>
  <c r="E133" i="5"/>
  <c r="N132" i="5"/>
  <c r="J132" i="5"/>
  <c r="E132" i="5"/>
  <c r="N131" i="5"/>
  <c r="J131" i="5"/>
  <c r="E131" i="5"/>
  <c r="N130" i="5"/>
  <c r="J130" i="5"/>
  <c r="E130" i="5"/>
  <c r="N129" i="5"/>
  <c r="J129" i="5"/>
  <c r="E129" i="5"/>
  <c r="N128" i="5"/>
  <c r="J128" i="5"/>
  <c r="E128" i="5"/>
  <c r="N127" i="5"/>
  <c r="J127" i="5"/>
  <c r="E127" i="5"/>
  <c r="N126" i="5"/>
  <c r="J126" i="5"/>
  <c r="E126" i="5"/>
  <c r="N125" i="5"/>
  <c r="J125" i="5"/>
  <c r="E125" i="5"/>
  <c r="N124" i="5"/>
  <c r="J124" i="5"/>
  <c r="E124" i="5"/>
  <c r="N123" i="5"/>
  <c r="J123" i="5"/>
  <c r="E123" i="5"/>
  <c r="N122" i="5"/>
  <c r="J122" i="5"/>
  <c r="E122" i="5"/>
  <c r="N121" i="5"/>
  <c r="J121" i="5"/>
  <c r="E121" i="5"/>
  <c r="N120" i="5"/>
  <c r="J120" i="5"/>
  <c r="E120" i="5"/>
  <c r="N119" i="5"/>
  <c r="J119" i="5"/>
  <c r="E119" i="5"/>
  <c r="N118" i="5"/>
  <c r="J118" i="5"/>
  <c r="E118" i="5"/>
  <c r="N117" i="5"/>
  <c r="J117" i="5"/>
  <c r="E117" i="5"/>
  <c r="N116" i="5"/>
  <c r="J116" i="5"/>
  <c r="E116" i="5"/>
  <c r="N115" i="5"/>
  <c r="J115" i="5"/>
  <c r="E115" i="5"/>
  <c r="N114" i="5"/>
  <c r="J114" i="5"/>
  <c r="E114" i="5"/>
  <c r="N113" i="5"/>
  <c r="J113" i="5"/>
  <c r="E113" i="5"/>
  <c r="N112" i="5"/>
  <c r="J112" i="5"/>
  <c r="E112" i="5"/>
  <c r="N111" i="5"/>
  <c r="J111" i="5"/>
  <c r="E111" i="5"/>
  <c r="N110" i="5"/>
  <c r="J110" i="5"/>
  <c r="E110" i="5"/>
  <c r="N109" i="5"/>
  <c r="J109" i="5"/>
  <c r="E109" i="5"/>
  <c r="N108" i="5"/>
  <c r="J108" i="5"/>
  <c r="E108" i="5"/>
  <c r="N107" i="5"/>
  <c r="J107" i="5"/>
  <c r="E107" i="5"/>
  <c r="N106" i="5"/>
  <c r="J106" i="5"/>
  <c r="E106" i="5"/>
  <c r="N105" i="5"/>
  <c r="J105" i="5"/>
  <c r="E105" i="5"/>
  <c r="N104" i="5"/>
  <c r="J104" i="5"/>
  <c r="E104" i="5"/>
  <c r="N103" i="5"/>
  <c r="J103" i="5"/>
  <c r="E103" i="5"/>
  <c r="N102" i="5"/>
  <c r="J102" i="5"/>
  <c r="E102" i="5"/>
  <c r="N101" i="5"/>
  <c r="J101" i="5"/>
  <c r="E101" i="5"/>
  <c r="N100" i="5"/>
  <c r="J100" i="5"/>
  <c r="E100" i="5"/>
  <c r="N99" i="5"/>
  <c r="J99" i="5"/>
  <c r="E99" i="5"/>
  <c r="N98" i="5"/>
  <c r="J98" i="5"/>
  <c r="N97" i="5"/>
  <c r="J97" i="5"/>
  <c r="N96" i="5"/>
  <c r="J96" i="5"/>
  <c r="N95" i="5"/>
  <c r="J95" i="5"/>
  <c r="N94" i="5"/>
  <c r="J94" i="5"/>
  <c r="N93" i="5"/>
  <c r="J93" i="5"/>
  <c r="N92" i="5"/>
  <c r="J92" i="5"/>
  <c r="N91" i="5"/>
  <c r="J91" i="5"/>
  <c r="N90" i="5"/>
  <c r="J90" i="5"/>
  <c r="N89" i="5"/>
  <c r="J89" i="5"/>
  <c r="N88" i="5"/>
  <c r="J88" i="5"/>
  <c r="N87" i="5"/>
  <c r="J87" i="5"/>
  <c r="N86" i="5"/>
  <c r="J86" i="5"/>
  <c r="N85" i="5"/>
  <c r="J85" i="5"/>
  <c r="N84" i="5"/>
  <c r="J84" i="5"/>
  <c r="N83" i="5"/>
  <c r="J83" i="5"/>
  <c r="N82" i="5"/>
  <c r="J82" i="5"/>
  <c r="N81" i="5"/>
  <c r="J81" i="5"/>
  <c r="N80" i="5"/>
  <c r="J80" i="5"/>
  <c r="N79" i="5"/>
  <c r="J79" i="5"/>
  <c r="N78" i="5"/>
  <c r="J78" i="5"/>
  <c r="N77" i="5"/>
  <c r="J77" i="5"/>
  <c r="N76" i="5"/>
  <c r="J76" i="5"/>
  <c r="N73" i="5"/>
  <c r="J73" i="5"/>
  <c r="N72" i="5"/>
  <c r="J72" i="5"/>
  <c r="N71" i="5"/>
  <c r="J71" i="5"/>
  <c r="N69" i="5"/>
  <c r="J69" i="5"/>
  <c r="N68" i="5"/>
  <c r="J68" i="5"/>
  <c r="J67" i="5"/>
  <c r="N65" i="5"/>
  <c r="J65" i="5"/>
  <c r="N64" i="5"/>
  <c r="J64" i="5"/>
  <c r="N63" i="5"/>
  <c r="J63" i="5"/>
  <c r="N62" i="5"/>
  <c r="J62" i="5"/>
  <c r="N61" i="5"/>
  <c r="J61" i="5"/>
  <c r="N60" i="5"/>
  <c r="J60" i="5"/>
  <c r="N59" i="5"/>
  <c r="J59" i="5"/>
  <c r="N58" i="5"/>
  <c r="J58" i="5"/>
  <c r="E58" i="5"/>
  <c r="N57" i="5"/>
  <c r="J57" i="5"/>
  <c r="E57" i="5"/>
  <c r="N56" i="5"/>
  <c r="J56" i="5"/>
  <c r="E56" i="5"/>
  <c r="N55" i="5"/>
  <c r="J55" i="5"/>
  <c r="E55" i="5"/>
  <c r="N54" i="5"/>
  <c r="J54" i="5"/>
  <c r="E54" i="5"/>
  <c r="N53" i="5"/>
  <c r="J53" i="5"/>
  <c r="E53" i="5"/>
  <c r="N52" i="5"/>
  <c r="J52" i="5"/>
  <c r="E52" i="5"/>
  <c r="N51" i="5"/>
  <c r="J51" i="5"/>
  <c r="E51" i="5"/>
  <c r="N50" i="5"/>
  <c r="J50" i="5"/>
  <c r="E50" i="5"/>
  <c r="N49" i="5"/>
  <c r="J49" i="5"/>
  <c r="E49" i="5"/>
  <c r="N48" i="5"/>
  <c r="J48" i="5"/>
  <c r="E48" i="5"/>
  <c r="N47" i="5"/>
  <c r="J47" i="5"/>
  <c r="E47" i="5"/>
  <c r="N46" i="5"/>
  <c r="J46" i="5"/>
  <c r="E46" i="5"/>
  <c r="N45" i="5"/>
  <c r="J45" i="5"/>
  <c r="E45" i="5"/>
  <c r="N44" i="5"/>
  <c r="J44" i="5"/>
  <c r="E44" i="5"/>
  <c r="N43" i="5"/>
  <c r="J43" i="5"/>
  <c r="E43" i="5"/>
  <c r="N42" i="5"/>
  <c r="J42" i="5"/>
  <c r="E42" i="5"/>
  <c r="N41" i="5"/>
  <c r="J41" i="5"/>
  <c r="E41" i="5"/>
  <c r="N40" i="5"/>
  <c r="J40" i="5"/>
  <c r="E40" i="5"/>
  <c r="N39" i="5"/>
  <c r="J39" i="5"/>
  <c r="E39" i="5"/>
  <c r="N38" i="5"/>
  <c r="J38" i="5"/>
  <c r="E38" i="5"/>
  <c r="N37" i="5"/>
  <c r="J37" i="5"/>
  <c r="E37" i="5"/>
  <c r="N36" i="5"/>
  <c r="J36" i="5"/>
  <c r="E36" i="5"/>
  <c r="N35" i="5"/>
  <c r="J35" i="5"/>
  <c r="E35" i="5"/>
  <c r="N34" i="5"/>
  <c r="J34" i="5"/>
  <c r="E34" i="5"/>
  <c r="N33" i="5"/>
  <c r="J33" i="5"/>
  <c r="E33" i="5"/>
  <c r="N32" i="5"/>
  <c r="J32" i="5"/>
  <c r="E32" i="5"/>
  <c r="N31" i="5"/>
  <c r="J31" i="5"/>
  <c r="E31" i="5"/>
  <c r="N30" i="5"/>
  <c r="J30" i="5"/>
  <c r="E30" i="5"/>
  <c r="N29" i="5"/>
  <c r="J29" i="5"/>
  <c r="E29" i="5"/>
  <c r="N28" i="5"/>
  <c r="J28" i="5"/>
  <c r="N27" i="5"/>
  <c r="J27" i="5"/>
  <c r="N26" i="5"/>
  <c r="J26" i="5"/>
  <c r="N25" i="5"/>
  <c r="J25" i="5"/>
  <c r="N24" i="5"/>
  <c r="J24" i="5"/>
  <c r="N23" i="5"/>
  <c r="J23" i="5"/>
  <c r="N22" i="5"/>
  <c r="J22" i="5"/>
  <c r="N21" i="5"/>
  <c r="J21" i="5"/>
  <c r="N20" i="5"/>
  <c r="J20" i="5"/>
  <c r="N19" i="5"/>
  <c r="J19" i="5"/>
  <c r="N18" i="5"/>
  <c r="J18" i="5"/>
  <c r="N17" i="5"/>
  <c r="J17" i="5"/>
  <c r="N16" i="5"/>
  <c r="J16" i="5"/>
  <c r="N15" i="5"/>
  <c r="J15" i="5"/>
  <c r="N14" i="5"/>
  <c r="J14" i="5"/>
  <c r="N13" i="5"/>
  <c r="J13" i="5"/>
  <c r="N12" i="5"/>
  <c r="J12" i="5"/>
  <c r="N11" i="5"/>
  <c r="J11" i="5"/>
  <c r="N10" i="5"/>
  <c r="J10" i="5"/>
  <c r="N8" i="5"/>
  <c r="J8" i="5"/>
  <c r="N7" i="5"/>
  <c r="J7" i="5"/>
  <c r="N6" i="5"/>
  <c r="J6" i="5"/>
  <c r="N5" i="5"/>
  <c r="J5" i="5"/>
  <c r="N4" i="5"/>
  <c r="J4" i="5"/>
  <c r="N280" i="5" l="1"/>
  <c r="N283" i="5" s="1"/>
  <c r="N7" i="4"/>
  <c r="N8" i="4"/>
  <c r="N10" i="4" l="1"/>
  <c r="J10" i="4"/>
  <c r="E10" i="4"/>
  <c r="J7" i="4"/>
  <c r="J8" i="4"/>
  <c r="N75" i="3" l="1"/>
  <c r="J75" i="3"/>
  <c r="J70" i="3" l="1"/>
  <c r="N70" i="3"/>
  <c r="V278" i="4" l="1"/>
  <c r="S278" i="4"/>
  <c r="Q278" i="4"/>
  <c r="L278" i="4"/>
  <c r="N277" i="4"/>
  <c r="E277" i="4"/>
  <c r="N276" i="4"/>
  <c r="E276" i="4"/>
  <c r="N275" i="4"/>
  <c r="E275" i="4"/>
  <c r="I274" i="4"/>
  <c r="N274" i="4" s="1"/>
  <c r="E274" i="4"/>
  <c r="N273" i="4"/>
  <c r="J273" i="4"/>
  <c r="E273" i="4"/>
  <c r="N272" i="4"/>
  <c r="J272" i="4"/>
  <c r="E272" i="4"/>
  <c r="N271" i="4"/>
  <c r="J271" i="4"/>
  <c r="E271" i="4"/>
  <c r="N270" i="4"/>
  <c r="J270" i="4"/>
  <c r="E270" i="4"/>
  <c r="N269" i="4"/>
  <c r="J269" i="4"/>
  <c r="E269" i="4"/>
  <c r="N268" i="4"/>
  <c r="J268" i="4"/>
  <c r="E268" i="4"/>
  <c r="N267" i="4"/>
  <c r="J267" i="4"/>
  <c r="E267" i="4"/>
  <c r="N266" i="4"/>
  <c r="J266" i="4"/>
  <c r="E266" i="4"/>
  <c r="N265" i="4"/>
  <c r="J265" i="4"/>
  <c r="E265" i="4"/>
  <c r="N264" i="4"/>
  <c r="J264" i="4"/>
  <c r="E264" i="4"/>
  <c r="N263" i="4"/>
  <c r="J263" i="4"/>
  <c r="E263" i="4"/>
  <c r="N262" i="4"/>
  <c r="J262" i="4"/>
  <c r="E262" i="4"/>
  <c r="N261" i="4"/>
  <c r="J261" i="4"/>
  <c r="E261" i="4"/>
  <c r="N260" i="4"/>
  <c r="J260" i="4"/>
  <c r="E260" i="4"/>
  <c r="N259" i="4"/>
  <c r="J259" i="4"/>
  <c r="E259" i="4"/>
  <c r="N258" i="4"/>
  <c r="J258" i="4"/>
  <c r="E258" i="4"/>
  <c r="N257" i="4"/>
  <c r="J257" i="4"/>
  <c r="E257" i="4"/>
  <c r="N256" i="4"/>
  <c r="J256" i="4"/>
  <c r="E256" i="4"/>
  <c r="N255" i="4"/>
  <c r="J255" i="4"/>
  <c r="E255" i="4"/>
  <c r="N254" i="4"/>
  <c r="J254" i="4"/>
  <c r="E254" i="4"/>
  <c r="N253" i="4"/>
  <c r="J253" i="4"/>
  <c r="E253" i="4"/>
  <c r="N252" i="4"/>
  <c r="J252" i="4"/>
  <c r="E252" i="4"/>
  <c r="N251" i="4"/>
  <c r="J251" i="4"/>
  <c r="E251" i="4"/>
  <c r="N250" i="4"/>
  <c r="J250" i="4"/>
  <c r="E250" i="4"/>
  <c r="N249" i="4"/>
  <c r="J249" i="4"/>
  <c r="E249" i="4"/>
  <c r="N248" i="4"/>
  <c r="J248" i="4"/>
  <c r="E248" i="4"/>
  <c r="N247" i="4"/>
  <c r="J247" i="4"/>
  <c r="E247" i="4"/>
  <c r="N246" i="4"/>
  <c r="J246" i="4"/>
  <c r="E246" i="4"/>
  <c r="N245" i="4"/>
  <c r="J245" i="4"/>
  <c r="E245" i="4"/>
  <c r="N244" i="4"/>
  <c r="J244" i="4"/>
  <c r="E244" i="4"/>
  <c r="N243" i="4"/>
  <c r="J243" i="4"/>
  <c r="E243" i="4"/>
  <c r="N242" i="4"/>
  <c r="J242" i="4"/>
  <c r="E242" i="4"/>
  <c r="N241" i="4"/>
  <c r="J241" i="4"/>
  <c r="E241" i="4"/>
  <c r="N240" i="4"/>
  <c r="J240" i="4"/>
  <c r="E240" i="4"/>
  <c r="N239" i="4"/>
  <c r="J239" i="4"/>
  <c r="E239" i="4"/>
  <c r="N238" i="4"/>
  <c r="J238" i="4"/>
  <c r="E238" i="4"/>
  <c r="N237" i="4"/>
  <c r="J237" i="4"/>
  <c r="E237" i="4"/>
  <c r="N236" i="4"/>
  <c r="J236" i="4"/>
  <c r="E236" i="4"/>
  <c r="N235" i="4"/>
  <c r="J235" i="4"/>
  <c r="E235" i="4"/>
  <c r="N234" i="4"/>
  <c r="J234" i="4"/>
  <c r="E234" i="4"/>
  <c r="N233" i="4"/>
  <c r="J233" i="4"/>
  <c r="E233" i="4"/>
  <c r="N232" i="4"/>
  <c r="J232" i="4"/>
  <c r="E232" i="4"/>
  <c r="N231" i="4"/>
  <c r="J231" i="4"/>
  <c r="E231" i="4"/>
  <c r="N230" i="4"/>
  <c r="J230" i="4"/>
  <c r="E230" i="4"/>
  <c r="N229" i="4"/>
  <c r="J229" i="4"/>
  <c r="E229" i="4"/>
  <c r="N228" i="4"/>
  <c r="J228" i="4"/>
  <c r="E228" i="4"/>
  <c r="N227" i="4"/>
  <c r="J227" i="4"/>
  <c r="E227" i="4"/>
  <c r="N226" i="4"/>
  <c r="J226" i="4"/>
  <c r="E226" i="4"/>
  <c r="N225" i="4"/>
  <c r="J225" i="4"/>
  <c r="E225" i="4"/>
  <c r="N224" i="4"/>
  <c r="J224" i="4"/>
  <c r="E224" i="4"/>
  <c r="N223" i="4"/>
  <c r="J223" i="4"/>
  <c r="E223" i="4"/>
  <c r="N222" i="4"/>
  <c r="J222" i="4"/>
  <c r="E222" i="4"/>
  <c r="N221" i="4"/>
  <c r="J221" i="4"/>
  <c r="E221" i="4"/>
  <c r="N220" i="4"/>
  <c r="J220" i="4"/>
  <c r="E220" i="4"/>
  <c r="N219" i="4"/>
  <c r="J219" i="4"/>
  <c r="E219" i="4"/>
  <c r="N218" i="4"/>
  <c r="J218" i="4"/>
  <c r="E218" i="4"/>
  <c r="N217" i="4"/>
  <c r="J217" i="4"/>
  <c r="E217" i="4"/>
  <c r="N216" i="4"/>
  <c r="J216" i="4"/>
  <c r="E216" i="4"/>
  <c r="N215" i="4"/>
  <c r="J215" i="4"/>
  <c r="E215" i="4"/>
  <c r="N214" i="4"/>
  <c r="J214" i="4"/>
  <c r="E214" i="4"/>
  <c r="N213" i="4"/>
  <c r="J213" i="4"/>
  <c r="E213" i="4"/>
  <c r="N212" i="4"/>
  <c r="J212" i="4"/>
  <c r="E212" i="4"/>
  <c r="N211" i="4"/>
  <c r="J211" i="4"/>
  <c r="E211" i="4"/>
  <c r="N210" i="4"/>
  <c r="J210" i="4"/>
  <c r="E210" i="4"/>
  <c r="N209" i="4"/>
  <c r="J209" i="4"/>
  <c r="E209" i="4"/>
  <c r="N208" i="4"/>
  <c r="J208" i="4"/>
  <c r="E208" i="4"/>
  <c r="N207" i="4"/>
  <c r="J207" i="4"/>
  <c r="E207" i="4"/>
  <c r="N206" i="4"/>
  <c r="J206" i="4"/>
  <c r="E206" i="4"/>
  <c r="N205" i="4"/>
  <c r="J205" i="4"/>
  <c r="E205" i="4"/>
  <c r="N204" i="4"/>
  <c r="J204" i="4"/>
  <c r="E204" i="4"/>
  <c r="N203" i="4"/>
  <c r="J203" i="4"/>
  <c r="E203" i="4"/>
  <c r="N202" i="4"/>
  <c r="J202" i="4"/>
  <c r="E202" i="4"/>
  <c r="N201" i="4"/>
  <c r="J201" i="4"/>
  <c r="E201" i="4"/>
  <c r="N200" i="4"/>
  <c r="J200" i="4"/>
  <c r="E200" i="4"/>
  <c r="N199" i="4"/>
  <c r="J199" i="4"/>
  <c r="E199" i="4"/>
  <c r="N198" i="4"/>
  <c r="J198" i="4"/>
  <c r="E198" i="4"/>
  <c r="N197" i="4"/>
  <c r="J197" i="4"/>
  <c r="E197" i="4"/>
  <c r="N196" i="4"/>
  <c r="J196" i="4"/>
  <c r="E196" i="4"/>
  <c r="N195" i="4"/>
  <c r="J195" i="4"/>
  <c r="E195" i="4"/>
  <c r="N194" i="4"/>
  <c r="J194" i="4"/>
  <c r="E194" i="4"/>
  <c r="N193" i="4"/>
  <c r="J193" i="4"/>
  <c r="E193" i="4"/>
  <c r="N192" i="4"/>
  <c r="J192" i="4"/>
  <c r="E192" i="4"/>
  <c r="N191" i="4"/>
  <c r="J191" i="4"/>
  <c r="E191" i="4"/>
  <c r="N190" i="4"/>
  <c r="J190" i="4"/>
  <c r="E190" i="4"/>
  <c r="N189" i="4"/>
  <c r="J189" i="4"/>
  <c r="E189" i="4"/>
  <c r="N188" i="4"/>
  <c r="J188" i="4"/>
  <c r="E188" i="4"/>
  <c r="N187" i="4"/>
  <c r="J187" i="4"/>
  <c r="E187" i="4"/>
  <c r="N186" i="4"/>
  <c r="J186" i="4"/>
  <c r="E186" i="4"/>
  <c r="N185" i="4"/>
  <c r="J185" i="4"/>
  <c r="E185" i="4"/>
  <c r="N184" i="4"/>
  <c r="J184" i="4"/>
  <c r="E184" i="4"/>
  <c r="N183" i="4"/>
  <c r="J183" i="4"/>
  <c r="E183" i="4"/>
  <c r="N182" i="4"/>
  <c r="J182" i="4"/>
  <c r="E182" i="4"/>
  <c r="N181" i="4"/>
  <c r="J181" i="4"/>
  <c r="E181" i="4"/>
  <c r="N180" i="4"/>
  <c r="J180" i="4"/>
  <c r="E180" i="4"/>
  <c r="N179" i="4"/>
  <c r="J179" i="4"/>
  <c r="E179" i="4"/>
  <c r="N178" i="4"/>
  <c r="J178" i="4"/>
  <c r="E178" i="4"/>
  <c r="N177" i="4"/>
  <c r="J177" i="4"/>
  <c r="E177" i="4"/>
  <c r="N176" i="4"/>
  <c r="J176" i="4"/>
  <c r="E176" i="4"/>
  <c r="N175" i="4"/>
  <c r="J175" i="4"/>
  <c r="E175" i="4"/>
  <c r="N174" i="4"/>
  <c r="J174" i="4"/>
  <c r="E174" i="4"/>
  <c r="N173" i="4"/>
  <c r="J173" i="4"/>
  <c r="E173" i="4"/>
  <c r="N172" i="4"/>
  <c r="J172" i="4"/>
  <c r="E172" i="4"/>
  <c r="N171" i="4"/>
  <c r="J171" i="4"/>
  <c r="E171" i="4"/>
  <c r="N170" i="4"/>
  <c r="J170" i="4"/>
  <c r="E170" i="4"/>
  <c r="N169" i="4"/>
  <c r="J169" i="4"/>
  <c r="E169" i="4"/>
  <c r="N168" i="4"/>
  <c r="J168" i="4"/>
  <c r="E168" i="4"/>
  <c r="N167" i="4"/>
  <c r="J167" i="4"/>
  <c r="E167" i="4"/>
  <c r="N166" i="4"/>
  <c r="J166" i="4"/>
  <c r="E166" i="4"/>
  <c r="N165" i="4"/>
  <c r="J165" i="4"/>
  <c r="E165" i="4"/>
  <c r="N164" i="4"/>
  <c r="J164" i="4"/>
  <c r="E164" i="4"/>
  <c r="N163" i="4"/>
  <c r="J163" i="4"/>
  <c r="E163" i="4"/>
  <c r="N162" i="4"/>
  <c r="J162" i="4"/>
  <c r="E162" i="4"/>
  <c r="N161" i="4"/>
  <c r="J161" i="4"/>
  <c r="E161" i="4"/>
  <c r="N160" i="4"/>
  <c r="J160" i="4"/>
  <c r="E160" i="4"/>
  <c r="N159" i="4"/>
  <c r="J159" i="4"/>
  <c r="E159" i="4"/>
  <c r="N158" i="4"/>
  <c r="J158" i="4"/>
  <c r="E158" i="4"/>
  <c r="N157" i="4"/>
  <c r="J157" i="4"/>
  <c r="E157" i="4"/>
  <c r="N156" i="4"/>
  <c r="J156" i="4"/>
  <c r="E156" i="4"/>
  <c r="N155" i="4"/>
  <c r="J155" i="4"/>
  <c r="E155" i="4"/>
  <c r="N154" i="4"/>
  <c r="J154" i="4"/>
  <c r="E154" i="4"/>
  <c r="N153" i="4"/>
  <c r="J153" i="4"/>
  <c r="E153" i="4"/>
  <c r="N152" i="4"/>
  <c r="J152" i="4"/>
  <c r="E152" i="4"/>
  <c r="N151" i="4"/>
  <c r="J151" i="4"/>
  <c r="E151" i="4"/>
  <c r="N150" i="4"/>
  <c r="J150" i="4"/>
  <c r="E150" i="4"/>
  <c r="N149" i="4"/>
  <c r="J149" i="4"/>
  <c r="E149" i="4"/>
  <c r="N148" i="4"/>
  <c r="J148" i="4"/>
  <c r="E148" i="4"/>
  <c r="N147" i="4"/>
  <c r="J147" i="4"/>
  <c r="E147" i="4"/>
  <c r="N146" i="4"/>
  <c r="J146" i="4"/>
  <c r="E146" i="4"/>
  <c r="N145" i="4"/>
  <c r="J145" i="4"/>
  <c r="E145" i="4"/>
  <c r="N144" i="4"/>
  <c r="J144" i="4"/>
  <c r="E144" i="4"/>
  <c r="N143" i="4"/>
  <c r="J143" i="4"/>
  <c r="E143" i="4"/>
  <c r="N142" i="4"/>
  <c r="J142" i="4"/>
  <c r="E142" i="4"/>
  <c r="N141" i="4"/>
  <c r="J141" i="4"/>
  <c r="E141" i="4"/>
  <c r="N140" i="4"/>
  <c r="J140" i="4"/>
  <c r="E140" i="4"/>
  <c r="N139" i="4"/>
  <c r="J139" i="4"/>
  <c r="E139" i="4"/>
  <c r="N138" i="4"/>
  <c r="J138" i="4"/>
  <c r="E138" i="4"/>
  <c r="N137" i="4"/>
  <c r="J137" i="4"/>
  <c r="E137" i="4"/>
  <c r="N136" i="4"/>
  <c r="J136" i="4"/>
  <c r="E136" i="4"/>
  <c r="N135" i="4"/>
  <c r="J135" i="4"/>
  <c r="E135" i="4"/>
  <c r="N134" i="4"/>
  <c r="J134" i="4"/>
  <c r="E134" i="4"/>
  <c r="N133" i="4"/>
  <c r="J133" i="4"/>
  <c r="E133" i="4"/>
  <c r="N132" i="4"/>
  <c r="J132" i="4"/>
  <c r="E132" i="4"/>
  <c r="N131" i="4"/>
  <c r="J131" i="4"/>
  <c r="E131" i="4"/>
  <c r="N130" i="4"/>
  <c r="J130" i="4"/>
  <c r="E130" i="4"/>
  <c r="N129" i="4"/>
  <c r="J129" i="4"/>
  <c r="E129" i="4"/>
  <c r="N128" i="4"/>
  <c r="J128" i="4"/>
  <c r="E128" i="4"/>
  <c r="N127" i="4"/>
  <c r="J127" i="4"/>
  <c r="E127" i="4"/>
  <c r="N126" i="4"/>
  <c r="J126" i="4"/>
  <c r="E126" i="4"/>
  <c r="N125" i="4"/>
  <c r="J125" i="4"/>
  <c r="E125" i="4"/>
  <c r="N124" i="4"/>
  <c r="J124" i="4"/>
  <c r="E124" i="4"/>
  <c r="N123" i="4"/>
  <c r="J123" i="4"/>
  <c r="E123" i="4"/>
  <c r="N122" i="4"/>
  <c r="J122" i="4"/>
  <c r="E122" i="4"/>
  <c r="N121" i="4"/>
  <c r="J121" i="4"/>
  <c r="E121" i="4"/>
  <c r="N120" i="4"/>
  <c r="J120" i="4"/>
  <c r="E120" i="4"/>
  <c r="N119" i="4"/>
  <c r="J119" i="4"/>
  <c r="E119" i="4"/>
  <c r="N118" i="4"/>
  <c r="J118" i="4"/>
  <c r="E118" i="4"/>
  <c r="N117" i="4"/>
  <c r="J117" i="4"/>
  <c r="E117" i="4"/>
  <c r="N116" i="4"/>
  <c r="J116" i="4"/>
  <c r="E116" i="4"/>
  <c r="N115" i="4"/>
  <c r="J115" i="4"/>
  <c r="E115" i="4"/>
  <c r="N114" i="4"/>
  <c r="J114" i="4"/>
  <c r="E114" i="4"/>
  <c r="N113" i="4"/>
  <c r="J113" i="4"/>
  <c r="E113" i="4"/>
  <c r="N112" i="4"/>
  <c r="J112" i="4"/>
  <c r="E112" i="4"/>
  <c r="N111" i="4"/>
  <c r="J111" i="4"/>
  <c r="E111" i="4"/>
  <c r="N110" i="4"/>
  <c r="J110" i="4"/>
  <c r="E110" i="4"/>
  <c r="N109" i="4"/>
  <c r="J109" i="4"/>
  <c r="E109" i="4"/>
  <c r="N108" i="4"/>
  <c r="J108" i="4"/>
  <c r="E108" i="4"/>
  <c r="N107" i="4"/>
  <c r="J107" i="4"/>
  <c r="E107" i="4"/>
  <c r="N106" i="4"/>
  <c r="J106" i="4"/>
  <c r="E106" i="4"/>
  <c r="N105" i="4"/>
  <c r="J105" i="4"/>
  <c r="E105" i="4"/>
  <c r="N104" i="4"/>
  <c r="J104" i="4"/>
  <c r="E104" i="4"/>
  <c r="N103" i="4"/>
  <c r="J103" i="4"/>
  <c r="E103" i="4"/>
  <c r="N102" i="4"/>
  <c r="J102" i="4"/>
  <c r="E102" i="4"/>
  <c r="N101" i="4"/>
  <c r="J101" i="4"/>
  <c r="E101" i="4"/>
  <c r="N100" i="4"/>
  <c r="J100" i="4"/>
  <c r="E100" i="4"/>
  <c r="N99" i="4"/>
  <c r="J99" i="4"/>
  <c r="E99" i="4"/>
  <c r="N98" i="4"/>
  <c r="J98" i="4"/>
  <c r="E98" i="4"/>
  <c r="N97" i="4"/>
  <c r="J97" i="4"/>
  <c r="E97" i="4"/>
  <c r="N96" i="4"/>
  <c r="J96" i="4"/>
  <c r="N95" i="4"/>
  <c r="J95" i="4"/>
  <c r="N94" i="4"/>
  <c r="J94" i="4"/>
  <c r="N93" i="4"/>
  <c r="J93" i="4"/>
  <c r="N92" i="4"/>
  <c r="J92" i="4"/>
  <c r="N91" i="4"/>
  <c r="J91" i="4"/>
  <c r="N90" i="4"/>
  <c r="J90" i="4"/>
  <c r="N89" i="4"/>
  <c r="J89" i="4"/>
  <c r="N88" i="4"/>
  <c r="J88" i="4"/>
  <c r="N87" i="4"/>
  <c r="J87" i="4"/>
  <c r="N86" i="4"/>
  <c r="J86" i="4"/>
  <c r="N85" i="4"/>
  <c r="J85" i="4"/>
  <c r="N84" i="4"/>
  <c r="J84" i="4"/>
  <c r="N83" i="4"/>
  <c r="J83" i="4"/>
  <c r="N82" i="4"/>
  <c r="J82" i="4"/>
  <c r="N81" i="4"/>
  <c r="J81" i="4"/>
  <c r="N80" i="4"/>
  <c r="J80" i="4"/>
  <c r="N79" i="4"/>
  <c r="J79" i="4"/>
  <c r="N78" i="4"/>
  <c r="J78" i="4"/>
  <c r="N77" i="4"/>
  <c r="J77" i="4"/>
  <c r="N76" i="4"/>
  <c r="J76" i="4"/>
  <c r="N75" i="4"/>
  <c r="J75" i="4"/>
  <c r="N74" i="4"/>
  <c r="J74" i="4"/>
  <c r="N73" i="4"/>
  <c r="J73" i="4"/>
  <c r="N72" i="4"/>
  <c r="J72" i="4"/>
  <c r="N71" i="4"/>
  <c r="J71" i="4"/>
  <c r="N69" i="4"/>
  <c r="J69" i="4"/>
  <c r="N66" i="4"/>
  <c r="J66" i="4"/>
  <c r="N65" i="4"/>
  <c r="J65" i="4"/>
  <c r="N63" i="4"/>
  <c r="J63" i="4"/>
  <c r="N62" i="4"/>
  <c r="J62" i="4"/>
  <c r="N61" i="4"/>
  <c r="J61" i="4"/>
  <c r="N60" i="4"/>
  <c r="J60" i="4"/>
  <c r="N59" i="4"/>
  <c r="J59" i="4"/>
  <c r="N58" i="4"/>
  <c r="J58" i="4"/>
  <c r="N57" i="4"/>
  <c r="J57" i="4"/>
  <c r="E57" i="4"/>
  <c r="N56" i="4"/>
  <c r="J56" i="4"/>
  <c r="E56" i="4"/>
  <c r="N55" i="4"/>
  <c r="J55" i="4"/>
  <c r="E55" i="4"/>
  <c r="N54" i="4"/>
  <c r="J54" i="4"/>
  <c r="E54" i="4"/>
  <c r="N53" i="4"/>
  <c r="J53" i="4"/>
  <c r="E53" i="4"/>
  <c r="N52" i="4"/>
  <c r="J52" i="4"/>
  <c r="E52" i="4"/>
  <c r="N51" i="4"/>
  <c r="J51" i="4"/>
  <c r="E51" i="4"/>
  <c r="N50" i="4"/>
  <c r="J50" i="4"/>
  <c r="E50" i="4"/>
  <c r="N49" i="4"/>
  <c r="J49" i="4"/>
  <c r="E49" i="4"/>
  <c r="N48" i="4"/>
  <c r="J48" i="4"/>
  <c r="E48" i="4"/>
  <c r="N47" i="4"/>
  <c r="J47" i="4"/>
  <c r="E47" i="4"/>
  <c r="N46" i="4"/>
  <c r="J46" i="4"/>
  <c r="E46" i="4"/>
  <c r="N45" i="4"/>
  <c r="J45" i="4"/>
  <c r="E45" i="4"/>
  <c r="N44" i="4"/>
  <c r="J44" i="4"/>
  <c r="E44" i="4"/>
  <c r="N43" i="4"/>
  <c r="J43" i="4"/>
  <c r="E43" i="4"/>
  <c r="N42" i="4"/>
  <c r="J42" i="4"/>
  <c r="E42" i="4"/>
  <c r="N41" i="4"/>
  <c r="J41" i="4"/>
  <c r="E41" i="4"/>
  <c r="N40" i="4"/>
  <c r="J40" i="4"/>
  <c r="E40" i="4"/>
  <c r="N39" i="4"/>
  <c r="J39" i="4"/>
  <c r="E39" i="4"/>
  <c r="N38" i="4"/>
  <c r="J38" i="4"/>
  <c r="E38" i="4"/>
  <c r="N37" i="4"/>
  <c r="J37" i="4"/>
  <c r="E37" i="4"/>
  <c r="N36" i="4"/>
  <c r="J36" i="4"/>
  <c r="E36" i="4"/>
  <c r="N35" i="4"/>
  <c r="J35" i="4"/>
  <c r="E35" i="4"/>
  <c r="N34" i="4"/>
  <c r="J34" i="4"/>
  <c r="E34" i="4"/>
  <c r="N33" i="4"/>
  <c r="J33" i="4"/>
  <c r="E33" i="4"/>
  <c r="N32" i="4"/>
  <c r="J32" i="4"/>
  <c r="E32" i="4"/>
  <c r="N31" i="4"/>
  <c r="J31" i="4"/>
  <c r="E31" i="4"/>
  <c r="N30" i="4"/>
  <c r="J30" i="4"/>
  <c r="E30" i="4"/>
  <c r="N29" i="4"/>
  <c r="J29" i="4"/>
  <c r="E29" i="4"/>
  <c r="N28" i="4"/>
  <c r="J28" i="4"/>
  <c r="E28" i="4"/>
  <c r="N27" i="4"/>
  <c r="J27" i="4"/>
  <c r="E27" i="4"/>
  <c r="N26" i="4"/>
  <c r="J26" i="4"/>
  <c r="E26" i="4"/>
  <c r="N25" i="4"/>
  <c r="J25" i="4"/>
  <c r="E25" i="4"/>
  <c r="N24" i="4"/>
  <c r="J24" i="4"/>
  <c r="E24" i="4"/>
  <c r="N23" i="4"/>
  <c r="J23" i="4"/>
  <c r="E23" i="4"/>
  <c r="N22" i="4"/>
  <c r="J22" i="4"/>
  <c r="E22" i="4"/>
  <c r="N21" i="4"/>
  <c r="J21" i="4"/>
  <c r="E21" i="4"/>
  <c r="N20" i="4"/>
  <c r="J20" i="4"/>
  <c r="E20" i="4"/>
  <c r="N19" i="4"/>
  <c r="J19" i="4"/>
  <c r="E19" i="4"/>
  <c r="N18" i="4"/>
  <c r="J18" i="4"/>
  <c r="E18" i="4"/>
  <c r="N17" i="4"/>
  <c r="J17" i="4"/>
  <c r="E17" i="4"/>
  <c r="N16" i="4"/>
  <c r="J16" i="4"/>
  <c r="E16" i="4"/>
  <c r="N15" i="4"/>
  <c r="J15" i="4"/>
  <c r="E15" i="4"/>
  <c r="N14" i="4"/>
  <c r="J14" i="4"/>
  <c r="E14" i="4"/>
  <c r="N13" i="4"/>
  <c r="J13" i="4"/>
  <c r="E13" i="4"/>
  <c r="N12" i="4"/>
  <c r="J12" i="4"/>
  <c r="E12" i="4"/>
  <c r="N11" i="4"/>
  <c r="J11" i="4"/>
  <c r="E11" i="4"/>
  <c r="N9" i="4"/>
  <c r="J9" i="4"/>
  <c r="E9" i="4"/>
  <c r="E8" i="4"/>
  <c r="N6" i="4"/>
  <c r="J6" i="4"/>
  <c r="E6" i="4"/>
  <c r="N5" i="4"/>
  <c r="J5" i="4"/>
  <c r="E5" i="4"/>
  <c r="N4" i="4"/>
  <c r="J4" i="4"/>
  <c r="E4" i="4"/>
  <c r="N278" i="4" l="1"/>
  <c r="N281" i="4" s="1"/>
  <c r="N72" i="3"/>
  <c r="N73" i="3"/>
  <c r="N74" i="3"/>
  <c r="J72" i="3"/>
  <c r="J73" i="3"/>
  <c r="J74" i="3"/>
  <c r="J76" i="3"/>
  <c r="J77" i="3"/>
  <c r="N69" i="3" l="1"/>
  <c r="J69" i="3"/>
  <c r="N64" i="3" l="1"/>
  <c r="N65" i="3"/>
  <c r="J64" i="3"/>
  <c r="N66" i="3" l="1"/>
  <c r="N67" i="3"/>
  <c r="J66" i="3"/>
  <c r="J67" i="3"/>
  <c r="N63" i="3"/>
  <c r="J63" i="3"/>
  <c r="E15" i="3" l="1"/>
  <c r="J15" i="3"/>
  <c r="N15" i="3"/>
  <c r="E16" i="3"/>
  <c r="J16" i="3"/>
  <c r="N16" i="3"/>
  <c r="N65" i="2" l="1"/>
  <c r="J65" i="2"/>
  <c r="J66" i="2"/>
  <c r="N69" i="2"/>
  <c r="J69" i="2"/>
  <c r="N73" i="2"/>
  <c r="N72" i="2"/>
  <c r="J72" i="2"/>
  <c r="J73" i="2"/>
  <c r="J74" i="2"/>
  <c r="J75" i="2"/>
  <c r="J76" i="2"/>
  <c r="J77" i="2"/>
  <c r="J78" i="2"/>
  <c r="J79" i="2"/>
  <c r="J80" i="2"/>
  <c r="J81" i="2"/>
  <c r="F68" i="2" l="1"/>
  <c r="F64" i="2" l="1"/>
  <c r="V274" i="3" l="1"/>
  <c r="S274" i="3"/>
  <c r="Q274" i="3"/>
  <c r="L274" i="3"/>
  <c r="N273" i="3"/>
  <c r="E273" i="3"/>
  <c r="N272" i="3"/>
  <c r="E272" i="3"/>
  <c r="N271" i="3"/>
  <c r="E271" i="3"/>
  <c r="I270" i="3"/>
  <c r="N270" i="3" s="1"/>
  <c r="E270" i="3"/>
  <c r="N269" i="3"/>
  <c r="J269" i="3"/>
  <c r="E269" i="3"/>
  <c r="N268" i="3"/>
  <c r="J268" i="3"/>
  <c r="E268" i="3"/>
  <c r="N267" i="3"/>
  <c r="J267" i="3"/>
  <c r="E267" i="3"/>
  <c r="N266" i="3"/>
  <c r="J266" i="3"/>
  <c r="E266" i="3"/>
  <c r="N265" i="3"/>
  <c r="J265" i="3"/>
  <c r="E265" i="3"/>
  <c r="N264" i="3"/>
  <c r="J264" i="3"/>
  <c r="E264" i="3"/>
  <c r="N263" i="3"/>
  <c r="J263" i="3"/>
  <c r="E263" i="3"/>
  <c r="N262" i="3"/>
  <c r="J262" i="3"/>
  <c r="E262" i="3"/>
  <c r="N261" i="3"/>
  <c r="J261" i="3"/>
  <c r="E261" i="3"/>
  <c r="N260" i="3"/>
  <c r="J260" i="3"/>
  <c r="E260" i="3"/>
  <c r="N259" i="3"/>
  <c r="J259" i="3"/>
  <c r="E259" i="3"/>
  <c r="N258" i="3"/>
  <c r="J258" i="3"/>
  <c r="E258" i="3"/>
  <c r="N257" i="3"/>
  <c r="J257" i="3"/>
  <c r="E257" i="3"/>
  <c r="N256" i="3"/>
  <c r="J256" i="3"/>
  <c r="E256" i="3"/>
  <c r="N255" i="3"/>
  <c r="J255" i="3"/>
  <c r="E255" i="3"/>
  <c r="N254" i="3"/>
  <c r="J254" i="3"/>
  <c r="E254" i="3"/>
  <c r="N253" i="3"/>
  <c r="J253" i="3"/>
  <c r="E253" i="3"/>
  <c r="N252" i="3"/>
  <c r="J252" i="3"/>
  <c r="E252" i="3"/>
  <c r="N251" i="3"/>
  <c r="J251" i="3"/>
  <c r="E251" i="3"/>
  <c r="N250" i="3"/>
  <c r="J250" i="3"/>
  <c r="E250" i="3"/>
  <c r="N249" i="3"/>
  <c r="J249" i="3"/>
  <c r="E249" i="3"/>
  <c r="N248" i="3"/>
  <c r="J248" i="3"/>
  <c r="E248" i="3"/>
  <c r="N247" i="3"/>
  <c r="J247" i="3"/>
  <c r="E247" i="3"/>
  <c r="N246" i="3"/>
  <c r="J246" i="3"/>
  <c r="E246" i="3"/>
  <c r="N245" i="3"/>
  <c r="J245" i="3"/>
  <c r="E245" i="3"/>
  <c r="N244" i="3"/>
  <c r="J244" i="3"/>
  <c r="E244" i="3"/>
  <c r="N243" i="3"/>
  <c r="J243" i="3"/>
  <c r="E243" i="3"/>
  <c r="N242" i="3"/>
  <c r="J242" i="3"/>
  <c r="E242" i="3"/>
  <c r="N241" i="3"/>
  <c r="J241" i="3"/>
  <c r="E241" i="3"/>
  <c r="N240" i="3"/>
  <c r="J240" i="3"/>
  <c r="E240" i="3"/>
  <c r="N239" i="3"/>
  <c r="J239" i="3"/>
  <c r="E239" i="3"/>
  <c r="N238" i="3"/>
  <c r="J238" i="3"/>
  <c r="E238" i="3"/>
  <c r="N237" i="3"/>
  <c r="J237" i="3"/>
  <c r="E237" i="3"/>
  <c r="N236" i="3"/>
  <c r="J236" i="3"/>
  <c r="E236" i="3"/>
  <c r="N235" i="3"/>
  <c r="J235" i="3"/>
  <c r="E235" i="3"/>
  <c r="N234" i="3"/>
  <c r="J234" i="3"/>
  <c r="E234" i="3"/>
  <c r="N233" i="3"/>
  <c r="J233" i="3"/>
  <c r="E233" i="3"/>
  <c r="N232" i="3"/>
  <c r="J232" i="3"/>
  <c r="E232" i="3"/>
  <c r="N231" i="3"/>
  <c r="J231" i="3"/>
  <c r="E231" i="3"/>
  <c r="N230" i="3"/>
  <c r="J230" i="3"/>
  <c r="E230" i="3"/>
  <c r="N229" i="3"/>
  <c r="J229" i="3"/>
  <c r="E229" i="3"/>
  <c r="N228" i="3"/>
  <c r="J228" i="3"/>
  <c r="E228" i="3"/>
  <c r="N227" i="3"/>
  <c r="J227" i="3"/>
  <c r="E227" i="3"/>
  <c r="N226" i="3"/>
  <c r="J226" i="3"/>
  <c r="E226" i="3"/>
  <c r="N225" i="3"/>
  <c r="J225" i="3"/>
  <c r="E225" i="3"/>
  <c r="N224" i="3"/>
  <c r="J224" i="3"/>
  <c r="E224" i="3"/>
  <c r="N223" i="3"/>
  <c r="J223" i="3"/>
  <c r="E223" i="3"/>
  <c r="N222" i="3"/>
  <c r="J222" i="3"/>
  <c r="E222" i="3"/>
  <c r="N221" i="3"/>
  <c r="J221" i="3"/>
  <c r="E221" i="3"/>
  <c r="N220" i="3"/>
  <c r="J220" i="3"/>
  <c r="E220" i="3"/>
  <c r="N219" i="3"/>
  <c r="J219" i="3"/>
  <c r="E219" i="3"/>
  <c r="N218" i="3"/>
  <c r="J218" i="3"/>
  <c r="E218" i="3"/>
  <c r="N217" i="3"/>
  <c r="J217" i="3"/>
  <c r="E217" i="3"/>
  <c r="N216" i="3"/>
  <c r="J216" i="3"/>
  <c r="E216" i="3"/>
  <c r="N215" i="3"/>
  <c r="J215" i="3"/>
  <c r="E215" i="3"/>
  <c r="N214" i="3"/>
  <c r="J214" i="3"/>
  <c r="E214" i="3"/>
  <c r="N213" i="3"/>
  <c r="J213" i="3"/>
  <c r="E213" i="3"/>
  <c r="N212" i="3"/>
  <c r="J212" i="3"/>
  <c r="E212" i="3"/>
  <c r="N211" i="3"/>
  <c r="J211" i="3"/>
  <c r="E211" i="3"/>
  <c r="N210" i="3"/>
  <c r="J210" i="3"/>
  <c r="E210" i="3"/>
  <c r="N209" i="3"/>
  <c r="J209" i="3"/>
  <c r="E209" i="3"/>
  <c r="N208" i="3"/>
  <c r="J208" i="3"/>
  <c r="E208" i="3"/>
  <c r="N207" i="3"/>
  <c r="J207" i="3"/>
  <c r="E207" i="3"/>
  <c r="N206" i="3"/>
  <c r="J206" i="3"/>
  <c r="E206" i="3"/>
  <c r="N205" i="3"/>
  <c r="J205" i="3"/>
  <c r="E205" i="3"/>
  <c r="N204" i="3"/>
  <c r="J204" i="3"/>
  <c r="E204" i="3"/>
  <c r="N203" i="3"/>
  <c r="J203" i="3"/>
  <c r="E203" i="3"/>
  <c r="N202" i="3"/>
  <c r="J202" i="3"/>
  <c r="E202" i="3"/>
  <c r="N201" i="3"/>
  <c r="J201" i="3"/>
  <c r="E201" i="3"/>
  <c r="N200" i="3"/>
  <c r="J200" i="3"/>
  <c r="E200" i="3"/>
  <c r="N199" i="3"/>
  <c r="J199" i="3"/>
  <c r="E199" i="3"/>
  <c r="N198" i="3"/>
  <c r="J198" i="3"/>
  <c r="E198" i="3"/>
  <c r="N197" i="3"/>
  <c r="J197" i="3"/>
  <c r="E197" i="3"/>
  <c r="N196" i="3"/>
  <c r="J196" i="3"/>
  <c r="E196" i="3"/>
  <c r="N195" i="3"/>
  <c r="J195" i="3"/>
  <c r="E195" i="3"/>
  <c r="N194" i="3"/>
  <c r="J194" i="3"/>
  <c r="E194" i="3"/>
  <c r="N193" i="3"/>
  <c r="J193" i="3"/>
  <c r="E193" i="3"/>
  <c r="N192" i="3"/>
  <c r="J192" i="3"/>
  <c r="E192" i="3"/>
  <c r="N191" i="3"/>
  <c r="J191" i="3"/>
  <c r="E191" i="3"/>
  <c r="N190" i="3"/>
  <c r="J190" i="3"/>
  <c r="E190" i="3"/>
  <c r="N189" i="3"/>
  <c r="J189" i="3"/>
  <c r="E189" i="3"/>
  <c r="N188" i="3"/>
  <c r="J188" i="3"/>
  <c r="E188" i="3"/>
  <c r="N187" i="3"/>
  <c r="J187" i="3"/>
  <c r="E187" i="3"/>
  <c r="N186" i="3"/>
  <c r="J186" i="3"/>
  <c r="E186" i="3"/>
  <c r="N185" i="3"/>
  <c r="J185" i="3"/>
  <c r="E185" i="3"/>
  <c r="N184" i="3"/>
  <c r="J184" i="3"/>
  <c r="E184" i="3"/>
  <c r="N183" i="3"/>
  <c r="J183" i="3"/>
  <c r="E183" i="3"/>
  <c r="N182" i="3"/>
  <c r="J182" i="3"/>
  <c r="E182" i="3"/>
  <c r="N181" i="3"/>
  <c r="J181" i="3"/>
  <c r="E181" i="3"/>
  <c r="N180" i="3"/>
  <c r="J180" i="3"/>
  <c r="E180" i="3"/>
  <c r="N179" i="3"/>
  <c r="J179" i="3"/>
  <c r="E179" i="3"/>
  <c r="N178" i="3"/>
  <c r="J178" i="3"/>
  <c r="E178" i="3"/>
  <c r="N177" i="3"/>
  <c r="J177" i="3"/>
  <c r="E177" i="3"/>
  <c r="N176" i="3"/>
  <c r="J176" i="3"/>
  <c r="E176" i="3"/>
  <c r="N175" i="3"/>
  <c r="J175" i="3"/>
  <c r="E175" i="3"/>
  <c r="N174" i="3"/>
  <c r="J174" i="3"/>
  <c r="E174" i="3"/>
  <c r="N173" i="3"/>
  <c r="J173" i="3"/>
  <c r="E173" i="3"/>
  <c r="N172" i="3"/>
  <c r="J172" i="3"/>
  <c r="E172" i="3"/>
  <c r="N171" i="3"/>
  <c r="J171" i="3"/>
  <c r="E171" i="3"/>
  <c r="N170" i="3"/>
  <c r="J170" i="3"/>
  <c r="E170" i="3"/>
  <c r="N169" i="3"/>
  <c r="J169" i="3"/>
  <c r="E169" i="3"/>
  <c r="N168" i="3"/>
  <c r="J168" i="3"/>
  <c r="E168" i="3"/>
  <c r="N167" i="3"/>
  <c r="J167" i="3"/>
  <c r="E167" i="3"/>
  <c r="N166" i="3"/>
  <c r="J166" i="3"/>
  <c r="E166" i="3"/>
  <c r="N165" i="3"/>
  <c r="J165" i="3"/>
  <c r="E165" i="3"/>
  <c r="N164" i="3"/>
  <c r="J164" i="3"/>
  <c r="E164" i="3"/>
  <c r="N163" i="3"/>
  <c r="J163" i="3"/>
  <c r="E163" i="3"/>
  <c r="N162" i="3"/>
  <c r="J162" i="3"/>
  <c r="E162" i="3"/>
  <c r="N161" i="3"/>
  <c r="J161" i="3"/>
  <c r="E161" i="3"/>
  <c r="N160" i="3"/>
  <c r="J160" i="3"/>
  <c r="E160" i="3"/>
  <c r="N159" i="3"/>
  <c r="J159" i="3"/>
  <c r="E159" i="3"/>
  <c r="N158" i="3"/>
  <c r="J158" i="3"/>
  <c r="E158" i="3"/>
  <c r="N157" i="3"/>
  <c r="J157" i="3"/>
  <c r="E157" i="3"/>
  <c r="N156" i="3"/>
  <c r="J156" i="3"/>
  <c r="E156" i="3"/>
  <c r="N155" i="3"/>
  <c r="J155" i="3"/>
  <c r="E155" i="3"/>
  <c r="N154" i="3"/>
  <c r="J154" i="3"/>
  <c r="E154" i="3"/>
  <c r="N153" i="3"/>
  <c r="J153" i="3"/>
  <c r="E153" i="3"/>
  <c r="N152" i="3"/>
  <c r="J152" i="3"/>
  <c r="E152" i="3"/>
  <c r="N151" i="3"/>
  <c r="J151" i="3"/>
  <c r="E151" i="3"/>
  <c r="N150" i="3"/>
  <c r="J150" i="3"/>
  <c r="E150" i="3"/>
  <c r="N149" i="3"/>
  <c r="J149" i="3"/>
  <c r="E149" i="3"/>
  <c r="N148" i="3"/>
  <c r="J148" i="3"/>
  <c r="E148" i="3"/>
  <c r="N147" i="3"/>
  <c r="J147" i="3"/>
  <c r="E147" i="3"/>
  <c r="N146" i="3"/>
  <c r="J146" i="3"/>
  <c r="E146" i="3"/>
  <c r="N145" i="3"/>
  <c r="J145" i="3"/>
  <c r="E145" i="3"/>
  <c r="N144" i="3"/>
  <c r="J144" i="3"/>
  <c r="E144" i="3"/>
  <c r="N143" i="3"/>
  <c r="J143" i="3"/>
  <c r="E143" i="3"/>
  <c r="N142" i="3"/>
  <c r="J142" i="3"/>
  <c r="E142" i="3"/>
  <c r="N141" i="3"/>
  <c r="J141" i="3"/>
  <c r="E141" i="3"/>
  <c r="N140" i="3"/>
  <c r="J140" i="3"/>
  <c r="E140" i="3"/>
  <c r="N139" i="3"/>
  <c r="J139" i="3"/>
  <c r="E139" i="3"/>
  <c r="N138" i="3"/>
  <c r="J138" i="3"/>
  <c r="E138" i="3"/>
  <c r="N137" i="3"/>
  <c r="J137" i="3"/>
  <c r="E137" i="3"/>
  <c r="N136" i="3"/>
  <c r="J136" i="3"/>
  <c r="E136" i="3"/>
  <c r="N135" i="3"/>
  <c r="J135" i="3"/>
  <c r="E135" i="3"/>
  <c r="N134" i="3"/>
  <c r="J134" i="3"/>
  <c r="E134" i="3"/>
  <c r="N133" i="3"/>
  <c r="J133" i="3"/>
  <c r="E133" i="3"/>
  <c r="N132" i="3"/>
  <c r="J132" i="3"/>
  <c r="E132" i="3"/>
  <c r="N131" i="3"/>
  <c r="J131" i="3"/>
  <c r="E131" i="3"/>
  <c r="N130" i="3"/>
  <c r="J130" i="3"/>
  <c r="E130" i="3"/>
  <c r="N129" i="3"/>
  <c r="J129" i="3"/>
  <c r="E129" i="3"/>
  <c r="N128" i="3"/>
  <c r="J128" i="3"/>
  <c r="E128" i="3"/>
  <c r="N127" i="3"/>
  <c r="J127" i="3"/>
  <c r="E127" i="3"/>
  <c r="N126" i="3"/>
  <c r="J126" i="3"/>
  <c r="E126" i="3"/>
  <c r="N125" i="3"/>
  <c r="J125" i="3"/>
  <c r="E125" i="3"/>
  <c r="N124" i="3"/>
  <c r="J124" i="3"/>
  <c r="E124" i="3"/>
  <c r="N123" i="3"/>
  <c r="J123" i="3"/>
  <c r="E123" i="3"/>
  <c r="N122" i="3"/>
  <c r="J122" i="3"/>
  <c r="E122" i="3"/>
  <c r="N121" i="3"/>
  <c r="J121" i="3"/>
  <c r="E121" i="3"/>
  <c r="N120" i="3"/>
  <c r="J120" i="3"/>
  <c r="E120" i="3"/>
  <c r="N119" i="3"/>
  <c r="J119" i="3"/>
  <c r="E119" i="3"/>
  <c r="N118" i="3"/>
  <c r="J118" i="3"/>
  <c r="E118" i="3"/>
  <c r="N117" i="3"/>
  <c r="J117" i="3"/>
  <c r="E117" i="3"/>
  <c r="N116" i="3"/>
  <c r="J116" i="3"/>
  <c r="E116" i="3"/>
  <c r="N115" i="3"/>
  <c r="J115" i="3"/>
  <c r="E115" i="3"/>
  <c r="N114" i="3"/>
  <c r="J114" i="3"/>
  <c r="E114" i="3"/>
  <c r="N113" i="3"/>
  <c r="J113" i="3"/>
  <c r="E113" i="3"/>
  <c r="N112" i="3"/>
  <c r="J112" i="3"/>
  <c r="E112" i="3"/>
  <c r="N111" i="3"/>
  <c r="J111" i="3"/>
  <c r="E111" i="3"/>
  <c r="N110" i="3"/>
  <c r="J110" i="3"/>
  <c r="E110" i="3"/>
  <c r="N109" i="3"/>
  <c r="J109" i="3"/>
  <c r="E109" i="3"/>
  <c r="N108" i="3"/>
  <c r="J108" i="3"/>
  <c r="E108" i="3"/>
  <c r="N107" i="3"/>
  <c r="J107" i="3"/>
  <c r="E107" i="3"/>
  <c r="N106" i="3"/>
  <c r="J106" i="3"/>
  <c r="E106" i="3"/>
  <c r="N105" i="3"/>
  <c r="J105" i="3"/>
  <c r="E105" i="3"/>
  <c r="N104" i="3"/>
  <c r="J104" i="3"/>
  <c r="E104" i="3"/>
  <c r="N103" i="3"/>
  <c r="J103" i="3"/>
  <c r="E103" i="3"/>
  <c r="N102" i="3"/>
  <c r="J102" i="3"/>
  <c r="E102" i="3"/>
  <c r="N101" i="3"/>
  <c r="J101" i="3"/>
  <c r="E101" i="3"/>
  <c r="N100" i="3"/>
  <c r="J100" i="3"/>
  <c r="E100" i="3"/>
  <c r="N99" i="3"/>
  <c r="J99" i="3"/>
  <c r="E99" i="3"/>
  <c r="N98" i="3"/>
  <c r="J98" i="3"/>
  <c r="E98" i="3"/>
  <c r="N97" i="3"/>
  <c r="J97" i="3"/>
  <c r="E97" i="3"/>
  <c r="N96" i="3"/>
  <c r="J96" i="3"/>
  <c r="E96" i="3"/>
  <c r="N95" i="3"/>
  <c r="J95" i="3"/>
  <c r="E95" i="3"/>
  <c r="N94" i="3"/>
  <c r="J94" i="3"/>
  <c r="E94" i="3"/>
  <c r="N93" i="3"/>
  <c r="J93" i="3"/>
  <c r="E93" i="3"/>
  <c r="N92" i="3"/>
  <c r="J92" i="3"/>
  <c r="N91" i="3"/>
  <c r="J91" i="3"/>
  <c r="N90" i="3"/>
  <c r="J90" i="3"/>
  <c r="N89" i="3"/>
  <c r="J89" i="3"/>
  <c r="N88" i="3"/>
  <c r="J88" i="3"/>
  <c r="N87" i="3"/>
  <c r="J87" i="3"/>
  <c r="N86" i="3"/>
  <c r="J86" i="3"/>
  <c r="N85" i="3"/>
  <c r="J85" i="3"/>
  <c r="N84" i="3"/>
  <c r="J84" i="3"/>
  <c r="N83" i="3"/>
  <c r="J83" i="3"/>
  <c r="N82" i="3"/>
  <c r="J82" i="3"/>
  <c r="N81" i="3"/>
  <c r="J81" i="3"/>
  <c r="N80" i="3"/>
  <c r="J80" i="3"/>
  <c r="N79" i="3"/>
  <c r="J79" i="3"/>
  <c r="N78" i="3"/>
  <c r="J78" i="3"/>
  <c r="N77" i="3"/>
  <c r="N76" i="3"/>
  <c r="N71" i="3"/>
  <c r="J71" i="3"/>
  <c r="N68" i="3"/>
  <c r="J68" i="3"/>
  <c r="J65" i="3"/>
  <c r="N62" i="3"/>
  <c r="J62" i="3"/>
  <c r="N61" i="3"/>
  <c r="J61" i="3"/>
  <c r="N60" i="3"/>
  <c r="J60" i="3"/>
  <c r="N59" i="3"/>
  <c r="J59" i="3"/>
  <c r="N58" i="3"/>
  <c r="J58" i="3"/>
  <c r="N57" i="3"/>
  <c r="J57" i="3"/>
  <c r="N56" i="3"/>
  <c r="J56" i="3"/>
  <c r="N55" i="3"/>
  <c r="J55" i="3"/>
  <c r="E55" i="3"/>
  <c r="N54" i="3"/>
  <c r="J54" i="3"/>
  <c r="E54" i="3"/>
  <c r="N53" i="3"/>
  <c r="J53" i="3"/>
  <c r="E53" i="3"/>
  <c r="N52" i="3"/>
  <c r="J52" i="3"/>
  <c r="E52" i="3"/>
  <c r="N51" i="3"/>
  <c r="J51" i="3"/>
  <c r="E51" i="3"/>
  <c r="N50" i="3"/>
  <c r="J50" i="3"/>
  <c r="E50" i="3"/>
  <c r="N49" i="3"/>
  <c r="J49" i="3"/>
  <c r="E49" i="3"/>
  <c r="N48" i="3"/>
  <c r="J48" i="3"/>
  <c r="E48" i="3"/>
  <c r="N47" i="3"/>
  <c r="J47" i="3"/>
  <c r="E47" i="3"/>
  <c r="N46" i="3"/>
  <c r="J46" i="3"/>
  <c r="E46" i="3"/>
  <c r="N45" i="3"/>
  <c r="J45" i="3"/>
  <c r="E45" i="3"/>
  <c r="N44" i="3"/>
  <c r="J44" i="3"/>
  <c r="E44" i="3"/>
  <c r="N43" i="3"/>
  <c r="J43" i="3"/>
  <c r="E43" i="3"/>
  <c r="N42" i="3"/>
  <c r="J42" i="3"/>
  <c r="E42" i="3"/>
  <c r="N41" i="3"/>
  <c r="J41" i="3"/>
  <c r="E41" i="3"/>
  <c r="N40" i="3"/>
  <c r="J40" i="3"/>
  <c r="E40" i="3"/>
  <c r="N39" i="3"/>
  <c r="J39" i="3"/>
  <c r="E39" i="3"/>
  <c r="N38" i="3"/>
  <c r="J38" i="3"/>
  <c r="E38" i="3"/>
  <c r="N37" i="3"/>
  <c r="J37" i="3"/>
  <c r="E37" i="3"/>
  <c r="N36" i="3"/>
  <c r="J36" i="3"/>
  <c r="E36" i="3"/>
  <c r="N35" i="3"/>
  <c r="J35" i="3"/>
  <c r="E35" i="3"/>
  <c r="N34" i="3"/>
  <c r="J34" i="3"/>
  <c r="E34" i="3"/>
  <c r="N33" i="3"/>
  <c r="J33" i="3"/>
  <c r="E33" i="3"/>
  <c r="N32" i="3"/>
  <c r="J32" i="3"/>
  <c r="E32" i="3"/>
  <c r="N31" i="3"/>
  <c r="J31" i="3"/>
  <c r="E31" i="3"/>
  <c r="N30" i="3"/>
  <c r="J30" i="3"/>
  <c r="E30" i="3"/>
  <c r="N29" i="3"/>
  <c r="J29" i="3"/>
  <c r="E29" i="3"/>
  <c r="N28" i="3"/>
  <c r="J28" i="3"/>
  <c r="E28" i="3"/>
  <c r="N27" i="3"/>
  <c r="J27" i="3"/>
  <c r="E27" i="3"/>
  <c r="N26" i="3"/>
  <c r="J26" i="3"/>
  <c r="E26" i="3"/>
  <c r="N25" i="3"/>
  <c r="J25" i="3"/>
  <c r="E25" i="3"/>
  <c r="N24" i="3"/>
  <c r="J24" i="3"/>
  <c r="E24" i="3"/>
  <c r="N23" i="3"/>
  <c r="J23" i="3"/>
  <c r="E23" i="3"/>
  <c r="N22" i="3"/>
  <c r="J22" i="3"/>
  <c r="E22" i="3"/>
  <c r="N21" i="3"/>
  <c r="J21" i="3"/>
  <c r="E21" i="3"/>
  <c r="N20" i="3"/>
  <c r="J20" i="3"/>
  <c r="E20" i="3"/>
  <c r="N19" i="3"/>
  <c r="J19" i="3"/>
  <c r="E19" i="3"/>
  <c r="N18" i="3"/>
  <c r="J18" i="3"/>
  <c r="E18" i="3"/>
  <c r="N17" i="3"/>
  <c r="J17" i="3"/>
  <c r="E17" i="3"/>
  <c r="N14" i="3"/>
  <c r="J14" i="3"/>
  <c r="E14" i="3"/>
  <c r="N13" i="3"/>
  <c r="J13" i="3"/>
  <c r="E13" i="3"/>
  <c r="N12" i="3"/>
  <c r="J12" i="3"/>
  <c r="E12" i="3"/>
  <c r="N11" i="3"/>
  <c r="J11" i="3"/>
  <c r="E11" i="3"/>
  <c r="N10" i="3"/>
  <c r="J10" i="3"/>
  <c r="E10" i="3"/>
  <c r="N9" i="3"/>
  <c r="J9" i="3"/>
  <c r="E9" i="3"/>
  <c r="N8" i="3"/>
  <c r="J8" i="3"/>
  <c r="E8" i="3"/>
  <c r="N7" i="3"/>
  <c r="J7" i="3"/>
  <c r="E7" i="3"/>
  <c r="N6" i="3"/>
  <c r="J6" i="3"/>
  <c r="E6" i="3"/>
  <c r="N5" i="3"/>
  <c r="J5" i="3"/>
  <c r="E5" i="3"/>
  <c r="N4" i="3"/>
  <c r="J4" i="3"/>
  <c r="E4" i="3"/>
  <c r="N274" i="3" l="1"/>
  <c r="N277" i="3" s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J5" i="2" l="1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7" i="2"/>
  <c r="J68" i="2"/>
  <c r="J70" i="2"/>
  <c r="J7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V275" i="2"/>
  <c r="S275" i="2"/>
  <c r="Q275" i="2"/>
  <c r="L275" i="2"/>
  <c r="N274" i="2"/>
  <c r="E274" i="2"/>
  <c r="N273" i="2"/>
  <c r="E273" i="2"/>
  <c r="N272" i="2"/>
  <c r="E272" i="2"/>
  <c r="I271" i="2"/>
  <c r="N271" i="2" s="1"/>
  <c r="E271" i="2"/>
  <c r="N270" i="2"/>
  <c r="E270" i="2"/>
  <c r="N269" i="2"/>
  <c r="E269" i="2"/>
  <c r="N268" i="2"/>
  <c r="E268" i="2"/>
  <c r="N267" i="2"/>
  <c r="E267" i="2"/>
  <c r="N266" i="2"/>
  <c r="E266" i="2"/>
  <c r="N265" i="2"/>
  <c r="E265" i="2"/>
  <c r="N264" i="2"/>
  <c r="E264" i="2"/>
  <c r="N263" i="2"/>
  <c r="E263" i="2"/>
  <c r="N262" i="2"/>
  <c r="E262" i="2"/>
  <c r="N261" i="2"/>
  <c r="E261" i="2"/>
  <c r="N260" i="2"/>
  <c r="E260" i="2"/>
  <c r="N259" i="2"/>
  <c r="E259" i="2"/>
  <c r="N258" i="2"/>
  <c r="E258" i="2"/>
  <c r="N257" i="2"/>
  <c r="E257" i="2"/>
  <c r="N256" i="2"/>
  <c r="E256" i="2"/>
  <c r="N255" i="2"/>
  <c r="E255" i="2"/>
  <c r="N254" i="2"/>
  <c r="E254" i="2"/>
  <c r="N253" i="2"/>
  <c r="E253" i="2"/>
  <c r="N252" i="2"/>
  <c r="E252" i="2"/>
  <c r="N251" i="2"/>
  <c r="E251" i="2"/>
  <c r="N250" i="2"/>
  <c r="E250" i="2"/>
  <c r="N249" i="2"/>
  <c r="E249" i="2"/>
  <c r="N248" i="2"/>
  <c r="E248" i="2"/>
  <c r="N247" i="2"/>
  <c r="E247" i="2"/>
  <c r="N246" i="2"/>
  <c r="E246" i="2"/>
  <c r="N245" i="2"/>
  <c r="E245" i="2"/>
  <c r="N244" i="2"/>
  <c r="E244" i="2"/>
  <c r="N243" i="2"/>
  <c r="E243" i="2"/>
  <c r="N242" i="2"/>
  <c r="E242" i="2"/>
  <c r="N241" i="2"/>
  <c r="E241" i="2"/>
  <c r="N240" i="2"/>
  <c r="E240" i="2"/>
  <c r="N239" i="2"/>
  <c r="E239" i="2"/>
  <c r="N238" i="2"/>
  <c r="E238" i="2"/>
  <c r="N237" i="2"/>
  <c r="E237" i="2"/>
  <c r="N236" i="2"/>
  <c r="E236" i="2"/>
  <c r="N235" i="2"/>
  <c r="E235" i="2"/>
  <c r="N234" i="2"/>
  <c r="E234" i="2"/>
  <c r="N233" i="2"/>
  <c r="E233" i="2"/>
  <c r="N232" i="2"/>
  <c r="E232" i="2"/>
  <c r="N231" i="2"/>
  <c r="E231" i="2"/>
  <c r="N230" i="2"/>
  <c r="E230" i="2"/>
  <c r="N229" i="2"/>
  <c r="E229" i="2"/>
  <c r="N228" i="2"/>
  <c r="E228" i="2"/>
  <c r="N227" i="2"/>
  <c r="E227" i="2"/>
  <c r="N226" i="2"/>
  <c r="E226" i="2"/>
  <c r="N225" i="2"/>
  <c r="E225" i="2"/>
  <c r="N224" i="2"/>
  <c r="E224" i="2"/>
  <c r="N223" i="2"/>
  <c r="E223" i="2"/>
  <c r="N222" i="2"/>
  <c r="E222" i="2"/>
  <c r="N221" i="2"/>
  <c r="E221" i="2"/>
  <c r="N220" i="2"/>
  <c r="E220" i="2"/>
  <c r="N219" i="2"/>
  <c r="E219" i="2"/>
  <c r="N218" i="2"/>
  <c r="E218" i="2"/>
  <c r="N217" i="2"/>
  <c r="E217" i="2"/>
  <c r="N216" i="2"/>
  <c r="E216" i="2"/>
  <c r="N215" i="2"/>
  <c r="E215" i="2"/>
  <c r="N214" i="2"/>
  <c r="E214" i="2"/>
  <c r="N213" i="2"/>
  <c r="E213" i="2"/>
  <c r="N212" i="2"/>
  <c r="E212" i="2"/>
  <c r="N211" i="2"/>
  <c r="E211" i="2"/>
  <c r="N210" i="2"/>
  <c r="E210" i="2"/>
  <c r="N209" i="2"/>
  <c r="E209" i="2"/>
  <c r="N208" i="2"/>
  <c r="E208" i="2"/>
  <c r="N207" i="2"/>
  <c r="E207" i="2"/>
  <c r="N206" i="2"/>
  <c r="E206" i="2"/>
  <c r="N205" i="2"/>
  <c r="E205" i="2"/>
  <c r="N204" i="2"/>
  <c r="E204" i="2"/>
  <c r="N203" i="2"/>
  <c r="E203" i="2"/>
  <c r="N202" i="2"/>
  <c r="E202" i="2"/>
  <c r="N201" i="2"/>
  <c r="E201" i="2"/>
  <c r="N200" i="2"/>
  <c r="E200" i="2"/>
  <c r="N199" i="2"/>
  <c r="E199" i="2"/>
  <c r="N198" i="2"/>
  <c r="E198" i="2"/>
  <c r="N197" i="2"/>
  <c r="E197" i="2"/>
  <c r="N196" i="2"/>
  <c r="E196" i="2"/>
  <c r="N195" i="2"/>
  <c r="E195" i="2"/>
  <c r="N194" i="2"/>
  <c r="E194" i="2"/>
  <c r="N193" i="2"/>
  <c r="E193" i="2"/>
  <c r="N192" i="2"/>
  <c r="E192" i="2"/>
  <c r="N191" i="2"/>
  <c r="E191" i="2"/>
  <c r="N190" i="2"/>
  <c r="E190" i="2"/>
  <c r="N189" i="2"/>
  <c r="E189" i="2"/>
  <c r="N188" i="2"/>
  <c r="E188" i="2"/>
  <c r="N187" i="2"/>
  <c r="E187" i="2"/>
  <c r="N186" i="2"/>
  <c r="E186" i="2"/>
  <c r="N185" i="2"/>
  <c r="E185" i="2"/>
  <c r="N184" i="2"/>
  <c r="E184" i="2"/>
  <c r="N183" i="2"/>
  <c r="E183" i="2"/>
  <c r="N182" i="2"/>
  <c r="E182" i="2"/>
  <c r="N181" i="2"/>
  <c r="E181" i="2"/>
  <c r="N180" i="2"/>
  <c r="E180" i="2"/>
  <c r="N179" i="2"/>
  <c r="E179" i="2"/>
  <c r="N178" i="2"/>
  <c r="E178" i="2"/>
  <c r="N177" i="2"/>
  <c r="E177" i="2"/>
  <c r="N176" i="2"/>
  <c r="E176" i="2"/>
  <c r="N175" i="2"/>
  <c r="E175" i="2"/>
  <c r="N174" i="2"/>
  <c r="E174" i="2"/>
  <c r="N173" i="2"/>
  <c r="E173" i="2"/>
  <c r="N172" i="2"/>
  <c r="E172" i="2"/>
  <c r="N171" i="2"/>
  <c r="E171" i="2"/>
  <c r="N170" i="2"/>
  <c r="E170" i="2"/>
  <c r="N169" i="2"/>
  <c r="E169" i="2"/>
  <c r="N168" i="2"/>
  <c r="E168" i="2"/>
  <c r="N167" i="2"/>
  <c r="E167" i="2"/>
  <c r="N166" i="2"/>
  <c r="E166" i="2"/>
  <c r="N165" i="2"/>
  <c r="E165" i="2"/>
  <c r="N164" i="2"/>
  <c r="E164" i="2"/>
  <c r="N163" i="2"/>
  <c r="E163" i="2"/>
  <c r="N162" i="2"/>
  <c r="E162" i="2"/>
  <c r="N161" i="2"/>
  <c r="E161" i="2"/>
  <c r="N160" i="2"/>
  <c r="E160" i="2"/>
  <c r="N159" i="2"/>
  <c r="E159" i="2"/>
  <c r="N158" i="2"/>
  <c r="E158" i="2"/>
  <c r="N157" i="2"/>
  <c r="E157" i="2"/>
  <c r="N156" i="2"/>
  <c r="E156" i="2"/>
  <c r="N155" i="2"/>
  <c r="E155" i="2"/>
  <c r="N154" i="2"/>
  <c r="E154" i="2"/>
  <c r="N153" i="2"/>
  <c r="E153" i="2"/>
  <c r="N152" i="2"/>
  <c r="E152" i="2"/>
  <c r="N151" i="2"/>
  <c r="E151" i="2"/>
  <c r="N150" i="2"/>
  <c r="E150" i="2"/>
  <c r="N149" i="2"/>
  <c r="E149" i="2"/>
  <c r="N148" i="2"/>
  <c r="E148" i="2"/>
  <c r="N147" i="2"/>
  <c r="E147" i="2"/>
  <c r="N146" i="2"/>
  <c r="E146" i="2"/>
  <c r="N145" i="2"/>
  <c r="E145" i="2"/>
  <c r="N144" i="2"/>
  <c r="E144" i="2"/>
  <c r="N143" i="2"/>
  <c r="E143" i="2"/>
  <c r="N142" i="2"/>
  <c r="E142" i="2"/>
  <c r="N141" i="2"/>
  <c r="E141" i="2"/>
  <c r="N140" i="2"/>
  <c r="E140" i="2"/>
  <c r="N139" i="2"/>
  <c r="E139" i="2"/>
  <c r="N138" i="2"/>
  <c r="E138" i="2"/>
  <c r="N137" i="2"/>
  <c r="E137" i="2"/>
  <c r="N136" i="2"/>
  <c r="E136" i="2"/>
  <c r="N135" i="2"/>
  <c r="E135" i="2"/>
  <c r="N134" i="2"/>
  <c r="E134" i="2"/>
  <c r="N133" i="2"/>
  <c r="E133" i="2"/>
  <c r="N132" i="2"/>
  <c r="E132" i="2"/>
  <c r="N131" i="2"/>
  <c r="E131" i="2"/>
  <c r="N130" i="2"/>
  <c r="E130" i="2"/>
  <c r="N129" i="2"/>
  <c r="E129" i="2"/>
  <c r="N128" i="2"/>
  <c r="E128" i="2"/>
  <c r="N127" i="2"/>
  <c r="E127" i="2"/>
  <c r="N126" i="2"/>
  <c r="E126" i="2"/>
  <c r="N125" i="2"/>
  <c r="E125" i="2"/>
  <c r="N124" i="2"/>
  <c r="E124" i="2"/>
  <c r="N123" i="2"/>
  <c r="E123" i="2"/>
  <c r="N122" i="2"/>
  <c r="E122" i="2"/>
  <c r="N121" i="2"/>
  <c r="E121" i="2"/>
  <c r="N120" i="2"/>
  <c r="E120" i="2"/>
  <c r="N119" i="2"/>
  <c r="E119" i="2"/>
  <c r="N118" i="2"/>
  <c r="E118" i="2"/>
  <c r="N117" i="2"/>
  <c r="E117" i="2"/>
  <c r="N116" i="2"/>
  <c r="E116" i="2"/>
  <c r="N115" i="2"/>
  <c r="E115" i="2"/>
  <c r="N114" i="2"/>
  <c r="E114" i="2"/>
  <c r="N113" i="2"/>
  <c r="E113" i="2"/>
  <c r="N112" i="2"/>
  <c r="E112" i="2"/>
  <c r="N111" i="2"/>
  <c r="E111" i="2"/>
  <c r="N110" i="2"/>
  <c r="E110" i="2"/>
  <c r="N109" i="2"/>
  <c r="E109" i="2"/>
  <c r="N108" i="2"/>
  <c r="E108" i="2"/>
  <c r="N107" i="2"/>
  <c r="E107" i="2"/>
  <c r="N106" i="2"/>
  <c r="E106" i="2"/>
  <c r="N105" i="2"/>
  <c r="E105" i="2"/>
  <c r="N104" i="2"/>
  <c r="E104" i="2"/>
  <c r="N103" i="2"/>
  <c r="E103" i="2"/>
  <c r="N102" i="2"/>
  <c r="E102" i="2"/>
  <c r="N101" i="2"/>
  <c r="E101" i="2"/>
  <c r="N100" i="2"/>
  <c r="E100" i="2"/>
  <c r="N99" i="2"/>
  <c r="E99" i="2"/>
  <c r="N98" i="2"/>
  <c r="E98" i="2"/>
  <c r="N97" i="2"/>
  <c r="E97" i="2"/>
  <c r="N96" i="2"/>
  <c r="E96" i="2"/>
  <c r="N95" i="2"/>
  <c r="E95" i="2"/>
  <c r="N94" i="2"/>
  <c r="E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1" i="2"/>
  <c r="N70" i="2"/>
  <c r="N68" i="2"/>
  <c r="N67" i="2"/>
  <c r="N66" i="2"/>
  <c r="N64" i="2"/>
  <c r="N63" i="2"/>
  <c r="N62" i="2"/>
  <c r="N61" i="2"/>
  <c r="N60" i="2"/>
  <c r="N59" i="2"/>
  <c r="N58" i="2"/>
  <c r="N57" i="2"/>
  <c r="N56" i="2"/>
  <c r="N55" i="2"/>
  <c r="E55" i="2"/>
  <c r="N54" i="2"/>
  <c r="E54" i="2"/>
  <c r="N53" i="2"/>
  <c r="E53" i="2"/>
  <c r="N52" i="2"/>
  <c r="E52" i="2"/>
  <c r="N51" i="2"/>
  <c r="E51" i="2"/>
  <c r="N50" i="2"/>
  <c r="E50" i="2"/>
  <c r="N49" i="2"/>
  <c r="E49" i="2"/>
  <c r="N48" i="2"/>
  <c r="E48" i="2"/>
  <c r="N47" i="2"/>
  <c r="E47" i="2"/>
  <c r="N46" i="2"/>
  <c r="E46" i="2"/>
  <c r="N45" i="2"/>
  <c r="E45" i="2"/>
  <c r="N44" i="2"/>
  <c r="E44" i="2"/>
  <c r="N43" i="2"/>
  <c r="E43" i="2"/>
  <c r="N42" i="2"/>
  <c r="E42" i="2"/>
  <c r="N41" i="2"/>
  <c r="E41" i="2"/>
  <c r="N40" i="2"/>
  <c r="E40" i="2"/>
  <c r="N39" i="2"/>
  <c r="E39" i="2"/>
  <c r="N38" i="2"/>
  <c r="E38" i="2"/>
  <c r="N37" i="2"/>
  <c r="E37" i="2"/>
  <c r="N36" i="2"/>
  <c r="E36" i="2"/>
  <c r="N35" i="2"/>
  <c r="E35" i="2"/>
  <c r="N34" i="2"/>
  <c r="E34" i="2"/>
  <c r="N33" i="2"/>
  <c r="E33" i="2"/>
  <c r="N32" i="2"/>
  <c r="E32" i="2"/>
  <c r="N31" i="2"/>
  <c r="E31" i="2"/>
  <c r="N30" i="2"/>
  <c r="E30" i="2"/>
  <c r="N29" i="2"/>
  <c r="E29" i="2"/>
  <c r="N28" i="2"/>
  <c r="E28" i="2"/>
  <c r="N27" i="2"/>
  <c r="E27" i="2"/>
  <c r="N26" i="2"/>
  <c r="E26" i="2"/>
  <c r="N25" i="2"/>
  <c r="E25" i="2"/>
  <c r="N24" i="2"/>
  <c r="E24" i="2"/>
  <c r="N23" i="2"/>
  <c r="E23" i="2"/>
  <c r="N22" i="2"/>
  <c r="E22" i="2"/>
  <c r="N21" i="2"/>
  <c r="E21" i="2"/>
  <c r="N20" i="2"/>
  <c r="E20" i="2"/>
  <c r="N19" i="2"/>
  <c r="E19" i="2"/>
  <c r="N18" i="2"/>
  <c r="E18" i="2"/>
  <c r="N17" i="2"/>
  <c r="E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J4" i="2"/>
  <c r="N275" i="2" l="1"/>
  <c r="N278" i="2" s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4" i="1"/>
  <c r="V266" i="1" l="1"/>
  <c r="S266" i="1"/>
  <c r="Q266" i="1"/>
  <c r="L266" i="1"/>
  <c r="N265" i="1"/>
  <c r="E265" i="1"/>
  <c r="N264" i="1"/>
  <c r="E264" i="1"/>
  <c r="N263" i="1"/>
  <c r="E263" i="1"/>
  <c r="I262" i="1"/>
  <c r="N262" i="1" s="1"/>
  <c r="E262" i="1"/>
  <c r="N261" i="1"/>
  <c r="J261" i="1"/>
  <c r="E261" i="1"/>
  <c r="N260" i="1"/>
  <c r="J260" i="1"/>
  <c r="E260" i="1"/>
  <c r="N259" i="1"/>
  <c r="J259" i="1"/>
  <c r="E259" i="1"/>
  <c r="N258" i="1"/>
  <c r="J258" i="1"/>
  <c r="E258" i="1"/>
  <c r="N257" i="1"/>
  <c r="J257" i="1"/>
  <c r="E257" i="1"/>
  <c r="N256" i="1"/>
  <c r="J256" i="1"/>
  <c r="E256" i="1"/>
  <c r="N255" i="1"/>
  <c r="J255" i="1"/>
  <c r="E255" i="1"/>
  <c r="N254" i="1"/>
  <c r="J254" i="1"/>
  <c r="E254" i="1"/>
  <c r="N253" i="1"/>
  <c r="J253" i="1"/>
  <c r="E253" i="1"/>
  <c r="N252" i="1"/>
  <c r="J252" i="1"/>
  <c r="E252" i="1"/>
  <c r="N251" i="1"/>
  <c r="J251" i="1"/>
  <c r="E251" i="1"/>
  <c r="N250" i="1"/>
  <c r="J250" i="1"/>
  <c r="E250" i="1"/>
  <c r="N249" i="1"/>
  <c r="J249" i="1"/>
  <c r="E249" i="1"/>
  <c r="N248" i="1"/>
  <c r="J248" i="1"/>
  <c r="E248" i="1"/>
  <c r="N247" i="1"/>
  <c r="J247" i="1"/>
  <c r="E247" i="1"/>
  <c r="N246" i="1"/>
  <c r="J246" i="1"/>
  <c r="E246" i="1"/>
  <c r="N245" i="1"/>
  <c r="J245" i="1"/>
  <c r="E245" i="1"/>
  <c r="N244" i="1"/>
  <c r="J244" i="1"/>
  <c r="E244" i="1"/>
  <c r="N243" i="1"/>
  <c r="J243" i="1"/>
  <c r="E243" i="1"/>
  <c r="N242" i="1"/>
  <c r="J242" i="1"/>
  <c r="E242" i="1"/>
  <c r="N241" i="1"/>
  <c r="J241" i="1"/>
  <c r="E241" i="1"/>
  <c r="N240" i="1"/>
  <c r="J240" i="1"/>
  <c r="E240" i="1"/>
  <c r="N239" i="1"/>
  <c r="J239" i="1"/>
  <c r="E239" i="1"/>
  <c r="N238" i="1"/>
  <c r="J238" i="1"/>
  <c r="E238" i="1"/>
  <c r="N237" i="1"/>
  <c r="J237" i="1"/>
  <c r="E237" i="1"/>
  <c r="N236" i="1"/>
  <c r="J236" i="1"/>
  <c r="E236" i="1"/>
  <c r="N235" i="1"/>
  <c r="J235" i="1"/>
  <c r="E235" i="1"/>
  <c r="N234" i="1"/>
  <c r="J234" i="1"/>
  <c r="E234" i="1"/>
  <c r="N233" i="1"/>
  <c r="J233" i="1"/>
  <c r="E233" i="1"/>
  <c r="N232" i="1"/>
  <c r="J232" i="1"/>
  <c r="E232" i="1"/>
  <c r="N231" i="1"/>
  <c r="J231" i="1"/>
  <c r="E231" i="1"/>
  <c r="N230" i="1"/>
  <c r="J230" i="1"/>
  <c r="E230" i="1"/>
  <c r="N229" i="1"/>
  <c r="J229" i="1"/>
  <c r="E229" i="1"/>
  <c r="N228" i="1"/>
  <c r="J228" i="1"/>
  <c r="E228" i="1"/>
  <c r="N227" i="1"/>
  <c r="J227" i="1"/>
  <c r="E227" i="1"/>
  <c r="N226" i="1"/>
  <c r="J226" i="1"/>
  <c r="E226" i="1"/>
  <c r="N225" i="1"/>
  <c r="J225" i="1"/>
  <c r="E225" i="1"/>
  <c r="N224" i="1"/>
  <c r="J224" i="1"/>
  <c r="E224" i="1"/>
  <c r="N223" i="1"/>
  <c r="J223" i="1"/>
  <c r="E223" i="1"/>
  <c r="N222" i="1"/>
  <c r="J222" i="1"/>
  <c r="E222" i="1"/>
  <c r="N221" i="1"/>
  <c r="J221" i="1"/>
  <c r="E221" i="1"/>
  <c r="N220" i="1"/>
  <c r="J220" i="1"/>
  <c r="E220" i="1"/>
  <c r="N219" i="1"/>
  <c r="J219" i="1"/>
  <c r="E219" i="1"/>
  <c r="N218" i="1"/>
  <c r="J218" i="1"/>
  <c r="E218" i="1"/>
  <c r="N217" i="1"/>
  <c r="J217" i="1"/>
  <c r="E217" i="1"/>
  <c r="N216" i="1"/>
  <c r="J216" i="1"/>
  <c r="E216" i="1"/>
  <c r="N215" i="1"/>
  <c r="J215" i="1"/>
  <c r="E215" i="1"/>
  <c r="N214" i="1"/>
  <c r="J214" i="1"/>
  <c r="E214" i="1"/>
  <c r="N213" i="1"/>
  <c r="J213" i="1"/>
  <c r="E213" i="1"/>
  <c r="N212" i="1"/>
  <c r="J212" i="1"/>
  <c r="E212" i="1"/>
  <c r="N211" i="1"/>
  <c r="J211" i="1"/>
  <c r="E211" i="1"/>
  <c r="N210" i="1"/>
  <c r="J210" i="1"/>
  <c r="E210" i="1"/>
  <c r="N209" i="1"/>
  <c r="J209" i="1"/>
  <c r="E209" i="1"/>
  <c r="N208" i="1"/>
  <c r="J208" i="1"/>
  <c r="E208" i="1"/>
  <c r="N207" i="1"/>
  <c r="J207" i="1"/>
  <c r="E207" i="1"/>
  <c r="N206" i="1"/>
  <c r="J206" i="1"/>
  <c r="E206" i="1"/>
  <c r="N205" i="1"/>
  <c r="J205" i="1"/>
  <c r="E205" i="1"/>
  <c r="N204" i="1"/>
  <c r="J204" i="1"/>
  <c r="E204" i="1"/>
  <c r="N203" i="1"/>
  <c r="J203" i="1"/>
  <c r="E203" i="1"/>
  <c r="N202" i="1"/>
  <c r="J202" i="1"/>
  <c r="E202" i="1"/>
  <c r="N201" i="1"/>
  <c r="J201" i="1"/>
  <c r="E201" i="1"/>
  <c r="N200" i="1"/>
  <c r="J200" i="1"/>
  <c r="E200" i="1"/>
  <c r="N199" i="1"/>
  <c r="J199" i="1"/>
  <c r="E199" i="1"/>
  <c r="N198" i="1"/>
  <c r="J198" i="1"/>
  <c r="E198" i="1"/>
  <c r="N197" i="1"/>
  <c r="J197" i="1"/>
  <c r="E197" i="1"/>
  <c r="N196" i="1"/>
  <c r="J196" i="1"/>
  <c r="E196" i="1"/>
  <c r="N195" i="1"/>
  <c r="J195" i="1"/>
  <c r="E195" i="1"/>
  <c r="N194" i="1"/>
  <c r="J194" i="1"/>
  <c r="E194" i="1"/>
  <c r="N193" i="1"/>
  <c r="J193" i="1"/>
  <c r="E193" i="1"/>
  <c r="N192" i="1"/>
  <c r="J192" i="1"/>
  <c r="E192" i="1"/>
  <c r="N191" i="1"/>
  <c r="J191" i="1"/>
  <c r="E191" i="1"/>
  <c r="N190" i="1"/>
  <c r="J190" i="1"/>
  <c r="E190" i="1"/>
  <c r="N189" i="1"/>
  <c r="J189" i="1"/>
  <c r="E189" i="1"/>
  <c r="N188" i="1"/>
  <c r="J188" i="1"/>
  <c r="E188" i="1"/>
  <c r="N187" i="1"/>
  <c r="J187" i="1"/>
  <c r="E187" i="1"/>
  <c r="N186" i="1"/>
  <c r="J186" i="1"/>
  <c r="E186" i="1"/>
  <c r="N185" i="1"/>
  <c r="J185" i="1"/>
  <c r="E185" i="1"/>
  <c r="N184" i="1"/>
  <c r="J184" i="1"/>
  <c r="E184" i="1"/>
  <c r="N183" i="1"/>
  <c r="J183" i="1"/>
  <c r="E183" i="1"/>
  <c r="N182" i="1"/>
  <c r="J182" i="1"/>
  <c r="E182" i="1"/>
  <c r="N181" i="1"/>
  <c r="J181" i="1"/>
  <c r="E181" i="1"/>
  <c r="N180" i="1"/>
  <c r="J180" i="1"/>
  <c r="E180" i="1"/>
  <c r="N179" i="1"/>
  <c r="J179" i="1"/>
  <c r="E179" i="1"/>
  <c r="N178" i="1"/>
  <c r="J178" i="1"/>
  <c r="E178" i="1"/>
  <c r="N177" i="1"/>
  <c r="J177" i="1"/>
  <c r="E177" i="1"/>
  <c r="N176" i="1"/>
  <c r="J176" i="1"/>
  <c r="E176" i="1"/>
  <c r="N175" i="1"/>
  <c r="J175" i="1"/>
  <c r="E175" i="1"/>
  <c r="N174" i="1"/>
  <c r="J174" i="1"/>
  <c r="E174" i="1"/>
  <c r="N173" i="1"/>
  <c r="J173" i="1"/>
  <c r="E173" i="1"/>
  <c r="N172" i="1"/>
  <c r="J172" i="1"/>
  <c r="E172" i="1"/>
  <c r="N171" i="1"/>
  <c r="J171" i="1"/>
  <c r="E171" i="1"/>
  <c r="N170" i="1"/>
  <c r="J170" i="1"/>
  <c r="E170" i="1"/>
  <c r="N169" i="1"/>
  <c r="J169" i="1"/>
  <c r="E169" i="1"/>
  <c r="N168" i="1"/>
  <c r="J168" i="1"/>
  <c r="E168" i="1"/>
  <c r="N167" i="1"/>
  <c r="J167" i="1"/>
  <c r="E167" i="1"/>
  <c r="N166" i="1"/>
  <c r="J166" i="1"/>
  <c r="E166" i="1"/>
  <c r="N165" i="1"/>
  <c r="J165" i="1"/>
  <c r="E165" i="1"/>
  <c r="N164" i="1"/>
  <c r="J164" i="1"/>
  <c r="E164" i="1"/>
  <c r="N163" i="1"/>
  <c r="J163" i="1"/>
  <c r="E163" i="1"/>
  <c r="N162" i="1"/>
  <c r="J162" i="1"/>
  <c r="E162" i="1"/>
  <c r="N161" i="1"/>
  <c r="J161" i="1"/>
  <c r="E161" i="1"/>
  <c r="N160" i="1"/>
  <c r="J160" i="1"/>
  <c r="E160" i="1"/>
  <c r="N159" i="1"/>
  <c r="J159" i="1"/>
  <c r="E159" i="1"/>
  <c r="N158" i="1"/>
  <c r="J158" i="1"/>
  <c r="E158" i="1"/>
  <c r="N157" i="1"/>
  <c r="J157" i="1"/>
  <c r="E157" i="1"/>
  <c r="N156" i="1"/>
  <c r="J156" i="1"/>
  <c r="E156" i="1"/>
  <c r="N155" i="1"/>
  <c r="J155" i="1"/>
  <c r="E155" i="1"/>
  <c r="N154" i="1"/>
  <c r="J154" i="1"/>
  <c r="E154" i="1"/>
  <c r="N153" i="1"/>
  <c r="J153" i="1"/>
  <c r="E153" i="1"/>
  <c r="N152" i="1"/>
  <c r="J152" i="1"/>
  <c r="E152" i="1"/>
  <c r="N151" i="1"/>
  <c r="J151" i="1"/>
  <c r="E151" i="1"/>
  <c r="N150" i="1"/>
  <c r="J150" i="1"/>
  <c r="E150" i="1"/>
  <c r="N149" i="1"/>
  <c r="J149" i="1"/>
  <c r="E149" i="1"/>
  <c r="N148" i="1"/>
  <c r="J148" i="1"/>
  <c r="E148" i="1"/>
  <c r="N147" i="1"/>
  <c r="J147" i="1"/>
  <c r="E147" i="1"/>
  <c r="N146" i="1"/>
  <c r="J146" i="1"/>
  <c r="E146" i="1"/>
  <c r="N145" i="1"/>
  <c r="J145" i="1"/>
  <c r="E145" i="1"/>
  <c r="N144" i="1"/>
  <c r="J144" i="1"/>
  <c r="E144" i="1"/>
  <c r="N143" i="1"/>
  <c r="J143" i="1"/>
  <c r="E143" i="1"/>
  <c r="N142" i="1"/>
  <c r="J142" i="1"/>
  <c r="E142" i="1"/>
  <c r="N141" i="1"/>
  <c r="J141" i="1"/>
  <c r="E141" i="1"/>
  <c r="N140" i="1"/>
  <c r="J140" i="1"/>
  <c r="E140" i="1"/>
  <c r="N139" i="1"/>
  <c r="J139" i="1"/>
  <c r="E139" i="1"/>
  <c r="N138" i="1"/>
  <c r="J138" i="1"/>
  <c r="E138" i="1"/>
  <c r="N137" i="1"/>
  <c r="J137" i="1"/>
  <c r="E137" i="1"/>
  <c r="N136" i="1"/>
  <c r="J136" i="1"/>
  <c r="E136" i="1"/>
  <c r="N135" i="1"/>
  <c r="J135" i="1"/>
  <c r="E135" i="1"/>
  <c r="N134" i="1"/>
  <c r="J134" i="1"/>
  <c r="E134" i="1"/>
  <c r="N133" i="1"/>
  <c r="J133" i="1"/>
  <c r="E133" i="1"/>
  <c r="N132" i="1"/>
  <c r="J132" i="1"/>
  <c r="E132" i="1"/>
  <c r="N131" i="1"/>
  <c r="J131" i="1"/>
  <c r="E131" i="1"/>
  <c r="N130" i="1"/>
  <c r="J130" i="1"/>
  <c r="E130" i="1"/>
  <c r="N129" i="1"/>
  <c r="J129" i="1"/>
  <c r="E129" i="1"/>
  <c r="N128" i="1"/>
  <c r="J128" i="1"/>
  <c r="E128" i="1"/>
  <c r="N127" i="1"/>
  <c r="J127" i="1"/>
  <c r="E127" i="1"/>
  <c r="N126" i="1"/>
  <c r="J126" i="1"/>
  <c r="E126" i="1"/>
  <c r="N125" i="1"/>
  <c r="J125" i="1"/>
  <c r="E125" i="1"/>
  <c r="N124" i="1"/>
  <c r="J124" i="1"/>
  <c r="E124" i="1"/>
  <c r="N123" i="1"/>
  <c r="J123" i="1"/>
  <c r="E123" i="1"/>
  <c r="N122" i="1"/>
  <c r="J122" i="1"/>
  <c r="E122" i="1"/>
  <c r="N121" i="1"/>
  <c r="J121" i="1"/>
  <c r="E121" i="1"/>
  <c r="N120" i="1"/>
  <c r="J120" i="1"/>
  <c r="E120" i="1"/>
  <c r="N119" i="1"/>
  <c r="J119" i="1"/>
  <c r="E119" i="1"/>
  <c r="N118" i="1"/>
  <c r="J118" i="1"/>
  <c r="E118" i="1"/>
  <c r="N117" i="1"/>
  <c r="J117" i="1"/>
  <c r="E117" i="1"/>
  <c r="N116" i="1"/>
  <c r="J116" i="1"/>
  <c r="E116" i="1"/>
  <c r="N115" i="1"/>
  <c r="J115" i="1"/>
  <c r="E115" i="1"/>
  <c r="N114" i="1"/>
  <c r="J114" i="1"/>
  <c r="E114" i="1"/>
  <c r="N113" i="1"/>
  <c r="J113" i="1"/>
  <c r="E113" i="1"/>
  <c r="N112" i="1"/>
  <c r="J112" i="1"/>
  <c r="E112" i="1"/>
  <c r="N111" i="1"/>
  <c r="J111" i="1"/>
  <c r="E111" i="1"/>
  <c r="N110" i="1"/>
  <c r="J110" i="1"/>
  <c r="E110" i="1"/>
  <c r="N109" i="1"/>
  <c r="J109" i="1"/>
  <c r="E109" i="1"/>
  <c r="N108" i="1"/>
  <c r="J108" i="1"/>
  <c r="E108" i="1"/>
  <c r="N107" i="1"/>
  <c r="J107" i="1"/>
  <c r="E107" i="1"/>
  <c r="N106" i="1"/>
  <c r="J106" i="1"/>
  <c r="E106" i="1"/>
  <c r="N105" i="1"/>
  <c r="J105" i="1"/>
  <c r="E105" i="1"/>
  <c r="N104" i="1"/>
  <c r="J104" i="1"/>
  <c r="E104" i="1"/>
  <c r="N103" i="1"/>
  <c r="J103" i="1"/>
  <c r="E103" i="1"/>
  <c r="N102" i="1"/>
  <c r="J102" i="1"/>
  <c r="E102" i="1"/>
  <c r="N101" i="1"/>
  <c r="J101" i="1"/>
  <c r="E101" i="1"/>
  <c r="N100" i="1"/>
  <c r="J100" i="1"/>
  <c r="E100" i="1"/>
  <c r="N99" i="1"/>
  <c r="J99" i="1"/>
  <c r="E99" i="1"/>
  <c r="N98" i="1"/>
  <c r="J98" i="1"/>
  <c r="E98" i="1"/>
  <c r="N97" i="1"/>
  <c r="J97" i="1"/>
  <c r="E97" i="1"/>
  <c r="N96" i="1"/>
  <c r="J96" i="1"/>
  <c r="E96" i="1"/>
  <c r="N95" i="1"/>
  <c r="J95" i="1"/>
  <c r="E95" i="1"/>
  <c r="N94" i="1"/>
  <c r="J94" i="1"/>
  <c r="E94" i="1"/>
  <c r="N93" i="1"/>
  <c r="J93" i="1"/>
  <c r="E93" i="1"/>
  <c r="N92" i="1"/>
  <c r="J92" i="1"/>
  <c r="E92" i="1"/>
  <c r="N91" i="1"/>
  <c r="J91" i="1"/>
  <c r="E91" i="1"/>
  <c r="N90" i="1"/>
  <c r="J90" i="1"/>
  <c r="E90" i="1"/>
  <c r="N89" i="1"/>
  <c r="J89" i="1"/>
  <c r="E89" i="1"/>
  <c r="N88" i="1"/>
  <c r="J88" i="1"/>
  <c r="E88" i="1"/>
  <c r="N87" i="1"/>
  <c r="J87" i="1"/>
  <c r="E87" i="1"/>
  <c r="N86" i="1"/>
  <c r="J86" i="1"/>
  <c r="E86" i="1"/>
  <c r="N85" i="1"/>
  <c r="J85" i="1"/>
  <c r="E85" i="1"/>
  <c r="N84" i="1"/>
  <c r="J84" i="1"/>
  <c r="N83" i="1"/>
  <c r="J83" i="1"/>
  <c r="N82" i="1"/>
  <c r="J82" i="1"/>
  <c r="N81" i="1"/>
  <c r="J81" i="1"/>
  <c r="N80" i="1"/>
  <c r="J80" i="1"/>
  <c r="N79" i="1"/>
  <c r="J79" i="1"/>
  <c r="N78" i="1"/>
  <c r="J78" i="1"/>
  <c r="N77" i="1"/>
  <c r="J77" i="1"/>
  <c r="N76" i="1"/>
  <c r="J76" i="1"/>
  <c r="N75" i="1"/>
  <c r="J75" i="1"/>
  <c r="N74" i="1"/>
  <c r="J74" i="1"/>
  <c r="N73" i="1"/>
  <c r="J73" i="1"/>
  <c r="N72" i="1"/>
  <c r="J72" i="1"/>
  <c r="N71" i="1"/>
  <c r="J71" i="1"/>
  <c r="N70" i="1"/>
  <c r="J70" i="1"/>
  <c r="N69" i="1"/>
  <c r="J69" i="1"/>
  <c r="N68" i="1"/>
  <c r="J68" i="1"/>
  <c r="N67" i="1"/>
  <c r="J67" i="1"/>
  <c r="N66" i="1"/>
  <c r="J66" i="1"/>
  <c r="N65" i="1"/>
  <c r="J65" i="1"/>
  <c r="N64" i="1"/>
  <c r="J64" i="1"/>
  <c r="N63" i="1"/>
  <c r="J63" i="1"/>
  <c r="N62" i="1"/>
  <c r="J62" i="1"/>
  <c r="N61" i="1"/>
  <c r="J61" i="1"/>
  <c r="N60" i="1"/>
  <c r="J60" i="1"/>
  <c r="N59" i="1"/>
  <c r="J59" i="1"/>
  <c r="N58" i="1"/>
  <c r="J58" i="1"/>
  <c r="N57" i="1"/>
  <c r="J57" i="1"/>
  <c r="N56" i="1"/>
  <c r="J56" i="1"/>
  <c r="N55" i="1"/>
  <c r="J55" i="1"/>
  <c r="E55" i="1"/>
  <c r="N54" i="1"/>
  <c r="J54" i="1"/>
  <c r="E54" i="1"/>
  <c r="N53" i="1"/>
  <c r="J53" i="1"/>
  <c r="E53" i="1"/>
  <c r="N52" i="1"/>
  <c r="J52" i="1"/>
  <c r="E52" i="1"/>
  <c r="N51" i="1"/>
  <c r="J51" i="1"/>
  <c r="E51" i="1"/>
  <c r="N50" i="1"/>
  <c r="J50" i="1"/>
  <c r="E50" i="1"/>
  <c r="N49" i="1"/>
  <c r="J49" i="1"/>
  <c r="E49" i="1"/>
  <c r="N48" i="1"/>
  <c r="J48" i="1"/>
  <c r="E48" i="1"/>
  <c r="N47" i="1"/>
  <c r="J47" i="1"/>
  <c r="E47" i="1"/>
  <c r="N46" i="1"/>
  <c r="J46" i="1"/>
  <c r="E46" i="1"/>
  <c r="N45" i="1"/>
  <c r="J45" i="1"/>
  <c r="E45" i="1"/>
  <c r="N44" i="1"/>
  <c r="J44" i="1"/>
  <c r="E44" i="1"/>
  <c r="N43" i="1"/>
  <c r="J43" i="1"/>
  <c r="E43" i="1"/>
  <c r="N42" i="1"/>
  <c r="J42" i="1"/>
  <c r="E42" i="1"/>
  <c r="N41" i="1"/>
  <c r="J41" i="1"/>
  <c r="E41" i="1"/>
  <c r="N40" i="1"/>
  <c r="J40" i="1"/>
  <c r="E40" i="1"/>
  <c r="N39" i="1"/>
  <c r="J39" i="1"/>
  <c r="E39" i="1"/>
  <c r="N38" i="1"/>
  <c r="J38" i="1"/>
  <c r="E38" i="1"/>
  <c r="N37" i="1"/>
  <c r="J37" i="1"/>
  <c r="E37" i="1"/>
  <c r="N36" i="1"/>
  <c r="J36" i="1"/>
  <c r="E36" i="1"/>
  <c r="N35" i="1"/>
  <c r="J35" i="1"/>
  <c r="E35" i="1"/>
  <c r="N34" i="1"/>
  <c r="J34" i="1"/>
  <c r="E34" i="1"/>
  <c r="N33" i="1"/>
  <c r="J33" i="1"/>
  <c r="E33" i="1"/>
  <c r="N32" i="1"/>
  <c r="J32" i="1"/>
  <c r="E32" i="1"/>
  <c r="N31" i="1"/>
  <c r="J31" i="1"/>
  <c r="E31" i="1"/>
  <c r="N30" i="1"/>
  <c r="J30" i="1"/>
  <c r="E30" i="1"/>
  <c r="N29" i="1"/>
  <c r="J29" i="1"/>
  <c r="E29" i="1"/>
  <c r="N28" i="1"/>
  <c r="J28" i="1"/>
  <c r="E28" i="1"/>
  <c r="N27" i="1"/>
  <c r="J27" i="1"/>
  <c r="E27" i="1"/>
  <c r="N26" i="1"/>
  <c r="J26" i="1"/>
  <c r="E26" i="1"/>
  <c r="N25" i="1"/>
  <c r="J25" i="1"/>
  <c r="E25" i="1"/>
  <c r="N24" i="1"/>
  <c r="J24" i="1"/>
  <c r="E24" i="1"/>
  <c r="N23" i="1"/>
  <c r="J23" i="1"/>
  <c r="E23" i="1"/>
  <c r="N22" i="1"/>
  <c r="J22" i="1"/>
  <c r="E22" i="1"/>
  <c r="N21" i="1"/>
  <c r="J21" i="1"/>
  <c r="N20" i="1"/>
  <c r="J20" i="1"/>
  <c r="N19" i="1"/>
  <c r="J19" i="1"/>
  <c r="N18" i="1"/>
  <c r="J18" i="1"/>
  <c r="N17" i="1"/>
  <c r="J17" i="1"/>
  <c r="N16" i="1"/>
  <c r="J16" i="1"/>
  <c r="N15" i="1"/>
  <c r="J15" i="1"/>
  <c r="N14" i="1"/>
  <c r="J14" i="1"/>
  <c r="N13" i="1"/>
  <c r="J13" i="1"/>
  <c r="N12" i="1"/>
  <c r="J12" i="1"/>
  <c r="N11" i="1"/>
  <c r="J11" i="1"/>
  <c r="N10" i="1"/>
  <c r="J10" i="1"/>
  <c r="N9" i="1"/>
  <c r="J9" i="1"/>
  <c r="N8" i="1"/>
  <c r="J8" i="1"/>
  <c r="N7" i="1"/>
  <c r="J7" i="1"/>
  <c r="N6" i="1"/>
  <c r="J6" i="1"/>
  <c r="N5" i="1"/>
  <c r="J5" i="1"/>
  <c r="N4" i="1"/>
  <c r="J4" i="1"/>
  <c r="N266" i="1" l="1"/>
  <c r="N269" i="1" s="1"/>
</calcChain>
</file>

<file path=xl/sharedStrings.xml><?xml version="1.0" encoding="utf-8"?>
<sst xmlns="http://schemas.openxmlformats.org/spreadsheetml/2006/main" count="2941" uniqueCount="977">
  <si>
    <t xml:space="preserve">F L E T E S   NORMA LEDO </t>
  </si>
  <si>
    <t>FECHA DE PAGO</t>
  </si>
  <si>
    <t>SEGURO</t>
  </si>
  <si>
    <t xml:space="preserve">CUSTODIA </t>
  </si>
  <si>
    <t>PROVEEDOR</t>
  </si>
  <si>
    <t>MARCA</t>
  </si>
  <si>
    <t>TRASPASO DE ALMACEN</t>
  </si>
  <si>
    <t>PRECIO DE SALIDA</t>
  </si>
  <si>
    <t>VALOR DE TRASPASO</t>
  </si>
  <si>
    <t>kg Entrada</t>
  </si>
  <si>
    <t>FECHA</t>
  </si>
  <si>
    <t>FACTURA</t>
  </si>
  <si>
    <t>kg Cerdo vivo</t>
  </si>
  <si>
    <t>Dif de kg</t>
  </si>
  <si>
    <t>DIF. DE PRECIO</t>
  </si>
  <si>
    <t>IMPORTE</t>
  </si>
  <si>
    <t xml:space="preserve">P A G O S </t>
  </si>
  <si>
    <t>MATANZA</t>
  </si>
  <si>
    <t>Fecha/-pago</t>
  </si>
  <si>
    <t xml:space="preserve">Transportista  FACTURA </t>
  </si>
  <si>
    <t xml:space="preserve">FACTURA </t>
  </si>
  <si>
    <t>Transferencia S</t>
  </si>
  <si>
    <t>Transferencia B</t>
  </si>
  <si>
    <t>RES</t>
  </si>
  <si>
    <t>CUERO PAPEL</t>
  </si>
  <si>
    <t xml:space="preserve">PULPA </t>
  </si>
  <si>
    <t xml:space="preserve"> </t>
  </si>
  <si>
    <t>TOTAL EN Kg</t>
  </si>
  <si>
    <t>SUB TOTAL 2</t>
  </si>
  <si>
    <t>GRAN TOTAL</t>
  </si>
  <si>
    <t>ENTRADAS DEL MES DE       E N E R O               2 0 2 3</t>
  </si>
  <si>
    <t xml:space="preserve">DISTRIBUIDORA PEPE FILETE </t>
  </si>
  <si>
    <t>CANALES  215</t>
  </si>
  <si>
    <t xml:space="preserve">ALIMENTOS CERFITICADOS DE PUEBLA </t>
  </si>
  <si>
    <t>CANALES  220</t>
  </si>
  <si>
    <t>CANALES  205</t>
  </si>
  <si>
    <t>CANALES  213</t>
  </si>
  <si>
    <t>CANALES  230</t>
  </si>
  <si>
    <t>0811 B1</t>
  </si>
  <si>
    <t>0817 B1</t>
  </si>
  <si>
    <t>0835 B1</t>
  </si>
  <si>
    <t>CANALES 217</t>
  </si>
  <si>
    <t>CANALES  250</t>
  </si>
  <si>
    <t>MIGUEL HERRERA</t>
  </si>
  <si>
    <t>CANALES   249</t>
  </si>
  <si>
    <t>CANALES 249</t>
  </si>
  <si>
    <t>CANALES  219</t>
  </si>
  <si>
    <t>0854 B1</t>
  </si>
  <si>
    <t>0875 B1</t>
  </si>
  <si>
    <t>0886 B1</t>
  </si>
  <si>
    <t>0903 B1</t>
  </si>
  <si>
    <t>0916 B1</t>
  </si>
  <si>
    <t>0935 B1</t>
  </si>
  <si>
    <t>0956 B1</t>
  </si>
  <si>
    <t>0967 B1</t>
  </si>
  <si>
    <t>0983 B1</t>
  </si>
  <si>
    <t>ENTRADAS DEL MES DE       F E B R E R O            2 0 2 3</t>
  </si>
  <si>
    <t xml:space="preserve">DISTRIBUIDORA PEPE FIELTE </t>
  </si>
  <si>
    <t>CANALES  249</t>
  </si>
  <si>
    <t>CANALES 200</t>
  </si>
  <si>
    <t>CANALES  200</t>
  </si>
  <si>
    <t>ARCADIO LEDO BERISTAIN</t>
  </si>
  <si>
    <t>FOLIO 11101</t>
  </si>
  <si>
    <t>A-336712</t>
  </si>
  <si>
    <t xml:space="preserve">Transferencia S </t>
  </si>
  <si>
    <t xml:space="preserve">TRIPAS </t>
  </si>
  <si>
    <t>FOLIO 11103</t>
  </si>
  <si>
    <t xml:space="preserve">Transferecnia S </t>
  </si>
  <si>
    <t>Transferecnia B</t>
  </si>
  <si>
    <t>CANALES 100</t>
  </si>
  <si>
    <t>CANALES  115</t>
  </si>
  <si>
    <t>CANALES  114</t>
  </si>
  <si>
    <t>FOLIO CENTRAL 11252</t>
  </si>
  <si>
    <t>A-1277</t>
  </si>
  <si>
    <t>FOLIO CENTRAL 11220</t>
  </si>
  <si>
    <t>A-1283</t>
  </si>
  <si>
    <t>FOLIO CENTRAL 11246</t>
  </si>
  <si>
    <t>A-1284</t>
  </si>
  <si>
    <t xml:space="preserve">Transferencia B </t>
  </si>
  <si>
    <t>CANALES  248</t>
  </si>
  <si>
    <t>CANALES  120</t>
  </si>
  <si>
    <t xml:space="preserve">ALFONSO ESPINDOLA </t>
  </si>
  <si>
    <t>ARCADIO LEDO BERISTAIN        ALBICIA</t>
  </si>
  <si>
    <t>CONTRA</t>
  </si>
  <si>
    <t>FOLIO 11141</t>
  </si>
  <si>
    <t>A-337009</t>
  </si>
  <si>
    <t xml:space="preserve">Transferecia S </t>
  </si>
  <si>
    <t>0999 B1</t>
  </si>
  <si>
    <t>0022 C1</t>
  </si>
  <si>
    <t>0032 C1</t>
  </si>
  <si>
    <t>0049 C1</t>
  </si>
  <si>
    <t>0070 C1</t>
  </si>
  <si>
    <t>ENTRADAS DEL MES DE       M A R Z O             2 0 2 3</t>
  </si>
  <si>
    <t>CANALES 120</t>
  </si>
  <si>
    <t>CANALES 250</t>
  </si>
  <si>
    <t>0103 C1</t>
  </si>
  <si>
    <t>0084 C1</t>
  </si>
  <si>
    <t>0115 C1</t>
  </si>
  <si>
    <t>0130 C1</t>
  </si>
  <si>
    <t>0137 C1</t>
  </si>
  <si>
    <t>0155 C1</t>
  </si>
  <si>
    <t>0163 C1</t>
  </si>
  <si>
    <t>0177 C1</t>
  </si>
  <si>
    <t>0203 C1</t>
  </si>
  <si>
    <t>0238 C1</t>
  </si>
  <si>
    <t>0251 C1</t>
  </si>
  <si>
    <t>0210 C1</t>
  </si>
  <si>
    <t>A-336990</t>
  </si>
  <si>
    <t>A-336989</t>
  </si>
  <si>
    <t>SESOS</t>
  </si>
  <si>
    <t>A-336988</t>
  </si>
  <si>
    <t>ABASTECEDORA ROEL</t>
  </si>
  <si>
    <t>QUESO MANCHEGO GOUDA</t>
  </si>
  <si>
    <t>FOLIO CENTAL 11298</t>
  </si>
  <si>
    <t xml:space="preserve">DISTRIBUIDORA PEPE FILETE  </t>
  </si>
  <si>
    <t>PULPA DE ESPALDILLA</t>
  </si>
  <si>
    <t xml:space="preserve">DISTRIBUIDORA PEPE FILETE DE PUEBLA </t>
  </si>
  <si>
    <t>x</t>
  </si>
  <si>
    <t>chorizo blanco</t>
  </si>
  <si>
    <t>VIRGINIA</t>
  </si>
  <si>
    <t>Transferencia NLP   S</t>
  </si>
  <si>
    <t>FOLIO CENTRAL 11288</t>
  </si>
  <si>
    <t>YORK</t>
  </si>
  <si>
    <t>FOLIO CENTRAL 11286</t>
  </si>
  <si>
    <t>A-337116</t>
  </si>
  <si>
    <t xml:space="preserve">AMERICANO </t>
  </si>
  <si>
    <t>PATA</t>
  </si>
  <si>
    <t>Transferencia NLP S</t>
  </si>
  <si>
    <t>CHILE</t>
  </si>
  <si>
    <t>FOLIO CENTRAL 11282</t>
  </si>
  <si>
    <t>A-337054</t>
  </si>
  <si>
    <t>CHORIZO B</t>
  </si>
  <si>
    <t>VARIOS</t>
  </si>
  <si>
    <t>FOLIO CENTRAL 11277</t>
  </si>
  <si>
    <t>A-336984</t>
  </si>
  <si>
    <t>X</t>
  </si>
  <si>
    <t>VICERAS SELECTAS DEL BAJIO</t>
  </si>
  <si>
    <t>TRIPAS</t>
  </si>
  <si>
    <t>FOLIO 11156</t>
  </si>
  <si>
    <t>GRANJERO FELIZ</t>
  </si>
  <si>
    <t>A05-22900</t>
  </si>
  <si>
    <t>FOLIO CENTRAL 11279</t>
  </si>
  <si>
    <t>A-1331</t>
  </si>
  <si>
    <t>ODELPA</t>
  </si>
  <si>
    <t>FOLIO CENTRAL 11284</t>
  </si>
  <si>
    <t>A-1313</t>
  </si>
  <si>
    <t>DELANTERO</t>
  </si>
  <si>
    <t>ARCADIO LEDO BERISTAIN         ALBICIA</t>
  </si>
  <si>
    <t>chiles, pata, virginias</t>
  </si>
  <si>
    <t>FOLIO CENTRAL  11294</t>
  </si>
  <si>
    <t>Chile, Chistorra, York</t>
  </si>
  <si>
    <t>FOLIO CENTRAL  11301</t>
  </si>
  <si>
    <t xml:space="preserve">Chorizo, J americano, </t>
  </si>
  <si>
    <t>FOLIO CENTRAL 11295</t>
  </si>
  <si>
    <t>A-337189  Nota 507</t>
  </si>
  <si>
    <t>A-337190 Nota 370</t>
  </si>
  <si>
    <t>A-337222  Nota  983</t>
  </si>
  <si>
    <t>A-337151  Nota  4964</t>
  </si>
  <si>
    <t>HC-12764</t>
  </si>
  <si>
    <t>Chile , Chorizo blanco, J. Americano</t>
  </si>
  <si>
    <t>FOLIO CENTRAL    11305</t>
  </si>
  <si>
    <t>A-337238   Nota  1226</t>
  </si>
  <si>
    <t>V05--1842</t>
  </si>
  <si>
    <t>NLP</t>
  </si>
  <si>
    <t>FOLIO 11158</t>
  </si>
  <si>
    <t>A-337225</t>
  </si>
  <si>
    <t>FOLIO 11168</t>
  </si>
  <si>
    <t>A-337252</t>
  </si>
  <si>
    <t>FOLIO 11169</t>
  </si>
  <si>
    <t>A-337253</t>
  </si>
  <si>
    <t>jamon con hueso</t>
  </si>
  <si>
    <t>folio 11159</t>
  </si>
  <si>
    <t>FOLIO 11155</t>
  </si>
  <si>
    <t>BICERAS SELECTAS DEL BAJIO</t>
  </si>
  <si>
    <t>FOLIO 11170</t>
  </si>
  <si>
    <t>V05--1999</t>
  </si>
  <si>
    <t>PULPA</t>
  </si>
  <si>
    <t>FOLIO 11167</t>
  </si>
  <si>
    <t>CANALES  170</t>
  </si>
  <si>
    <t xml:space="preserve">Pierna tocino, </t>
  </si>
  <si>
    <t>A-337387</t>
  </si>
  <si>
    <t>CHORIZO</t>
  </si>
  <si>
    <t>Chile,pata,York, Americano</t>
  </si>
  <si>
    <t>A-337386</t>
  </si>
  <si>
    <t>CARNERO, MENUDO</t>
  </si>
  <si>
    <t>FOLIO CENTRAL 11306</t>
  </si>
  <si>
    <t>A-337384</t>
  </si>
  <si>
    <t>FOLIO CENTRAL 11307</t>
  </si>
  <si>
    <t>A-337385</t>
  </si>
  <si>
    <t>NOTA 1408</t>
  </si>
  <si>
    <t>NOTA 1395</t>
  </si>
  <si>
    <t>FOLIO CENTRAL 1319</t>
  </si>
  <si>
    <t>NOTA  2312</t>
  </si>
  <si>
    <t>FOLIO  CENTRAL 11320</t>
  </si>
  <si>
    <t>NOTA  2529</t>
  </si>
  <si>
    <t>NOTA 1900</t>
  </si>
  <si>
    <t>NOTA 1901</t>
  </si>
  <si>
    <t>NOTA 1212</t>
  </si>
  <si>
    <t>FOLIO CENTRAL 11310</t>
  </si>
  <si>
    <t>chorizo blanco, york, americano, chile virgilio , para res</t>
  </si>
  <si>
    <t>A-337251</t>
  </si>
  <si>
    <t>NOTA  1557</t>
  </si>
  <si>
    <t>CANALES  108</t>
  </si>
  <si>
    <t>CANALES 251</t>
  </si>
  <si>
    <t>CANALES  251</t>
  </si>
  <si>
    <t>CANALES  130</t>
  </si>
  <si>
    <t>0267 C1</t>
  </si>
  <si>
    <t>0270 C1</t>
  </si>
  <si>
    <t>0289 C1</t>
  </si>
  <si>
    <t>0303 C1</t>
  </si>
  <si>
    <t>0319 C1</t>
  </si>
  <si>
    <t>0326 C1</t>
  </si>
  <si>
    <t>0333 C1</t>
  </si>
  <si>
    <r>
      <t>CANALES  219--</t>
    </r>
    <r>
      <rPr>
        <b/>
        <sz val="14"/>
        <color rgb="FF0000FF"/>
        <rFont val="Calibri"/>
        <family val="2"/>
        <scheme val="minor"/>
      </rPr>
      <t>--217</t>
    </r>
  </si>
  <si>
    <t>0353 C1</t>
  </si>
  <si>
    <t>0369 C1</t>
  </si>
  <si>
    <t>0378 C1</t>
  </si>
  <si>
    <t>0406 C1</t>
  </si>
  <si>
    <t>0408 C1</t>
  </si>
  <si>
    <t>0416 C1</t>
  </si>
  <si>
    <t>0425 C1</t>
  </si>
  <si>
    <t>0446 C1</t>
  </si>
  <si>
    <t>0462 C1</t>
  </si>
  <si>
    <t>0471 C1</t>
  </si>
  <si>
    <t>ENTRADAS DEL MES DE       A B  R I L              2 0 2 3</t>
  </si>
  <si>
    <t>DISTRIBUIDORA PEPE FILETE DE PUEBLA</t>
  </si>
  <si>
    <t>CANALES  196</t>
  </si>
  <si>
    <t>CANALES 110</t>
  </si>
  <si>
    <t>FOLIO  11175</t>
  </si>
  <si>
    <t>FOLIO CENTRAL  11303</t>
  </si>
  <si>
    <t>A-1332</t>
  </si>
  <si>
    <t>Transrferencia  S</t>
  </si>
  <si>
    <t xml:space="preserve">Transferencia   S </t>
  </si>
  <si>
    <t>folio 111161</t>
  </si>
  <si>
    <t>CANALES  252</t>
  </si>
  <si>
    <t>CANALES  90</t>
  </si>
  <si>
    <t xml:space="preserve">GRANJERO FELIZ </t>
  </si>
  <si>
    <t>A05-23295</t>
  </si>
  <si>
    <t>2885--NC-121</t>
  </si>
  <si>
    <r>
      <t>2913--</t>
    </r>
    <r>
      <rPr>
        <b/>
        <sz val="14"/>
        <color rgb="FFFF0000"/>
        <rFont val="Calibri"/>
        <family val="2"/>
        <scheme val="minor"/>
      </rPr>
      <t>-NC-????</t>
    </r>
  </si>
  <si>
    <t>FOLIO 11203</t>
  </si>
  <si>
    <t>V05-2289</t>
  </si>
  <si>
    <t>Transferencia  B</t>
  </si>
  <si>
    <t>CANALES 90</t>
  </si>
  <si>
    <t>CANALES   250</t>
  </si>
  <si>
    <t>2924--NC-124</t>
  </si>
  <si>
    <t>ENTRADAS DEL MES DE       M A Y O              2 0 2 3</t>
  </si>
  <si>
    <t>CANALES  240</t>
  </si>
  <si>
    <t>CANALES 247</t>
  </si>
  <si>
    <t xml:space="preserve">ARCADIO LEDO BERISTAIN     ALB&amp;CIA </t>
  </si>
  <si>
    <t>FOLIO 11195</t>
  </si>
  <si>
    <t>A-337703</t>
  </si>
  <si>
    <t xml:space="preserve">Transferencia S  se pagaron de mas </t>
  </si>
  <si>
    <t>Se compensa los 1,000.00 de + el 31-Mar-23</t>
  </si>
  <si>
    <t>JAMON C/H</t>
  </si>
  <si>
    <t>FOLIO 11196</t>
  </si>
  <si>
    <t>CABEZA DE LOMO</t>
  </si>
  <si>
    <t>LOMO DE CABEZA</t>
  </si>
  <si>
    <t>FOLIO 11200</t>
  </si>
  <si>
    <t>FOLIO 11197</t>
  </si>
  <si>
    <t>CUERO PAPEL    Nota  4539</t>
  </si>
  <si>
    <t>0488 C1</t>
  </si>
  <si>
    <t>0496 C1</t>
  </si>
  <si>
    <t>0529 C1</t>
  </si>
  <si>
    <t>0545 C1</t>
  </si>
  <si>
    <t>0553 C1</t>
  </si>
  <si>
    <t>0571 C1</t>
  </si>
  <si>
    <t>0572 C1</t>
  </si>
  <si>
    <t>0594 C1</t>
  </si>
  <si>
    <t>0611 C1</t>
  </si>
  <si>
    <t>0627 C1</t>
  </si>
  <si>
    <t>0642 C1</t>
  </si>
  <si>
    <t>0652 C1</t>
  </si>
  <si>
    <t>0662 C1</t>
  </si>
  <si>
    <t>0684 C1</t>
  </si>
  <si>
    <t>0685 C1</t>
  </si>
  <si>
    <t>0697 C1</t>
  </si>
  <si>
    <t>0720 C1</t>
  </si>
  <si>
    <t>0738 C1</t>
  </si>
  <si>
    <t>0766 C1</t>
  </si>
  <si>
    <t>0798 C1</t>
  </si>
  <si>
    <t>0810 C1</t>
  </si>
  <si>
    <t>A05-23395</t>
  </si>
  <si>
    <t xml:space="preserve">MANTECA </t>
  </si>
  <si>
    <t xml:space="preserve">RAFAEL ZAMBRANO SANDOVAL          Frituras de cerdo SAN PEDRO </t>
  </si>
  <si>
    <t>FOLIO 11211</t>
  </si>
  <si>
    <t>FOLIO 11206</t>
  </si>
  <si>
    <t>ADAMAS INT MORELIA</t>
  </si>
  <si>
    <t xml:space="preserve">Cuero panceta </t>
  </si>
  <si>
    <t>FOLIO  11209</t>
  </si>
  <si>
    <t>PU-115222</t>
  </si>
  <si>
    <t>FOLIO CENTRAL  11328</t>
  </si>
  <si>
    <t>A--1366</t>
  </si>
  <si>
    <t>FOLIO CENTRAL 11347</t>
  </si>
  <si>
    <t>A-1367</t>
  </si>
  <si>
    <t>FOLIO CENTRAL  11322</t>
  </si>
  <si>
    <t>A-1351</t>
  </si>
  <si>
    <t>FOLIO CENTRAL 11333</t>
  </si>
  <si>
    <t>A-1372</t>
  </si>
  <si>
    <t>Transfernecia  b</t>
  </si>
  <si>
    <t xml:space="preserve">ARCADIO LEDO BERISTAIN      ALBICIA </t>
  </si>
  <si>
    <t>FOLIO CENTRAL 11373</t>
  </si>
  <si>
    <t>A-337955</t>
  </si>
  <si>
    <t>NOTA 2052</t>
  </si>
  <si>
    <t>FOLIO CENTRAL 11365</t>
  </si>
  <si>
    <t>A--337751</t>
  </si>
  <si>
    <t>NOTA  1426</t>
  </si>
  <si>
    <t>ADOBO</t>
  </si>
  <si>
    <t>FOLIO CENTRAL 11377</t>
  </si>
  <si>
    <t>A-337956</t>
  </si>
  <si>
    <t>NOTA  2197</t>
  </si>
  <si>
    <t>ARGENTINO</t>
  </si>
  <si>
    <t>FOLIO CENTRAL 11370</t>
  </si>
  <si>
    <t>A-337954</t>
  </si>
  <si>
    <t>NOTA 1845</t>
  </si>
  <si>
    <t>FOLIO CENTRAL 11382</t>
  </si>
  <si>
    <t>A-337953</t>
  </si>
  <si>
    <t>NOTA 2691</t>
  </si>
  <si>
    <t>FOLIO CENTRAL 11334</t>
  </si>
  <si>
    <t>A-337952</t>
  </si>
  <si>
    <t xml:space="preserve">  </t>
  </si>
  <si>
    <t>FOLIO CENTRAL 11367</t>
  </si>
  <si>
    <t>A-337951</t>
  </si>
  <si>
    <t>NOTA 1589</t>
  </si>
  <si>
    <t>0829 C1</t>
  </si>
  <si>
    <t>0849 C1</t>
  </si>
  <si>
    <t>0874 C1</t>
  </si>
  <si>
    <t>0885 C1</t>
  </si>
  <si>
    <t>892 C1</t>
  </si>
  <si>
    <t>0912 C1</t>
  </si>
  <si>
    <t>0922 C1</t>
  </si>
  <si>
    <t>0953 C1</t>
  </si>
  <si>
    <t>0975 C1</t>
  </si>
  <si>
    <t>0998 C1</t>
  </si>
  <si>
    <t>0014 C1</t>
  </si>
  <si>
    <t>ENTRADAS DEL MES DE       J U N I O               2 0 2 3</t>
  </si>
  <si>
    <t>CANALES  214</t>
  </si>
  <si>
    <t>0034 D1</t>
  </si>
  <si>
    <t>Transfereencia B</t>
  </si>
  <si>
    <t>A-337930</t>
  </si>
  <si>
    <t>NOTAS 2193--2199--2200</t>
  </si>
  <si>
    <t>COMBO CUERO PAPEL</t>
  </si>
  <si>
    <t>A-337931</t>
  </si>
  <si>
    <t>NOTA---2201</t>
  </si>
  <si>
    <t>FOLIO  11229</t>
  </si>
  <si>
    <t>FOLIO  11230</t>
  </si>
  <si>
    <t>CANALES  100</t>
  </si>
  <si>
    <t>CANALES 115</t>
  </si>
  <si>
    <t>PARA</t>
  </si>
  <si>
    <t>FOLIO CENTRAL 11371</t>
  </si>
  <si>
    <t>A-1386</t>
  </si>
  <si>
    <t>A-1402</t>
  </si>
  <si>
    <t>V05-2757</t>
  </si>
  <si>
    <t>CANALES  149</t>
  </si>
  <si>
    <t>A-1405</t>
  </si>
  <si>
    <t>ARCADIO LEDO BERISTAIN        Albicia</t>
  </si>
  <si>
    <t>CHILE. TOCINO, VIRGINIA</t>
  </si>
  <si>
    <t>A-338169</t>
  </si>
  <si>
    <t>FOLIO CENTRAL  11408</t>
  </si>
  <si>
    <t>NOTA 4968</t>
  </si>
  <si>
    <t xml:space="preserve">Notas </t>
  </si>
  <si>
    <t>FOLIO CENTRAL 11407</t>
  </si>
  <si>
    <t>A-338168</t>
  </si>
  <si>
    <t>NOTA 4953</t>
  </si>
  <si>
    <t>FOLIO CENTRAL  11405</t>
  </si>
  <si>
    <t>A-338167</t>
  </si>
  <si>
    <t>NOTA 4840</t>
  </si>
  <si>
    <t>JAMON VIRGINIA, YORK</t>
  </si>
  <si>
    <t>FOLIO CENTRAL 11401</t>
  </si>
  <si>
    <t>A-338166</t>
  </si>
  <si>
    <t>FOLIO CENTRAL  11385</t>
  </si>
  <si>
    <t>A-338162</t>
  </si>
  <si>
    <t>NOTA 2799</t>
  </si>
  <si>
    <t>NOTA 4383</t>
  </si>
  <si>
    <t>CHULETA AHUMADA</t>
  </si>
  <si>
    <t>FOLIO CENTRAL 11387</t>
  </si>
  <si>
    <t>A-338161</t>
  </si>
  <si>
    <t>NOTA 3181</t>
  </si>
  <si>
    <t>FOLIO CENTRAL 11391</t>
  </si>
  <si>
    <t>A-338163</t>
  </si>
  <si>
    <t>NOTA 3424</t>
  </si>
  <si>
    <t>Pata en vinagre, Tocino</t>
  </si>
  <si>
    <t>FOLIO CENTRAL 11395</t>
  </si>
  <si>
    <t>A-338164</t>
  </si>
  <si>
    <t>FOLIO CENTRAL 11398</t>
  </si>
  <si>
    <t>A-338165</t>
  </si>
  <si>
    <t>NOTA 4149</t>
  </si>
  <si>
    <t>XXXXXX</t>
  </si>
  <si>
    <t>NOTA 3730</t>
  </si>
  <si>
    <t>CABEZAS 100</t>
  </si>
  <si>
    <t>0062 D1</t>
  </si>
  <si>
    <t>0098 D1</t>
  </si>
  <si>
    <t>0113 D1</t>
  </si>
  <si>
    <t>0121 D1</t>
  </si>
  <si>
    <t>0152 D1</t>
  </si>
  <si>
    <t>0170 D1</t>
  </si>
  <si>
    <t>0185 D1</t>
  </si>
  <si>
    <t>0198 D1</t>
  </si>
  <si>
    <t>0226 D1</t>
  </si>
  <si>
    <t>0227 D1</t>
  </si>
  <si>
    <t>0234 D1</t>
  </si>
  <si>
    <t>0249 D1</t>
  </si>
  <si>
    <t>0277 D1</t>
  </si>
  <si>
    <t>0316 D1</t>
  </si>
  <si>
    <t>ENTRADAS DEL MES DE       J U L I O               2 0 2 3</t>
  </si>
  <si>
    <t>CANALES 248</t>
  </si>
  <si>
    <t>CANALES 189</t>
  </si>
  <si>
    <t>AGROPECUARIA LA GABY      249</t>
  </si>
  <si>
    <t xml:space="preserve">PORCICOLA SAN BERNARDO </t>
  </si>
  <si>
    <t>CANALES 60</t>
  </si>
  <si>
    <t>Transferenmcia S</t>
  </si>
  <si>
    <t>T-149</t>
  </si>
  <si>
    <t>CANALES  140</t>
  </si>
  <si>
    <t>AGROPECUARIA EL TOPETE      250</t>
  </si>
  <si>
    <t xml:space="preserve">AGROPECUARIA LA CHEMITA </t>
  </si>
  <si>
    <t>CANALES  50</t>
  </si>
  <si>
    <t xml:space="preserve">COMERCIALIZADORA CENTER MEATS </t>
  </si>
  <si>
    <t>COMBOS 4</t>
  </si>
  <si>
    <t>FOLIO CENTRAL 11411</t>
  </si>
  <si>
    <t>A-338352</t>
  </si>
  <si>
    <t>NOTA 301</t>
  </si>
  <si>
    <t>FOLIO CENTRAL 11412</t>
  </si>
  <si>
    <t>A-338353</t>
  </si>
  <si>
    <t>NOTA 302</t>
  </si>
  <si>
    <t>FOLIO CENTRAL 11414</t>
  </si>
  <si>
    <t>A-338354</t>
  </si>
  <si>
    <t>NOTA 529</t>
  </si>
  <si>
    <t>FOLIO CENTRAL 11416</t>
  </si>
  <si>
    <t>A-338355</t>
  </si>
  <si>
    <t>NOTA 769</t>
  </si>
  <si>
    <t>FOLIO CENTRAL 11419</t>
  </si>
  <si>
    <t>A-338356</t>
  </si>
  <si>
    <t>NOTA  1005</t>
  </si>
  <si>
    <t>FOLIO CENTRAL 11418</t>
  </si>
  <si>
    <t>A-338359</t>
  </si>
  <si>
    <t>NOTA 874</t>
  </si>
  <si>
    <t>FOLIO CENTRAL 11421</t>
  </si>
  <si>
    <t>A-338357</t>
  </si>
  <si>
    <t>NOTA 1095</t>
  </si>
  <si>
    <t>VARISO</t>
  </si>
  <si>
    <t>FOLIO CENTRAL 11423</t>
  </si>
  <si>
    <t>A-338358</t>
  </si>
  <si>
    <t>NOTA 1319</t>
  </si>
  <si>
    <t>FOLIO CENTRAL 11425</t>
  </si>
  <si>
    <t>A-338025</t>
  </si>
  <si>
    <t>NOTA 3256</t>
  </si>
  <si>
    <t>CANALES  70</t>
  </si>
  <si>
    <t>AGROPECUARIA LA GABY      250</t>
  </si>
  <si>
    <t>RAFAEL ZAMBRANO SANDOVAL</t>
  </si>
  <si>
    <t>MANITA DE CERDO</t>
  </si>
  <si>
    <t>FOLIO 11295</t>
  </si>
  <si>
    <t>MANTECA</t>
  </si>
  <si>
    <t>T-152</t>
  </si>
  <si>
    <t xml:space="preserve">Transfererencia S </t>
  </si>
  <si>
    <t>23887--23952--5469</t>
  </si>
  <si>
    <t>23887--23952--NC-477</t>
  </si>
  <si>
    <t>DISTRIBUIDORA DE CARNES SELECTAS RAMPE</t>
  </si>
  <si>
    <t>COMBO PERNIL</t>
  </si>
  <si>
    <t>FOLIO 11307</t>
  </si>
  <si>
    <t>T-178</t>
  </si>
  <si>
    <t>T-154</t>
  </si>
  <si>
    <t>-</t>
  </si>
  <si>
    <t>23935--12788</t>
  </si>
  <si>
    <t>23935--7583</t>
  </si>
  <si>
    <t>NOTA CREDITO POR  34.1 kg</t>
  </si>
  <si>
    <t>43026---NC-38</t>
  </si>
  <si>
    <t>Transferencai S</t>
  </si>
  <si>
    <t>T</t>
  </si>
  <si>
    <t>T-177</t>
  </si>
  <si>
    <t>0327 D1</t>
  </si>
  <si>
    <t>0355 D1</t>
  </si>
  <si>
    <t>0369 D1</t>
  </si>
  <si>
    <t>0396 D1</t>
  </si>
  <si>
    <t>0434 D1</t>
  </si>
  <si>
    <t>0476 D1</t>
  </si>
  <si>
    <t>0504 D1</t>
  </si>
  <si>
    <t>0519 D1</t>
  </si>
  <si>
    <t>0537 D1</t>
  </si>
  <si>
    <t>0549 D1</t>
  </si>
  <si>
    <t>0573 D1</t>
  </si>
  <si>
    <t>ENTRADAS DEL MES DE       A G  O S T O               2 0 2 3</t>
  </si>
  <si>
    <t>CANALES   245</t>
  </si>
  <si>
    <r>
      <t xml:space="preserve">AGROPECUARIA EL TOPETE    </t>
    </r>
    <r>
      <rPr>
        <b/>
        <sz val="14"/>
        <color rgb="FF0000FF"/>
        <rFont val="Calibri"/>
        <family val="2"/>
        <scheme val="minor"/>
      </rPr>
      <t>250</t>
    </r>
  </si>
  <si>
    <t>CANALES 216</t>
  </si>
  <si>
    <t>CANALES   200</t>
  </si>
  <si>
    <t>7605--</t>
  </si>
  <si>
    <t>23972--9480</t>
  </si>
  <si>
    <t>PORCICOLA SAN BERNARDO</t>
  </si>
  <si>
    <t>CANALES 50</t>
  </si>
  <si>
    <t>CUERO COMBO</t>
  </si>
  <si>
    <t>A-338626</t>
  </si>
  <si>
    <t>NOTA 4483</t>
  </si>
  <si>
    <t>FOLIO  11294</t>
  </si>
  <si>
    <t>FOLIO 11304</t>
  </si>
  <si>
    <t>A-338629</t>
  </si>
  <si>
    <t>NOTA 2352</t>
  </si>
  <si>
    <t>FOLIO 11302</t>
  </si>
  <si>
    <t>A-338627</t>
  </si>
  <si>
    <t>NOTA 2358</t>
  </si>
  <si>
    <t>FOLIO 11292</t>
  </si>
  <si>
    <t>A-338625</t>
  </si>
  <si>
    <t>NOTA 1771</t>
  </si>
  <si>
    <t>Transferencia s</t>
  </si>
  <si>
    <t>Transferecia B</t>
  </si>
  <si>
    <t xml:space="preserve">ADAMS INT MORELIA </t>
  </si>
  <si>
    <t>PU-118928</t>
  </si>
  <si>
    <t>COMBO CUERO  I B P   ( 4  )</t>
  </si>
  <si>
    <r>
      <t xml:space="preserve">AGROPECUARIA EL TOPETE   </t>
    </r>
    <r>
      <rPr>
        <b/>
        <sz val="14"/>
        <color rgb="FF0000FF"/>
        <rFont val="Calibri"/>
        <family val="2"/>
        <scheme val="minor"/>
      </rPr>
      <t>230</t>
    </r>
  </si>
  <si>
    <t>CANALES 30</t>
  </si>
  <si>
    <t>FOLIO 11227</t>
  </si>
  <si>
    <t>A-338623</t>
  </si>
  <si>
    <t>FOLIO 11226</t>
  </si>
  <si>
    <t>A-338624</t>
  </si>
  <si>
    <t>FOLIO CENTRAL 11426</t>
  </si>
  <si>
    <t>A-338511</t>
  </si>
  <si>
    <t>NOTA  3015</t>
  </si>
  <si>
    <t>VARIOS  virginia. Americano, york , chile, pata, argentino</t>
  </si>
  <si>
    <t>tocino, pierna ahum, pata</t>
  </si>
  <si>
    <t>FOLIO CENTRAL 11427</t>
  </si>
  <si>
    <t>A-338512</t>
  </si>
  <si>
    <t>NOTA 3516</t>
  </si>
  <si>
    <t>FOLIO CENTRAL 11431</t>
  </si>
  <si>
    <t>A-338510</t>
  </si>
  <si>
    <t>NOTA 1954</t>
  </si>
  <si>
    <t>ADOBO Y AMERICANO</t>
  </si>
  <si>
    <t>FOLIO CENTRAL 11432</t>
  </si>
  <si>
    <t>A-338509</t>
  </si>
  <si>
    <t>NOTA 1756</t>
  </si>
  <si>
    <t>AMERICANO</t>
  </si>
  <si>
    <t>FOLIO CENTRAL 11434</t>
  </si>
  <si>
    <t>A-338508</t>
  </si>
  <si>
    <t>NOTA 1971</t>
  </si>
  <si>
    <t xml:space="preserve">VARIOS </t>
  </si>
  <si>
    <t>FOLIO CENTRAL 11438</t>
  </si>
  <si>
    <t>A-338514</t>
  </si>
  <si>
    <t>NOTA 2375</t>
  </si>
  <si>
    <t>CHULETA AHUM, MARIPOSa</t>
  </si>
  <si>
    <t>FOLIO CENTRAL 11439</t>
  </si>
  <si>
    <t>A-338513</t>
  </si>
  <si>
    <t>NOTA 2405</t>
  </si>
  <si>
    <t>FOLIO CENTRAL 11449</t>
  </si>
  <si>
    <t>A-338667</t>
  </si>
  <si>
    <t>NOTA 3317</t>
  </si>
  <si>
    <t>D-6366</t>
  </si>
  <si>
    <t>12849--24021</t>
  </si>
  <si>
    <t>FOLIO CENTRAL 11453</t>
  </si>
  <si>
    <t>A-338680</t>
  </si>
  <si>
    <t>NOTA 3549</t>
  </si>
  <si>
    <t>FOLIO CENTRAL 11451</t>
  </si>
  <si>
    <t>A-338668</t>
  </si>
  <si>
    <t xml:space="preserve">ADOBO   </t>
  </si>
  <si>
    <t>FOLIO CENTRAL 11454</t>
  </si>
  <si>
    <t>A-338685</t>
  </si>
  <si>
    <t>FOLIO CENTRAL 11458</t>
  </si>
  <si>
    <t>A-338686</t>
  </si>
  <si>
    <t>NOTA 4105</t>
  </si>
  <si>
    <t>NOTA 3795</t>
  </si>
  <si>
    <t>NOTA 3508</t>
  </si>
  <si>
    <t>FOLIO CENTRAL 11444</t>
  </si>
  <si>
    <t>A-338669</t>
  </si>
  <si>
    <t xml:space="preserve">adobo, </t>
  </si>
  <si>
    <t>AGROPECUARIA EL TOPETE    250</t>
  </si>
  <si>
    <t xml:space="preserve">AGROPECUARIA EL TOPETE </t>
  </si>
  <si>
    <t>CANALES  199</t>
  </si>
  <si>
    <t>24066--12877</t>
  </si>
  <si>
    <t>T-165</t>
  </si>
  <si>
    <t>12903----24110</t>
  </si>
  <si>
    <t>7640----24110</t>
  </si>
  <si>
    <t>AMERICANO , PATA</t>
  </si>
  <si>
    <t>FOLIO CENTRAL  11463</t>
  </si>
  <si>
    <t>A-338688</t>
  </si>
  <si>
    <t>NOTA 4397</t>
  </si>
  <si>
    <t>FOLIO CENTRAL 11465</t>
  </si>
  <si>
    <t>A-338687</t>
  </si>
  <si>
    <t>NOTA 4566</t>
  </si>
  <si>
    <t>CANALES  116</t>
  </si>
  <si>
    <t>CANALES 116</t>
  </si>
  <si>
    <t>P-191</t>
  </si>
  <si>
    <t>D-6432</t>
  </si>
  <si>
    <t>FOLIO CENTRAL 11468</t>
  </si>
  <si>
    <t>A-338698</t>
  </si>
  <si>
    <t>NOTA 2055</t>
  </si>
  <si>
    <t>FOLIO CENTRAL  11466</t>
  </si>
  <si>
    <t>JAMON AMERICANO</t>
  </si>
  <si>
    <t>A-338695</t>
  </si>
  <si>
    <t>NOTA 4719</t>
  </si>
  <si>
    <t>JAMON VIRGINIA</t>
  </si>
  <si>
    <t>JAMON YORK</t>
  </si>
  <si>
    <t>FOLIO CENTRAL 11470</t>
  </si>
  <si>
    <t>A-338699</t>
  </si>
  <si>
    <t>FOLIO CENTRAL 11460</t>
  </si>
  <si>
    <t>A-338696</t>
  </si>
  <si>
    <t>NOTA 3215</t>
  </si>
  <si>
    <t>NOTA 0006</t>
  </si>
  <si>
    <t>Tocino pierna</t>
  </si>
  <si>
    <t>FOLIO CENTRAL 11459</t>
  </si>
  <si>
    <t>A-338697</t>
  </si>
  <si>
    <t>NOTA  2961</t>
  </si>
  <si>
    <t>FOLIO CENTRAL 11472</t>
  </si>
  <si>
    <t>A-3387.42</t>
  </si>
  <si>
    <t>NOTA 281</t>
  </si>
  <si>
    <t>0596 D1</t>
  </si>
  <si>
    <t>0621 D1</t>
  </si>
  <si>
    <t>0633 D1</t>
  </si>
  <si>
    <t>0655 D1</t>
  </si>
  <si>
    <t>0679 D1</t>
  </si>
  <si>
    <t>0694 D1</t>
  </si>
  <si>
    <t>0707 D1</t>
  </si>
  <si>
    <t>0733 D1</t>
  </si>
  <si>
    <t>0753 D1</t>
  </si>
  <si>
    <t>0769 D1</t>
  </si>
  <si>
    <t>0794 D1</t>
  </si>
  <si>
    <t>0804 D1</t>
  </si>
  <si>
    <t>0825 D1</t>
  </si>
  <si>
    <t>0841 D1</t>
  </si>
  <si>
    <t>0850 D1</t>
  </si>
  <si>
    <t>ENTRADAS DEL MES DE       S E P T I E M B R E              2 0 2 3</t>
  </si>
  <si>
    <t>FOLIO 11360</t>
  </si>
  <si>
    <t>V05-3367</t>
  </si>
  <si>
    <t>AGROPECUARIA LA GABY</t>
  </si>
  <si>
    <t>0866 D1</t>
  </si>
  <si>
    <t>DISTRIBUIDORA PEPE FILETE PUEBLA</t>
  </si>
  <si>
    <t xml:space="preserve">AGROPECUAIRA EL TOPETE </t>
  </si>
  <si>
    <t>CANALES  198</t>
  </si>
  <si>
    <t>T-171</t>
  </si>
  <si>
    <t>AGROPECUAIRA LA CHEMITA    249</t>
  </si>
  <si>
    <t>CANALES  150</t>
  </si>
  <si>
    <t xml:space="preserve">HUEVO SAN JUAN </t>
  </si>
  <si>
    <t xml:space="preserve">MUESTRAS , pulpa bola, costilla c/h, hueso tuetano, suadero, chambarete c/h  </t>
  </si>
  <si>
    <t>NOTA 18748</t>
  </si>
  <si>
    <t>Chicharron prensado</t>
  </si>
  <si>
    <t>manteca de ceerdo</t>
  </si>
  <si>
    <t>FOLIO  11381</t>
  </si>
  <si>
    <t>884/*</t>
  </si>
  <si>
    <t>RQAFAEL ZAMBRANO SANDOVAL  ( FRITURAS SAN PEDRO  )</t>
  </si>
  <si>
    <t>12931--24155</t>
  </si>
  <si>
    <t>T-171--24238--12991</t>
  </si>
  <si>
    <t>24244--7680</t>
  </si>
  <si>
    <t>9531--24197</t>
  </si>
  <si>
    <t>AGROPECUARIA LA CHEMITA     250</t>
  </si>
  <si>
    <t>CANALES  246</t>
  </si>
  <si>
    <t>VICERAS SELECTAS DEL BAJO</t>
  </si>
  <si>
    <t>V05-3587</t>
  </si>
  <si>
    <t>24279--13040</t>
  </si>
  <si>
    <t>24279--5561</t>
  </si>
  <si>
    <t>T-176</t>
  </si>
  <si>
    <t>43760--</t>
  </si>
  <si>
    <t>43797--</t>
  </si>
  <si>
    <t>P-203</t>
  </si>
  <si>
    <t xml:space="preserve">N L P </t>
  </si>
  <si>
    <t>0895 D1</t>
  </si>
  <si>
    <t>CANALES   100    ( 102  )</t>
  </si>
  <si>
    <t>0899 D1</t>
  </si>
  <si>
    <t>0924 D1</t>
  </si>
  <si>
    <t>0956 D1</t>
  </si>
  <si>
    <t>0980 D1</t>
  </si>
  <si>
    <t>0997 D1</t>
  </si>
  <si>
    <t>0009 D1</t>
  </si>
  <si>
    <t>0025 E1</t>
  </si>
  <si>
    <t>0030 E1</t>
  </si>
  <si>
    <t>0043 E1</t>
  </si>
  <si>
    <t>0060 E1</t>
  </si>
  <si>
    <t>0080 E1</t>
  </si>
  <si>
    <t>0101 E1</t>
  </si>
  <si>
    <t>0126 E1</t>
  </si>
  <si>
    <t>0141 E1</t>
  </si>
  <si>
    <t>ENTRADAS DEL MES DE        O C T U B R E             2 0 2 3</t>
  </si>
  <si>
    <t xml:space="preserve">AGROPECUARIA EL TOP0TE  </t>
  </si>
  <si>
    <t>CANALES  98</t>
  </si>
  <si>
    <t>FOLIO 11418</t>
  </si>
  <si>
    <t>CANALES  109</t>
  </si>
  <si>
    <t>FOLIO 11422</t>
  </si>
  <si>
    <t xml:space="preserve"> CANALES 248</t>
  </si>
  <si>
    <r>
      <t xml:space="preserve">PORCICOLA SAN BERNARDO   </t>
    </r>
    <r>
      <rPr>
        <b/>
        <sz val="16"/>
        <color rgb="FF3333FF"/>
        <rFont val="Calibri"/>
        <family val="2"/>
        <scheme val="minor"/>
      </rPr>
      <t xml:space="preserve">  249</t>
    </r>
  </si>
  <si>
    <t>24328--7713</t>
  </si>
  <si>
    <t>24328--5568</t>
  </si>
  <si>
    <t>T-181</t>
  </si>
  <si>
    <t>AGROPECUARIA LA GABY   249</t>
  </si>
  <si>
    <t>13137--NC-601</t>
  </si>
  <si>
    <t>13-Oct-23----16-Oct-23</t>
  </si>
  <si>
    <t>43987--</t>
  </si>
  <si>
    <t xml:space="preserve">CARNES SELECTAS EL CIEN </t>
  </si>
  <si>
    <t>MEDIA  RES</t>
  </si>
  <si>
    <t>ANTICIPO</t>
  </si>
  <si>
    <t>9585--24391</t>
  </si>
  <si>
    <t>6-Oct-23----10-Oct-23</t>
  </si>
  <si>
    <t>CANALES  217</t>
  </si>
  <si>
    <t>transferencia B</t>
  </si>
  <si>
    <t xml:space="preserve">ARCADIO LEDO BERISTAIN      A L B I C I A </t>
  </si>
  <si>
    <t>FOLIO CENTRAL 11485</t>
  </si>
  <si>
    <t>A-339106</t>
  </si>
  <si>
    <t>NOTA 1385</t>
  </si>
  <si>
    <t>FOLIO CENTRAL 11488</t>
  </si>
  <si>
    <t>A-338996</t>
  </si>
  <si>
    <t>NOTA 1496</t>
  </si>
  <si>
    <t>Tocino, Virginia, York, adobo, americano</t>
  </si>
  <si>
    <t>FOLIO CENTRAL 11489</t>
  </si>
  <si>
    <t>A-338997</t>
  </si>
  <si>
    <t>NOTA 1529</t>
  </si>
  <si>
    <t>FOLIO CENTRAL  11491</t>
  </si>
  <si>
    <t>A-338998</t>
  </si>
  <si>
    <t>NOTA 1786</t>
  </si>
  <si>
    <t xml:space="preserve">Transferencia  S </t>
  </si>
  <si>
    <t>FOLIO CENTRAL  11474</t>
  </si>
  <si>
    <t>A-338741</t>
  </si>
  <si>
    <t>NOTA 442</t>
  </si>
  <si>
    <t>PATA RES, VIRGINIA</t>
  </si>
  <si>
    <t>FOLIO CENTRAL 11475</t>
  </si>
  <si>
    <t>A-338951</t>
  </si>
  <si>
    <t>NOTA 557</t>
  </si>
  <si>
    <t>FOLIO CENTRAL 11477</t>
  </si>
  <si>
    <t>A-338952</t>
  </si>
  <si>
    <t>NOTA 720</t>
  </si>
  <si>
    <t>Adobo, york americano, pata</t>
  </si>
  <si>
    <t>FOLIO CENTRAL 4480</t>
  </si>
  <si>
    <t>A-338961</t>
  </si>
  <si>
    <t>NOTA 943</t>
  </si>
  <si>
    <t>CHUMETA AHUMADA</t>
  </si>
  <si>
    <t>FOLIO CENTRAL 11482</t>
  </si>
  <si>
    <t>A-338993</t>
  </si>
  <si>
    <t>NOTA 1277</t>
  </si>
  <si>
    <t>FOLIO CENTRAL 11484</t>
  </si>
  <si>
    <t>A-338994</t>
  </si>
  <si>
    <t>NOTA 1383</t>
  </si>
  <si>
    <t>CARNES SELECTAS EL CIEN</t>
  </si>
  <si>
    <t>FOLIO 11434</t>
  </si>
  <si>
    <t>B-75218-----B-74893</t>
  </si>
  <si>
    <t>Hueso tuetano</t>
  </si>
  <si>
    <t>gallinas</t>
  </si>
  <si>
    <t>FOLIO 11426</t>
  </si>
  <si>
    <t>FOLIO  11435</t>
  </si>
  <si>
    <t>A-78377-----A-78571</t>
  </si>
  <si>
    <t>Pierna RES</t>
  </si>
  <si>
    <t>PIÑA  DE RES</t>
  </si>
  <si>
    <t>PULPA DE RES----gallina</t>
  </si>
  <si>
    <t>Hueso Perico</t>
  </si>
  <si>
    <t>Hueso   perico</t>
  </si>
  <si>
    <t>FOLIO 11436</t>
  </si>
  <si>
    <t>FOLIO 11419</t>
  </si>
  <si>
    <t>ZASR2023-162</t>
  </si>
  <si>
    <t>BECAO</t>
  </si>
  <si>
    <t>24433---5580--NC-218</t>
  </si>
  <si>
    <t>13-Oct-23-----17-Oct-23</t>
  </si>
  <si>
    <t>PAGO DE ADUANA</t>
  </si>
  <si>
    <t>PAGO DE FLETES</t>
  </si>
  <si>
    <t>SEGURO DE</t>
  </si>
  <si>
    <t>PAGO A PROV</t>
  </si>
  <si>
    <t>PERNIL CON PIEL</t>
  </si>
  <si>
    <t xml:space="preserve">FECHA </t>
  </si>
  <si>
    <t>KILOS</t>
  </si>
  <si>
    <t>BULTOS</t>
  </si>
  <si>
    <t>kg registrados</t>
  </si>
  <si>
    <t>Diferencias</t>
  </si>
  <si>
    <t>CHEQUE</t>
  </si>
  <si>
    <t>EMBARQUE</t>
  </si>
  <si>
    <t>PEDIMENTO</t>
  </si>
  <si>
    <t xml:space="preserve">TOTAL DE ENTRADAS DEL MES        OCTUBRE         2023       O D E L P A </t>
  </si>
  <si>
    <t>PED. 104449176</t>
  </si>
  <si>
    <t>SAM FARMS</t>
  </si>
  <si>
    <t xml:space="preserve">I B P </t>
  </si>
  <si>
    <t>PED. 104986649</t>
  </si>
  <si>
    <t>Transfer B 20-Oct-23</t>
  </si>
  <si>
    <t>D-6612</t>
  </si>
  <si>
    <t>P-220</t>
  </si>
  <si>
    <t>Transfer B 17-Oct-23</t>
  </si>
  <si>
    <t>FOLIO 11443</t>
  </si>
  <si>
    <t>FOLIO 11444</t>
  </si>
  <si>
    <t>FOLIO 11445</t>
  </si>
  <si>
    <t>FOLIO 11448</t>
  </si>
  <si>
    <t xml:space="preserve">AGROPECUARIA LA GABY   </t>
  </si>
  <si>
    <t>FOLIO 11457</t>
  </si>
  <si>
    <t>Seaboard</t>
  </si>
  <si>
    <t>PED. 104926594</t>
  </si>
  <si>
    <t>F-4005</t>
  </si>
  <si>
    <t>PED. 105249071</t>
  </si>
  <si>
    <t>FOLIO 11449</t>
  </si>
  <si>
    <t>A-78303----A-78941</t>
  </si>
  <si>
    <t>Transfer S 26-Oct-23</t>
  </si>
  <si>
    <t>T-184</t>
  </si>
  <si>
    <t>24475--13200</t>
  </si>
  <si>
    <t>T-185</t>
  </si>
  <si>
    <t>20-Oct-23------24-Oct-23</t>
  </si>
  <si>
    <t>Transfer B 26-Oct-23</t>
  </si>
  <si>
    <t>27-Oct-23------31-Oct-23</t>
  </si>
  <si>
    <t>Transfer B 27-Oct-23</t>
  </si>
  <si>
    <t>P-219</t>
  </si>
  <si>
    <t>0666 E1</t>
  </si>
  <si>
    <t>0188 E1</t>
  </si>
  <si>
    <t>FOLIO 11417  Trasp 0235 E1</t>
  </si>
  <si>
    <t>FOLIO 11425 -------- Trasp  0272 E1</t>
  </si>
  <si>
    <t>ENTRADAS DEL MES DE        N O V I E M B R E              2 0 2 3</t>
  </si>
  <si>
    <t>CAJAS</t>
  </si>
  <si>
    <t>Kg Registrados</t>
  </si>
  <si>
    <t xml:space="preserve">   </t>
  </si>
  <si>
    <t>Pernil con piel</t>
  </si>
  <si>
    <t xml:space="preserve">SAM FARMS </t>
  </si>
  <si>
    <t>DISTRIBUCION</t>
  </si>
  <si>
    <t>KILOS ENT</t>
  </si>
  <si>
    <t>SALIDA KG</t>
  </si>
  <si>
    <t>TRASP</t>
  </si>
  <si>
    <t xml:space="preserve">EXISTENCIA </t>
  </si>
  <si>
    <t xml:space="preserve">TOTAL DE ENTRADAS DEL MES </t>
  </si>
  <si>
    <t>#</t>
  </si>
  <si>
    <t>PERNIL con piel</t>
  </si>
  <si>
    <t>PERNIL con cuero</t>
  </si>
  <si>
    <t>PERNIL</t>
  </si>
  <si>
    <t xml:space="preserve">      </t>
  </si>
  <si>
    <t>.</t>
  </si>
  <si>
    <t>ENTRADAS DEL MES DE  NOVIEMBRE  2023</t>
  </si>
  <si>
    <t xml:space="preserve">FOLIO   OBRADOR </t>
  </si>
  <si>
    <t>FOLKO 11463</t>
  </si>
  <si>
    <t>MEDIA RES</t>
  </si>
  <si>
    <t>HUESO PERICO</t>
  </si>
  <si>
    <t>HUESO TUETANO</t>
  </si>
  <si>
    <t>GALLINAS</t>
  </si>
  <si>
    <t>PIERNA DE RES</t>
  </si>
  <si>
    <t>A-79969----A-79711</t>
  </si>
  <si>
    <t>ALIMENTOS CEERTIFICADOS DE PUEBLA</t>
  </si>
  <si>
    <t>TOCINO</t>
  </si>
  <si>
    <t>TOCINO NACIONAL</t>
  </si>
  <si>
    <t>ADAMS INTERNATIONAL MORELIA</t>
  </si>
  <si>
    <t>CUERO DE COMBO</t>
  </si>
  <si>
    <t>PU-121971</t>
  </si>
  <si>
    <t>AGROPECUARIA EL TOPETE     250</t>
  </si>
  <si>
    <t>PED. 105609243</t>
  </si>
  <si>
    <t>CHULETA S/T INNOVA</t>
  </si>
  <si>
    <t>ESPALDILLA S/H</t>
  </si>
  <si>
    <t xml:space="preserve">FILETE DE CERDO </t>
  </si>
  <si>
    <t>PECHO</t>
  </si>
  <si>
    <t>MANITAS DE CERDO</t>
  </si>
  <si>
    <t>COMBO DE CUERO</t>
  </si>
  <si>
    <t>A-80317----A-80156</t>
  </si>
  <si>
    <t>BAK HERCA  S DE RL DE CV</t>
  </si>
  <si>
    <t xml:space="preserve">MENUDO EXCEL </t>
  </si>
  <si>
    <t xml:space="preserve">TOTALES </t>
  </si>
  <si>
    <t>D</t>
  </si>
  <si>
    <t>SAM FARMS  LLC</t>
  </si>
  <si>
    <t>RANTOUL</t>
  </si>
  <si>
    <t>PED. 3002232</t>
  </si>
  <si>
    <t>A-80620-----A-80494</t>
  </si>
  <si>
    <t>TOTAL DE ENTRADAS   Obrador    DEL MES        NOVIEMBRE         2023</t>
  </si>
  <si>
    <t>24498--13208</t>
  </si>
  <si>
    <t>ANTICIPOS</t>
  </si>
  <si>
    <t>3-Nov-23-----</t>
  </si>
  <si>
    <t>Transfer S 3-Nov-23</t>
  </si>
  <si>
    <t>T-185--24517--9614--NC-482</t>
  </si>
  <si>
    <t xml:space="preserve">FOLIO 11460 </t>
  </si>
  <si>
    <t>T-188</t>
  </si>
  <si>
    <t>Transferrencia S</t>
  </si>
  <si>
    <t>10-Nov--23----14-Nov-23</t>
  </si>
  <si>
    <t>D-6722</t>
  </si>
  <si>
    <t>Transfer B 3-Nov-23</t>
  </si>
  <si>
    <t>Transfer B 9-Nov-23</t>
  </si>
  <si>
    <t>Transfer B 14-Nov-23</t>
  </si>
  <si>
    <t>ALIMENTOS CEERTIFICADOS DE PUEBLA    INNOVA</t>
  </si>
  <si>
    <t>PU-12223</t>
  </si>
  <si>
    <t>IDEAL TRADING</t>
  </si>
  <si>
    <t>SIOUX</t>
  </si>
  <si>
    <t>PED. 105993430</t>
  </si>
  <si>
    <t>NLP-212</t>
  </si>
  <si>
    <t>ALIMENTOS CERTIFICADOS DE PUEBLA                     I N N O V A</t>
  </si>
  <si>
    <t>FOLIO 11494</t>
  </si>
  <si>
    <t xml:space="preserve">SAM  FARMS </t>
  </si>
  <si>
    <t>PED. 106002279</t>
  </si>
  <si>
    <t>PRODUCTOS ALIMENTICIOS SUPER S DE RL DE CV</t>
  </si>
  <si>
    <t>GRASA</t>
  </si>
  <si>
    <t>FOLIO  11500</t>
  </si>
  <si>
    <t>AGROPECUARIA LA CHEMITA   248</t>
  </si>
  <si>
    <t>FOLIO 11515</t>
  </si>
  <si>
    <t>A-80996-----A-80839</t>
  </si>
  <si>
    <t>PULPA DE RES</t>
  </si>
  <si>
    <t>HUESO PEERICO</t>
  </si>
  <si>
    <t>PED. 106240656</t>
  </si>
  <si>
    <t>??????</t>
  </si>
  <si>
    <t>PED. 106320088</t>
  </si>
  <si>
    <t>FOLIO 11514</t>
  </si>
  <si>
    <t>FOLIO 11517</t>
  </si>
  <si>
    <t>FOLIO 11518</t>
  </si>
  <si>
    <t>AGROPECUARIA LA GABY  250</t>
  </si>
  <si>
    <t xml:space="preserve">AGROPECUARIA EL TOPETE        </t>
  </si>
  <si>
    <t>FAV-17</t>
  </si>
  <si>
    <t>24560--13254</t>
  </si>
  <si>
    <t>T-195</t>
  </si>
  <si>
    <t>Transfer 21-Nov-23</t>
  </si>
  <si>
    <t>CF-BB</t>
  </si>
  <si>
    <t>Transfer B 22-Nov-23</t>
  </si>
  <si>
    <t>Transfer S 13-Nov-23</t>
  </si>
  <si>
    <t>Transfer S 14-Nov-23</t>
  </si>
  <si>
    <t>Transfer S 15-Nov-23</t>
  </si>
  <si>
    <t>T-191</t>
  </si>
  <si>
    <t>P-248</t>
  </si>
  <si>
    <t>Tranfer B 13-Nov-23</t>
  </si>
  <si>
    <t>Transfer B 16-Nov-23</t>
  </si>
  <si>
    <t>Transfer B 17-Nov-23</t>
  </si>
  <si>
    <t>17-Nov-23--21-Nov-23</t>
  </si>
  <si>
    <t>P-249</t>
  </si>
  <si>
    <t>FOLIO 11522</t>
  </si>
  <si>
    <t>FOLIO 11520</t>
  </si>
  <si>
    <t>CANALES 215</t>
  </si>
  <si>
    <t>FOLIO 11526</t>
  </si>
  <si>
    <t>FOLIO 11527</t>
  </si>
  <si>
    <t>FOLIO 11528</t>
  </si>
  <si>
    <t xml:space="preserve">PIENECILLO C/H </t>
  </si>
  <si>
    <t>A-76905-------B-77088</t>
  </si>
  <si>
    <t>D-6773</t>
  </si>
  <si>
    <t>T-196</t>
  </si>
  <si>
    <t>24-Nov-23-------28-Nov-23</t>
  </si>
  <si>
    <t>V05-2713/*--V05-3972</t>
  </si>
  <si>
    <t xml:space="preserve">AGROPECUARIA LA CHEMITA     </t>
  </si>
  <si>
    <t>24595--13283</t>
  </si>
  <si>
    <t>24595--7771</t>
  </si>
  <si>
    <t>ENTRADAS DEL MES DE        D I C I E M B R E              2 0 2 3</t>
  </si>
  <si>
    <t xml:space="preserve">CANALES 249  ( - 1 PIEZA ) </t>
  </si>
  <si>
    <t>ENTRADAS DEL MES DE  DICIEMBRE   2023</t>
  </si>
  <si>
    <t>PED. 16793843</t>
  </si>
  <si>
    <t xml:space="preserve">CANALES  250 </t>
  </si>
  <si>
    <t>V05-4242</t>
  </si>
  <si>
    <t>PED. 107050681</t>
  </si>
  <si>
    <t>CURO PAPEL</t>
  </si>
  <si>
    <t>PU-123485</t>
  </si>
  <si>
    <t>ALIMENTOS CERTIFICADOS DE PUEBLA</t>
  </si>
  <si>
    <t>ALFONSO ESPINDOLA</t>
  </si>
  <si>
    <t xml:space="preserve">PED. </t>
  </si>
  <si>
    <t>F-4467</t>
  </si>
  <si>
    <t>PECHO LIMPIO</t>
  </si>
  <si>
    <t>DISTRIBUIDORA PEPE FILETE</t>
  </si>
  <si>
    <t>I B P</t>
  </si>
  <si>
    <t>PED. 107354738</t>
  </si>
  <si>
    <t>Transfer S 1-Dic-23</t>
  </si>
  <si>
    <t>Transfer S 7-Dic-23</t>
  </si>
  <si>
    <t>T-198</t>
  </si>
  <si>
    <t>Transfer B 10-Nov-23  en NLP  Correcion   Transfer B 1-Dic-23</t>
  </si>
  <si>
    <t>Transfer B 1-Dic-23</t>
  </si>
  <si>
    <t>24632--7782</t>
  </si>
  <si>
    <t>24632--5619</t>
  </si>
  <si>
    <t>Transfer B 7-Dic-23</t>
  </si>
  <si>
    <t>Transfer B 14-Dic-23</t>
  </si>
  <si>
    <t>Transfer B 15-Dic-23</t>
  </si>
  <si>
    <t>D-6835</t>
  </si>
  <si>
    <t>CHAMORRO DE RES</t>
  </si>
  <si>
    <t>AGROPECUARIA LA CHEMITA    249</t>
  </si>
  <si>
    <t>CANALES 214</t>
  </si>
  <si>
    <t>CANALES  145</t>
  </si>
  <si>
    <t>PULPA DE PIERNA</t>
  </si>
  <si>
    <t>PED. 107725529</t>
  </si>
  <si>
    <t>CAÑA DE LOMO</t>
  </si>
  <si>
    <t>CAÑA DE LOMO VAC</t>
  </si>
  <si>
    <t>Tramsferemcoa S</t>
  </si>
  <si>
    <t>24704--13405--13404</t>
  </si>
  <si>
    <t>Transfer S 22-Dic-23</t>
  </si>
  <si>
    <t>Transfer S 14-Dic-23</t>
  </si>
  <si>
    <t>T-201</t>
  </si>
  <si>
    <t>Transfer S 26-Dic-23</t>
  </si>
  <si>
    <t>Transferendia S</t>
  </si>
  <si>
    <t>A-82315-----A-82472</t>
  </si>
  <si>
    <t>PAGOS</t>
  </si>
  <si>
    <t>15-Dic-23----19-Dic-23</t>
  </si>
  <si>
    <t>Transferencai B</t>
  </si>
  <si>
    <t>Transfer B 26-Dic-23</t>
  </si>
  <si>
    <t>22-Dic-23---26--Dic-23</t>
  </si>
  <si>
    <t>D-6855</t>
  </si>
  <si>
    <t>P-268</t>
  </si>
  <si>
    <t>P-267</t>
  </si>
  <si>
    <t>AGROPECUARIA EL TOPETE</t>
  </si>
  <si>
    <t>24745--13443</t>
  </si>
  <si>
    <t>24786--7826</t>
  </si>
  <si>
    <t>Transrferencia S</t>
  </si>
  <si>
    <t>24827--13548</t>
  </si>
  <si>
    <t>T-202</t>
  </si>
  <si>
    <t>A-82636-------A-82863</t>
  </si>
  <si>
    <t>ALIMENTOS CERTIFICADOS DE PUEBLA   INNOVA</t>
  </si>
  <si>
    <t>AGROPECUARIA EL TOPETE   250</t>
  </si>
  <si>
    <t xml:space="preserve">AGROPECUARIA LA CHEMITA    </t>
  </si>
  <si>
    <t>XXXXX</t>
  </si>
  <si>
    <t>Transfererencia S</t>
  </si>
  <si>
    <t>24866--7872</t>
  </si>
  <si>
    <t>24866---13586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</si>
</sst>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A]d\-mmm\-yy;@"/>
    <numFmt numFmtId="165" formatCode="[$$-80A]#,##0.00"/>
    <numFmt numFmtId="166" formatCode="[$-C0A]dd\-mmm\-yy;@"/>
    <numFmt numFmtId="167" formatCode="&quot;$&quot;#,##0.00"/>
    <numFmt numFmtId="168" formatCode="#,##0.000"/>
    <numFmt numFmtId="169" formatCode="#,##0.0000"/>
    <numFmt numFmtId="170" formatCode="0.000"/>
  </numFmts>
  <fonts count="1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11"/>
      <color theme="1"/>
      <name val="Calibri"/>
      <family val="1"/>
      <scheme val="minor"/>
    </font>
    <font>
      <b/>
      <sz val="14"/>
      <color theme="1"/>
      <name val="Calibri"/>
      <family val="2"/>
      <scheme val="minor"/>
    </font>
    <font>
      <b/>
      <sz val="11"/>
      <color rgb="FF0000FF"/>
      <name val="Calibri"/>
      <family val="1"/>
      <scheme val="minor"/>
    </font>
    <font>
      <b/>
      <sz val="12"/>
      <color theme="1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24"/>
      <color rgb="FF800000"/>
      <name val="Calibri"/>
      <family val="2"/>
      <scheme val="minor"/>
    </font>
    <font>
      <b/>
      <sz val="12"/>
      <color theme="1"/>
      <name val="Calibri"/>
      <family val="1"/>
      <scheme val="minor"/>
    </font>
    <font>
      <b/>
      <sz val="18"/>
      <color theme="1"/>
      <name val="Calibri"/>
      <family val="1"/>
      <scheme val="minor"/>
    </font>
    <font>
      <b/>
      <sz val="13"/>
      <color theme="1"/>
      <name val="Calibri"/>
      <family val="1"/>
      <scheme val="minor"/>
    </font>
    <font>
      <b/>
      <sz val="13"/>
      <color theme="1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i/>
      <sz val="11"/>
      <color theme="1"/>
      <name val="Calibri"/>
      <family val="1"/>
      <scheme val="minor"/>
    </font>
    <font>
      <b/>
      <sz val="10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8"/>
      <color rgb="FF800000"/>
      <name val="Calibri"/>
      <family val="2"/>
      <scheme val="minor"/>
    </font>
    <font>
      <b/>
      <sz val="12"/>
      <color rgb="FF990033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0"/>
      <color rgb="FF8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11"/>
      <color rgb="FF800000"/>
      <name val="Calibri"/>
      <family val="1"/>
      <scheme val="minor"/>
    </font>
    <font>
      <b/>
      <sz val="12"/>
      <color rgb="FF800000"/>
      <name val="Calibri"/>
      <family val="1"/>
      <scheme val="minor"/>
    </font>
    <font>
      <b/>
      <sz val="12"/>
      <color rgb="FF00B05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0"/>
      <color theme="1"/>
      <name val="Calibri"/>
      <family val="1"/>
      <scheme val="minor"/>
    </font>
    <font>
      <sz val="11"/>
      <color theme="8" tint="-0.249977111117893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rgb="FFC00000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4"/>
      <color rgb="FF0000FF"/>
      <name val="Calibri Light"/>
      <family val="2"/>
      <scheme val="major"/>
    </font>
    <font>
      <sz val="10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1"/>
      <scheme val="minor"/>
    </font>
    <font>
      <b/>
      <i/>
      <sz val="8"/>
      <color theme="1"/>
      <name val="Calibri"/>
      <family val="1"/>
      <scheme val="minor"/>
    </font>
    <font>
      <b/>
      <sz val="14"/>
      <color theme="1"/>
      <name val="Calibri"/>
      <family val="1"/>
      <scheme val="minor"/>
    </font>
    <font>
      <b/>
      <i/>
      <sz val="11"/>
      <color rgb="FF0000FF"/>
      <name val="Calibri"/>
      <family val="1"/>
      <scheme val="minor"/>
    </font>
    <font>
      <b/>
      <i/>
      <sz val="14"/>
      <color theme="1"/>
      <name val="Calibri"/>
      <family val="1"/>
      <scheme val="minor"/>
    </font>
    <font>
      <b/>
      <sz val="10"/>
      <color rgb="FF0000FF"/>
      <name val="Calibri"/>
      <family val="1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1"/>
      <scheme val="minor"/>
    </font>
    <font>
      <b/>
      <sz val="18"/>
      <color rgb="FF0000FF"/>
      <name val="Calibri"/>
      <family val="2"/>
      <scheme val="minor"/>
    </font>
    <font>
      <b/>
      <sz val="11"/>
      <color rgb="FFFF0000"/>
      <name val="Calibri"/>
      <family val="1"/>
      <scheme val="minor"/>
    </font>
    <font>
      <b/>
      <sz val="12"/>
      <color rgb="FF660033"/>
      <name val="Calibri"/>
      <family val="2"/>
      <scheme val="minor"/>
    </font>
    <font>
      <b/>
      <sz val="16"/>
      <color rgb="FF800000"/>
      <name val="Calibri"/>
      <family val="2"/>
      <scheme val="minor"/>
    </font>
    <font>
      <b/>
      <sz val="13"/>
      <color rgb="FF8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1"/>
      <scheme val="minor"/>
    </font>
    <font>
      <b/>
      <sz val="14"/>
      <color rgb="FFFF0000"/>
      <name val="Calibri"/>
      <family val="1"/>
      <scheme val="minor"/>
    </font>
    <font>
      <b/>
      <sz val="16"/>
      <color rgb="FF0000FF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800000"/>
      <name val="Calibri"/>
      <family val="2"/>
      <scheme val="minor"/>
    </font>
    <font>
      <b/>
      <i/>
      <sz val="12"/>
      <color theme="1"/>
      <name val="Calibri"/>
      <family val="1"/>
      <scheme val="minor"/>
    </font>
    <font>
      <b/>
      <sz val="14"/>
      <color rgb="FF660033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14"/>
      <color rgb="FF0000FF"/>
      <name val="Calibri"/>
      <family val="1"/>
      <scheme val="minor"/>
    </font>
    <font>
      <sz val="18"/>
      <color rgb="FF0000FF"/>
      <name val="Calibri"/>
      <family val="2"/>
      <scheme val="minor"/>
    </font>
    <font>
      <b/>
      <sz val="18"/>
      <color rgb="FF0000FF"/>
      <name val="Calibri"/>
      <family val="1"/>
      <scheme val="minor"/>
    </font>
    <font>
      <b/>
      <sz val="18"/>
      <color rgb="FF0000FF"/>
      <name val="Calibri Light"/>
      <family val="2"/>
      <scheme val="major"/>
    </font>
    <font>
      <b/>
      <i/>
      <sz val="18"/>
      <color rgb="FF0000FF"/>
      <name val="Calibri"/>
      <family val="1"/>
      <scheme val="minor"/>
    </font>
    <font>
      <b/>
      <sz val="16"/>
      <color rgb="FF0000FF"/>
      <name val="Calibri"/>
      <family val="1"/>
      <scheme val="minor"/>
    </font>
    <font>
      <b/>
      <sz val="15"/>
      <color rgb="FF0000FF"/>
      <name val="Calibri"/>
      <family val="1"/>
      <scheme val="minor"/>
    </font>
    <font>
      <b/>
      <sz val="14"/>
      <color rgb="FF00B050"/>
      <name val="Calibri"/>
      <family val="2"/>
      <scheme val="minor"/>
    </font>
    <font>
      <b/>
      <sz val="12"/>
      <color rgb="FF0000FF"/>
      <name val="Calibri"/>
      <family val="1"/>
      <scheme val="minor"/>
    </font>
    <font>
      <b/>
      <sz val="18"/>
      <color theme="1"/>
      <name val="Calibri"/>
      <family val="2"/>
      <scheme val="minor"/>
    </font>
    <font>
      <b/>
      <sz val="12"/>
      <color rgb="FF3333FF"/>
      <name val="Calibri"/>
      <family val="2"/>
      <scheme val="minor"/>
    </font>
    <font>
      <sz val="12"/>
      <color theme="1"/>
      <name val="Calibri"/>
      <family val="1"/>
      <scheme val="minor"/>
    </font>
    <font>
      <b/>
      <sz val="13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1"/>
      <scheme val="minor"/>
    </font>
    <font>
      <b/>
      <sz val="16"/>
      <color rgb="FF3333FF"/>
      <name val="Calibri"/>
      <family val="2"/>
      <scheme val="minor"/>
    </font>
    <font>
      <b/>
      <sz val="13"/>
      <color rgb="FF00B050"/>
      <name val="Calibri"/>
      <family val="2"/>
      <scheme val="minor"/>
    </font>
    <font>
      <b/>
      <sz val="22"/>
      <color theme="1"/>
      <name val="Calibri"/>
      <family val="1"/>
      <scheme val="minor"/>
    </font>
    <font>
      <b/>
      <sz val="24"/>
      <color theme="1"/>
      <name val="Calibri"/>
      <family val="1"/>
      <scheme val="minor"/>
    </font>
    <font>
      <sz val="2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1"/>
      <scheme val="minor"/>
    </font>
    <font>
      <sz val="9"/>
      <color theme="1"/>
      <name val="Calibri"/>
      <family val="1"/>
      <scheme val="minor"/>
    </font>
    <font>
      <b/>
      <sz val="24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2"/>
      <color theme="5" tint="-0.499984740745262"/>
      <name val="Calibri"/>
      <family val="1"/>
      <scheme val="minor"/>
    </font>
    <font>
      <b/>
      <sz val="16"/>
      <color theme="1"/>
      <name val="Arial"/>
      <family val="2"/>
    </font>
    <font>
      <b/>
      <sz val="32"/>
      <color theme="1"/>
      <name val="Calibri"/>
      <family val="1"/>
      <scheme val="minor"/>
    </font>
    <font>
      <b/>
      <sz val="12"/>
      <color rgb="FF3333FF"/>
      <name val="Calibri"/>
      <family val="1"/>
      <scheme val="minor"/>
    </font>
    <font>
      <b/>
      <sz val="11"/>
      <color theme="6" tint="-0.249977111117893"/>
      <name val="Calibri"/>
      <family val="1"/>
      <scheme val="minor"/>
    </font>
    <font>
      <b/>
      <sz val="11"/>
      <color rgb="FF3333FF"/>
      <name val="Calibri"/>
      <family val="1"/>
      <scheme val="minor"/>
    </font>
    <font>
      <b/>
      <sz val="11"/>
      <name val="Calibri"/>
      <family val="1"/>
      <scheme val="minor"/>
    </font>
    <font>
      <b/>
      <sz val="24"/>
      <color rgb="FF0000FF"/>
      <name val="Calibri"/>
      <family val="1"/>
      <scheme val="minor"/>
    </font>
    <font>
      <b/>
      <sz val="12"/>
      <name val="Calibri"/>
      <family val="1"/>
      <scheme val="minor"/>
    </font>
    <font>
      <b/>
      <sz val="14"/>
      <color rgb="FF3333FF"/>
      <name val="Calibri"/>
      <family val="1"/>
      <scheme val="minor"/>
    </font>
    <font>
      <b/>
      <sz val="11"/>
      <color theme="5" tint="-0.249977111117893"/>
      <name val="Calibri"/>
      <family val="1"/>
      <scheme val="minor"/>
    </font>
    <font>
      <b/>
      <sz val="11"/>
      <color theme="9" tint="-0.499984740745262"/>
      <name val="Calibri"/>
      <family val="1"/>
      <scheme val="minor"/>
    </font>
    <font>
      <b/>
      <sz val="8"/>
      <color theme="1"/>
      <name val="Calibri"/>
      <family val="1"/>
      <scheme val="minor"/>
    </font>
    <font>
      <b/>
      <sz val="11"/>
      <color theme="9" tint="-0.249977111117893"/>
      <name val="Calibri"/>
      <family val="1"/>
      <scheme val="minor"/>
    </font>
    <font>
      <b/>
      <i/>
      <sz val="11"/>
      <color theme="5" tint="-0.249977111117893"/>
      <name val="Calibri"/>
      <family val="1"/>
      <scheme val="minor"/>
    </font>
    <font>
      <b/>
      <i/>
      <sz val="13"/>
      <color theme="1"/>
      <name val="Calibri"/>
      <family val="1"/>
      <scheme val="minor"/>
    </font>
    <font>
      <b/>
      <i/>
      <sz val="14"/>
      <color rgb="FF3333FF"/>
      <name val="Calibri"/>
      <family val="1"/>
      <scheme val="minor"/>
    </font>
    <font>
      <b/>
      <sz val="9"/>
      <color theme="1"/>
      <name val="Calibri"/>
      <family val="2"/>
      <scheme val="minor"/>
    </font>
    <font>
      <b/>
      <sz val="13"/>
      <color rgb="FF3333FF"/>
      <name val="Calibri"/>
      <family val="1"/>
      <scheme val="minor"/>
    </font>
    <font>
      <b/>
      <sz val="7"/>
      <color theme="1"/>
      <name val="Calibri"/>
      <family val="2"/>
      <scheme val="minor"/>
    </font>
    <font>
      <b/>
      <sz val="13"/>
      <color theme="5" tint="-0.249977111117893"/>
      <name val="Calibri"/>
      <family val="1"/>
      <scheme val="minor"/>
    </font>
    <font>
      <b/>
      <sz val="7"/>
      <color theme="1"/>
      <name val="Calibri"/>
      <family val="1"/>
      <scheme val="minor"/>
    </font>
    <font>
      <b/>
      <sz val="16"/>
      <color rgb="FF000000"/>
      <name val="Times New Roman"/>
      <family val="1"/>
    </font>
    <font>
      <b/>
      <sz val="7"/>
      <color rgb="FF0000FF"/>
      <name val="Calibri"/>
      <family val="1"/>
      <scheme val="minor"/>
    </font>
    <font>
      <b/>
      <sz val="11"/>
      <color rgb="FF00B0F0"/>
      <name val="Calibri"/>
      <family val="1"/>
      <scheme val="minor"/>
    </font>
    <font>
      <b/>
      <sz val="7"/>
      <color rgb="FF00B0F0"/>
      <name val="Calibri"/>
      <family val="1"/>
      <scheme val="minor"/>
    </font>
    <font>
      <b/>
      <sz val="11"/>
      <color theme="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7"/>
      <color rgb="FF0000FF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7"/>
      <color rgb="FF00B0F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indexed="64"/>
      </patternFill>
    </fill>
  </fills>
  <borders count="2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ck">
        <color auto="1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/>
      <diagonal/>
    </border>
    <border>
      <left style="medium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/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double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Dashed">
        <color auto="1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double">
        <color auto="1"/>
      </top>
      <bottom style="thick">
        <color auto="1"/>
      </bottom>
      <diagonal/>
    </border>
    <border>
      <left/>
      <right style="thick">
        <color auto="1"/>
      </right>
      <top style="double">
        <color auto="1"/>
      </top>
      <bottom/>
      <diagonal/>
    </border>
    <border>
      <left style="medium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medium">
        <color indexed="64"/>
      </left>
      <right style="mediumDashed">
        <color indexed="64"/>
      </right>
      <top/>
      <bottom/>
      <diagonal/>
    </border>
    <border>
      <left style="medium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thick">
        <color indexed="64"/>
      </left>
      <right style="mediumDashed">
        <color indexed="64"/>
      </right>
      <top/>
      <bottom/>
      <diagonal/>
    </border>
    <border>
      <left style="thick">
        <color indexed="64"/>
      </left>
      <right style="mediumDashed">
        <color indexed="64"/>
      </right>
      <top style="thick">
        <color indexed="64"/>
      </top>
      <bottom/>
      <diagonal/>
    </border>
    <border>
      <left style="mediumDashed">
        <color indexed="64"/>
      </left>
      <right style="thick">
        <color indexed="64"/>
      </right>
      <top style="thick">
        <color indexed="64"/>
      </top>
      <bottom/>
      <diagonal/>
    </border>
    <border>
      <left style="mediumDashed">
        <color indexed="64"/>
      </left>
      <right style="thick">
        <color indexed="64"/>
      </right>
      <top/>
      <bottom/>
      <diagonal/>
    </border>
    <border>
      <left/>
      <right style="mediumDashed">
        <color indexed="64"/>
      </right>
      <top/>
      <bottom/>
      <diagonal/>
    </border>
    <border>
      <left style="mediumDashed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Dashed">
        <color indexed="64"/>
      </left>
      <right/>
      <top/>
      <bottom style="double">
        <color indexed="64"/>
      </bottom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 style="mediumDashDot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ck">
        <color indexed="64"/>
      </top>
      <bottom/>
      <diagonal/>
    </border>
    <border>
      <left style="double">
        <color indexed="64"/>
      </left>
      <right style="thick">
        <color indexed="64"/>
      </right>
      <top style="thick">
        <color indexed="64"/>
      </top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DashDot">
        <color indexed="64"/>
      </left>
      <right style="mediumDashDot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DashDot">
        <color indexed="64"/>
      </left>
      <right style="mediumDashDot">
        <color indexed="64"/>
      </right>
      <top/>
      <bottom style="double">
        <color indexed="64"/>
      </bottom>
      <diagonal/>
    </border>
    <border>
      <left style="mediumDashDot">
        <color indexed="64"/>
      </left>
      <right style="thick">
        <color indexed="64"/>
      </right>
      <top style="double">
        <color indexed="64"/>
      </top>
      <bottom/>
      <diagonal/>
    </border>
    <border>
      <left style="mediumDashDot">
        <color indexed="64"/>
      </left>
      <right style="thick">
        <color indexed="64"/>
      </right>
      <top/>
      <bottom/>
      <diagonal/>
    </border>
    <border>
      <left style="mediumDashDot">
        <color indexed="64"/>
      </left>
      <right style="thick">
        <color indexed="64"/>
      </right>
      <top/>
      <bottom style="double">
        <color indexed="64"/>
      </bottom>
      <diagonal/>
    </border>
    <border>
      <left style="mediumDashed">
        <color indexed="64"/>
      </left>
      <right/>
      <top style="medium">
        <color indexed="64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 style="mediumDashed">
        <color indexed="64"/>
      </left>
      <right style="double">
        <color indexed="64"/>
      </right>
      <top/>
      <bottom/>
      <diagonal/>
    </border>
    <border>
      <left style="mediumDashed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ck">
        <color indexed="64"/>
      </left>
      <right style="mediumDashed">
        <color indexed="64"/>
      </right>
      <top/>
      <bottom style="thick">
        <color indexed="64"/>
      </bottom>
      <diagonal/>
    </border>
    <border>
      <left style="mediumDashed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 style="double">
        <color indexed="64"/>
      </right>
      <top/>
      <bottom style="mediumDashed">
        <color indexed="64"/>
      </bottom>
      <diagonal/>
    </border>
    <border>
      <left style="double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 style="medium">
        <color indexed="64"/>
      </bottom>
      <diagonal/>
    </border>
    <border>
      <left/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mediumDashed">
        <color indexed="64"/>
      </right>
      <top style="double">
        <color indexed="64"/>
      </top>
      <bottom/>
      <diagonal/>
    </border>
    <border>
      <left style="mediumDashed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mediumDashed">
        <color indexed="64"/>
      </right>
      <top/>
      <bottom/>
      <diagonal/>
    </border>
    <border>
      <left style="double">
        <color indexed="64"/>
      </left>
      <right style="mediumDashed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Dashed">
        <color indexed="64"/>
      </right>
      <top style="thick">
        <color indexed="64"/>
      </top>
      <bottom/>
      <diagonal/>
    </border>
    <border>
      <left style="double">
        <color indexed="64"/>
      </left>
      <right style="mediumDashed">
        <color indexed="64"/>
      </right>
      <top/>
      <bottom style="mediumDashDotDot">
        <color indexed="64"/>
      </bottom>
      <diagonal/>
    </border>
    <border>
      <left style="double">
        <color indexed="64"/>
      </left>
      <right style="double">
        <color indexed="64"/>
      </right>
      <top style="mediumDashDotDot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mediumDashed">
        <color indexed="64"/>
      </top>
      <bottom/>
      <diagonal/>
    </border>
    <border>
      <left style="double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thick">
        <color indexed="64"/>
      </left>
      <right style="double">
        <color indexed="64"/>
      </right>
      <top/>
      <bottom/>
      <diagonal/>
    </border>
    <border>
      <left style="thick">
        <color indexed="64"/>
      </left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 style="mediumDashed">
        <color indexed="64"/>
      </right>
      <top/>
      <bottom style="thick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  <border>
      <left/>
      <right style="thick">
        <color indexed="64"/>
      </right>
      <top style="double">
        <color auto="1"/>
      </top>
      <bottom style="double">
        <color auto="1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/>
      <bottom style="mediumDashed">
        <color indexed="64"/>
      </bottom>
      <diagonal/>
    </border>
    <border>
      <left style="double">
        <color indexed="64"/>
      </left>
      <right style="thick">
        <color indexed="64"/>
      </right>
      <top/>
      <bottom style="mediumDashed">
        <color indexed="64"/>
      </bottom>
      <diagonal/>
    </border>
    <border>
      <left style="mediumDashed">
        <color indexed="64"/>
      </left>
      <right style="thick">
        <color indexed="64"/>
      </right>
      <top/>
      <bottom style="mediumDashed">
        <color indexed="64"/>
      </bottom>
      <diagonal/>
    </border>
    <border>
      <left style="thick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Dashed">
        <color indexed="64"/>
      </left>
      <right style="medium">
        <color indexed="64"/>
      </right>
      <top style="thick">
        <color indexed="64"/>
      </top>
      <bottom/>
      <diagonal/>
    </border>
    <border>
      <left style="mediumDashed">
        <color indexed="64"/>
      </left>
      <right style="medium">
        <color indexed="64"/>
      </right>
      <top/>
      <bottom/>
      <diagonal/>
    </border>
    <border>
      <left style="mediumDashed">
        <color indexed="64"/>
      </left>
      <right style="medium">
        <color indexed="64"/>
      </right>
      <top/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Dashed">
        <color indexed="64"/>
      </left>
      <right style="medium">
        <color indexed="64"/>
      </right>
      <top style="medium">
        <color indexed="64"/>
      </top>
      <bottom/>
      <diagonal/>
    </border>
    <border>
      <left style="medium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mediumDashed">
        <color indexed="64"/>
      </left>
      <right style="medium">
        <color indexed="64"/>
      </right>
      <top style="mediumDashed">
        <color indexed="64"/>
      </top>
      <bottom/>
      <diagonal/>
    </border>
    <border>
      <left style="mediumDashed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double">
        <color indexed="64"/>
      </left>
      <right style="slantDashDot">
        <color indexed="64"/>
      </right>
      <top style="mediumDashed">
        <color indexed="64"/>
      </top>
      <bottom/>
      <diagonal/>
    </border>
    <border>
      <left style="slantDashDot">
        <color indexed="64"/>
      </left>
      <right style="thick">
        <color indexed="64"/>
      </right>
      <top style="mediumDashed">
        <color indexed="64"/>
      </top>
      <bottom/>
      <diagonal/>
    </border>
    <border>
      <left style="double">
        <color indexed="64"/>
      </left>
      <right style="slantDashDot">
        <color indexed="64"/>
      </right>
      <top/>
      <bottom/>
      <diagonal/>
    </border>
    <border>
      <left style="slantDashDot">
        <color indexed="64"/>
      </left>
      <right style="thick">
        <color indexed="64"/>
      </right>
      <top/>
      <bottom/>
      <diagonal/>
    </border>
    <border>
      <left style="double">
        <color indexed="64"/>
      </left>
      <right style="slantDashDot">
        <color indexed="64"/>
      </right>
      <top/>
      <bottom style="thick">
        <color indexed="64"/>
      </bottom>
      <diagonal/>
    </border>
    <border>
      <left style="slantDashDot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Dot">
        <color indexed="64"/>
      </left>
      <right style="thick">
        <color indexed="64"/>
      </right>
      <top style="mediumDashDot">
        <color indexed="64"/>
      </top>
      <bottom/>
      <diagonal/>
    </border>
    <border>
      <left style="thick">
        <color indexed="64"/>
      </left>
      <right style="mediumDashDot">
        <color indexed="64"/>
      </right>
      <top style="mediumDashDot">
        <color indexed="64"/>
      </top>
      <bottom/>
      <diagonal/>
    </border>
    <border>
      <left style="thick">
        <color indexed="64"/>
      </left>
      <right style="mediumDashDot">
        <color indexed="64"/>
      </right>
      <top/>
      <bottom/>
      <diagonal/>
    </border>
    <border>
      <left style="mediumDashDot">
        <color indexed="64"/>
      </left>
      <right style="thick">
        <color indexed="64"/>
      </right>
      <top/>
      <bottom style="mediumDashDot">
        <color indexed="64"/>
      </bottom>
      <diagonal/>
    </border>
    <border>
      <left style="thick">
        <color indexed="64"/>
      </left>
      <right style="mediumDashDot">
        <color indexed="64"/>
      </right>
      <top/>
      <bottom style="mediumDashDot">
        <color indexed="64"/>
      </bottom>
      <diagonal/>
    </border>
    <border>
      <left style="mediumDashed">
        <color indexed="64"/>
      </left>
      <right style="thick">
        <color indexed="64"/>
      </right>
      <top style="mediumDashed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auto="1"/>
      </top>
      <bottom style="double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mediumDashDot">
        <color indexed="64"/>
      </left>
      <right style="mediumDashDot">
        <color indexed="64"/>
      </right>
      <top/>
      <bottom style="mediumDashDot">
        <color indexed="64"/>
      </bottom>
      <diagonal/>
    </border>
    <border>
      <left/>
      <right style="mediumDashed">
        <color indexed="64"/>
      </right>
      <top style="double">
        <color indexed="64"/>
      </top>
      <bottom/>
      <diagonal/>
    </border>
    <border>
      <left/>
      <right style="mediumDashed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Dashed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Dashed">
        <color indexed="64"/>
      </top>
      <bottom/>
      <diagonal/>
    </border>
    <border>
      <left style="medium">
        <color indexed="64"/>
      </left>
      <right/>
      <top/>
      <bottom style="mediumDashed">
        <color indexed="64"/>
      </bottom>
      <diagonal/>
    </border>
    <border>
      <left style="thick">
        <color indexed="64"/>
      </left>
      <right/>
      <top style="double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mediumDashed">
        <color auto="1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 style="thick">
        <color indexed="64"/>
      </bottom>
      <diagonal/>
    </border>
    <border>
      <left style="mediumDashed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46">
    <xf numFmtId="0" fontId="0" fillId="0" borderId="0" xfId="0"/>
    <xf numFmtId="164" fontId="6" fillId="0" borderId="0" xfId="0" applyNumberFormat="1" applyFont="1" applyAlignment="1">
      <alignment horizontal="center"/>
    </xf>
    <xf numFmtId="44" fontId="6" fillId="0" borderId="0" xfId="1" applyFont="1"/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 wrapText="1"/>
    </xf>
    <xf numFmtId="165" fontId="6" fillId="4" borderId="0" xfId="0" applyNumberFormat="1" applyFont="1" applyFill="1" applyAlignment="1">
      <alignment horizontal="center"/>
    </xf>
    <xf numFmtId="44" fontId="6" fillId="0" borderId="3" xfId="1" applyFont="1" applyBorder="1"/>
    <xf numFmtId="0" fontId="6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165" fontId="8" fillId="0" borderId="0" xfId="0" applyNumberFormat="1" applyFont="1"/>
    <xf numFmtId="0" fontId="0" fillId="0" borderId="5" xfId="0" applyBorder="1"/>
    <xf numFmtId="0" fontId="0" fillId="0" borderId="6" xfId="0" applyBorder="1"/>
    <xf numFmtId="0" fontId="7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0" fillId="0" borderId="7" xfId="0" applyFont="1" applyBorder="1" applyAlignment="1">
      <alignment horizontal="center" wrapText="1"/>
    </xf>
    <xf numFmtId="44" fontId="10" fillId="0" borderId="7" xfId="1" applyFont="1" applyBorder="1" applyAlignment="1">
      <alignment horizontal="center" wrapText="1"/>
    </xf>
    <xf numFmtId="4" fontId="9" fillId="0" borderId="7" xfId="0" applyNumberFormat="1" applyFont="1" applyBorder="1" applyAlignment="1">
      <alignment horizontal="center"/>
    </xf>
    <xf numFmtId="164" fontId="9" fillId="0" borderId="7" xfId="0" applyNumberFormat="1" applyFont="1" applyBorder="1" applyAlignment="1">
      <alignment horizontal="center"/>
    </xf>
    <xf numFmtId="1" fontId="9" fillId="0" borderId="7" xfId="0" applyNumberFormat="1" applyFont="1" applyBorder="1" applyAlignment="1">
      <alignment horizontal="center" wrapText="1"/>
    </xf>
    <xf numFmtId="4" fontId="6" fillId="0" borderId="7" xfId="0" applyNumberFormat="1" applyFont="1" applyBorder="1" applyAlignment="1">
      <alignment horizontal="right"/>
    </xf>
    <xf numFmtId="2" fontId="6" fillId="6" borderId="8" xfId="0" applyNumberFormat="1" applyFont="1" applyFill="1" applyBorder="1" applyAlignment="1">
      <alignment horizontal="center"/>
    </xf>
    <xf numFmtId="165" fontId="6" fillId="0" borderId="7" xfId="0" applyNumberFormat="1" applyFont="1" applyBorder="1" applyAlignment="1">
      <alignment horizontal="center"/>
    </xf>
    <xf numFmtId="165" fontId="6" fillId="7" borderId="9" xfId="0" applyNumberFormat="1" applyFont="1" applyFill="1" applyBorder="1" applyAlignment="1">
      <alignment wrapText="1"/>
    </xf>
    <xf numFmtId="0" fontId="9" fillId="0" borderId="7" xfId="0" applyFont="1" applyBorder="1" applyAlignment="1">
      <alignment horizontal="center" vertical="center"/>
    </xf>
    <xf numFmtId="44" fontId="12" fillId="8" borderId="12" xfId="1" applyFont="1" applyFill="1" applyBorder="1" applyAlignment="1">
      <alignment horizontal="center"/>
    </xf>
    <xf numFmtId="0" fontId="13" fillId="9" borderId="0" xfId="0" applyFont="1" applyFill="1" applyAlignment="1">
      <alignment horizontal="center" wrapText="1"/>
    </xf>
    <xf numFmtId="44" fontId="14" fillId="10" borderId="12" xfId="1" applyFont="1" applyFill="1" applyBorder="1" applyAlignment="1">
      <alignment horizontal="center" vertical="center" wrapText="1"/>
    </xf>
    <xf numFmtId="44" fontId="6" fillId="10" borderId="13" xfId="1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44" fontId="6" fillId="0" borderId="15" xfId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left"/>
    </xf>
    <xf numFmtId="0" fontId="15" fillId="0" borderId="16" xfId="0" applyFont="1" applyFill="1" applyBorder="1" applyAlignment="1">
      <alignment horizontal="left"/>
    </xf>
    <xf numFmtId="0" fontId="16" fillId="0" borderId="17" xfId="0" applyFont="1" applyFill="1" applyBorder="1" applyAlignment="1">
      <alignment horizontal="center" vertical="center" wrapText="1"/>
    </xf>
    <xf numFmtId="44" fontId="16" fillId="0" borderId="18" xfId="1" applyFont="1" applyFill="1" applyBorder="1" applyAlignment="1">
      <alignment horizontal="center" vertical="center" wrapText="1"/>
    </xf>
    <xf numFmtId="44" fontId="16" fillId="0" borderId="19" xfId="1" applyFont="1" applyFill="1" applyBorder="1" applyAlignment="1">
      <alignment horizontal="center" vertical="center" wrapText="1"/>
    </xf>
    <xf numFmtId="4" fontId="2" fillId="0" borderId="20" xfId="0" applyNumberFormat="1" applyFont="1" applyBorder="1" applyAlignment="1">
      <alignment horizontal="right"/>
    </xf>
    <xf numFmtId="164" fontId="9" fillId="0" borderId="21" xfId="0" applyNumberFormat="1" applyFont="1" applyBorder="1" applyAlignment="1">
      <alignment vertical="center"/>
    </xf>
    <xf numFmtId="1" fontId="9" fillId="0" borderId="21" xfId="0" applyNumberFormat="1" applyFont="1" applyBorder="1" applyAlignment="1">
      <alignment horizontal="center" vertical="center" wrapText="1"/>
    </xf>
    <xf numFmtId="4" fontId="2" fillId="0" borderId="21" xfId="0" applyNumberFormat="1" applyFont="1" applyBorder="1" applyAlignment="1">
      <alignment horizontal="right"/>
    </xf>
    <xf numFmtId="4" fontId="6" fillId="6" borderId="20" xfId="0" applyNumberFormat="1" applyFont="1" applyFill="1" applyBorder="1" applyAlignment="1">
      <alignment horizontal="right"/>
    </xf>
    <xf numFmtId="165" fontId="6" fillId="0" borderId="21" xfId="0" applyNumberFormat="1" applyFont="1" applyBorder="1" applyAlignment="1">
      <alignment horizontal="center"/>
    </xf>
    <xf numFmtId="165" fontId="6" fillId="0" borderId="22" xfId="0" applyNumberFormat="1" applyFont="1" applyBorder="1" applyAlignment="1">
      <alignment horizontal="center" wrapText="1"/>
    </xf>
    <xf numFmtId="4" fontId="17" fillId="0" borderId="16" xfId="0" applyNumberFormat="1" applyFont="1" applyBorder="1"/>
    <xf numFmtId="0" fontId="2" fillId="0" borderId="21" xfId="0" applyFont="1" applyBorder="1" applyAlignment="1">
      <alignment horizontal="center" vertical="center"/>
    </xf>
    <xf numFmtId="164" fontId="9" fillId="0" borderId="16" xfId="0" applyNumberFormat="1" applyFont="1" applyBorder="1" applyAlignment="1">
      <alignment horizontal="center" vertical="center"/>
    </xf>
    <xf numFmtId="44" fontId="2" fillId="0" borderId="23" xfId="1" applyFont="1" applyFill="1" applyBorder="1"/>
    <xf numFmtId="166" fontId="9" fillId="0" borderId="24" xfId="0" applyNumberFormat="1" applyFont="1" applyBorder="1" applyAlignment="1">
      <alignment horizontal="center"/>
    </xf>
    <xf numFmtId="44" fontId="6" fillId="0" borderId="25" xfId="1" applyFont="1" applyFill="1" applyBorder="1" applyAlignment="1">
      <alignment horizontal="center" vertical="center" wrapText="1"/>
    </xf>
    <xf numFmtId="44" fontId="12" fillId="0" borderId="26" xfId="1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/>
    </xf>
    <xf numFmtId="165" fontId="8" fillId="0" borderId="26" xfId="0" applyNumberFormat="1" applyFont="1" applyBorder="1"/>
    <xf numFmtId="0" fontId="8" fillId="0" borderId="0" xfId="0" applyFont="1" applyAlignment="1">
      <alignment horizontal="center" vertical="center" wrapText="1"/>
    </xf>
    <xf numFmtId="44" fontId="8" fillId="0" borderId="0" xfId="1" applyFont="1" applyFill="1" applyBorder="1" applyAlignment="1">
      <alignment horizontal="center"/>
    </xf>
    <xf numFmtId="0" fontId="15" fillId="0" borderId="26" xfId="0" applyFont="1" applyFill="1" applyBorder="1" applyAlignment="1">
      <alignment horizontal="left" wrapText="1"/>
    </xf>
    <xf numFmtId="0" fontId="15" fillId="0" borderId="27" xfId="0" applyFont="1" applyFill="1" applyBorder="1" applyAlignment="1">
      <alignment horizontal="left"/>
    </xf>
    <xf numFmtId="0" fontId="16" fillId="0" borderId="28" xfId="0" applyFont="1" applyFill="1" applyBorder="1" applyAlignment="1">
      <alignment horizontal="center" vertical="center" wrapText="1"/>
    </xf>
    <xf numFmtId="44" fontId="16" fillId="0" borderId="26" xfId="1" applyFont="1" applyFill="1" applyBorder="1" applyAlignment="1">
      <alignment horizontal="center" vertical="center" wrapText="1"/>
    </xf>
    <xf numFmtId="4" fontId="2" fillId="0" borderId="25" xfId="0" applyNumberFormat="1" applyFont="1" applyBorder="1" applyAlignment="1">
      <alignment horizontal="right"/>
    </xf>
    <xf numFmtId="164" fontId="9" fillId="0" borderId="26" xfId="0" applyNumberFormat="1" applyFont="1" applyBorder="1" applyAlignment="1">
      <alignment vertical="center"/>
    </xf>
    <xf numFmtId="1" fontId="9" fillId="0" borderId="26" xfId="0" applyNumberFormat="1" applyFont="1" applyBorder="1" applyAlignment="1">
      <alignment horizontal="center" vertical="center" wrapText="1"/>
    </xf>
    <xf numFmtId="4" fontId="2" fillId="0" borderId="26" xfId="0" applyNumberFormat="1" applyFont="1" applyBorder="1" applyAlignment="1">
      <alignment horizontal="right"/>
    </xf>
    <xf numFmtId="165" fontId="6" fillId="0" borderId="0" xfId="0" applyNumberFormat="1" applyFont="1" applyAlignment="1">
      <alignment horizontal="center" wrapText="1"/>
    </xf>
    <xf numFmtId="0" fontId="2" fillId="0" borderId="26" xfId="0" applyFont="1" applyBorder="1" applyAlignment="1">
      <alignment horizontal="center" vertical="center" wrapText="1"/>
    </xf>
    <xf numFmtId="164" fontId="9" fillId="0" borderId="27" xfId="0" applyNumberFormat="1" applyFont="1" applyBorder="1" applyAlignment="1">
      <alignment horizontal="center" vertical="center" wrapText="1"/>
    </xf>
    <xf numFmtId="44" fontId="2" fillId="0" borderId="29" xfId="1" applyFont="1" applyFill="1" applyBorder="1"/>
    <xf numFmtId="166" fontId="9" fillId="0" borderId="30" xfId="0" applyNumberFormat="1" applyFont="1" applyBorder="1" applyAlignment="1">
      <alignment horizontal="center"/>
    </xf>
    <xf numFmtId="0" fontId="8" fillId="0" borderId="26" xfId="0" applyFont="1" applyBorder="1" applyAlignment="1">
      <alignment horizontal="center" vertical="center" wrapText="1"/>
    </xf>
    <xf numFmtId="16" fontId="16" fillId="0" borderId="28" xfId="0" applyNumberFormat="1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/>
    </xf>
    <xf numFmtId="164" fontId="9" fillId="0" borderId="27" xfId="0" applyNumberFormat="1" applyFont="1" applyBorder="1" applyAlignment="1">
      <alignment horizontal="center" vertical="center"/>
    </xf>
    <xf numFmtId="0" fontId="15" fillId="0" borderId="26" xfId="0" applyFont="1" applyFill="1" applyBorder="1" applyAlignment="1">
      <alignment wrapText="1"/>
    </xf>
    <xf numFmtId="0" fontId="2" fillId="0" borderId="26" xfId="0" applyFont="1" applyBorder="1" applyAlignment="1">
      <alignment horizontal="center" vertical="center"/>
    </xf>
    <xf numFmtId="44" fontId="16" fillId="0" borderId="26" xfId="1" applyFont="1" applyFill="1" applyBorder="1" applyAlignment="1">
      <alignment vertical="center" wrapText="1"/>
    </xf>
    <xf numFmtId="164" fontId="2" fillId="0" borderId="27" xfId="0" applyNumberFormat="1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7" fillId="0" borderId="26" xfId="0" applyFont="1" applyFill="1" applyBorder="1" applyAlignment="1">
      <alignment horizontal="left" wrapText="1"/>
    </xf>
    <xf numFmtId="0" fontId="16" fillId="0" borderId="31" xfId="0" applyFont="1" applyFill="1" applyBorder="1" applyAlignment="1">
      <alignment horizontal="center" vertical="center" wrapText="1"/>
    </xf>
    <xf numFmtId="0" fontId="16" fillId="0" borderId="32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wrapText="1"/>
    </xf>
    <xf numFmtId="0" fontId="15" fillId="0" borderId="26" xfId="0" applyFont="1" applyFill="1" applyBorder="1" applyAlignment="1">
      <alignment vertical="center"/>
    </xf>
    <xf numFmtId="165" fontId="6" fillId="0" borderId="26" xfId="0" applyNumberFormat="1" applyFont="1" applyBorder="1" applyAlignment="1">
      <alignment horizontal="center"/>
    </xf>
    <xf numFmtId="0" fontId="15" fillId="0" borderId="26" xfId="0" applyFont="1" applyFill="1" applyBorder="1" applyAlignment="1">
      <alignment horizontal="left" vertical="center"/>
    </xf>
    <xf numFmtId="0" fontId="20" fillId="0" borderId="31" xfId="0" applyFont="1" applyFill="1" applyBorder="1" applyAlignment="1">
      <alignment vertical="center" wrapText="1"/>
    </xf>
    <xf numFmtId="0" fontId="20" fillId="0" borderId="32" xfId="0" applyFont="1" applyFill="1" applyBorder="1" applyAlignment="1">
      <alignment vertical="center" wrapText="1"/>
    </xf>
    <xf numFmtId="44" fontId="21" fillId="0" borderId="26" xfId="1" applyFont="1" applyFill="1" applyBorder="1" applyAlignment="1">
      <alignment horizontal="center" vertical="center" wrapText="1"/>
    </xf>
    <xf numFmtId="44" fontId="9" fillId="0" borderId="29" xfId="1" applyFont="1" applyFill="1" applyBorder="1"/>
    <xf numFmtId="0" fontId="22" fillId="0" borderId="26" xfId="0" applyFont="1" applyFill="1" applyBorder="1" applyAlignment="1">
      <alignment vertical="center" wrapText="1"/>
    </xf>
    <xf numFmtId="0" fontId="21" fillId="0" borderId="28" xfId="0" applyFont="1" applyFill="1" applyBorder="1" applyAlignment="1">
      <alignment horizontal="center" vertical="center" wrapText="1"/>
    </xf>
    <xf numFmtId="44" fontId="12" fillId="0" borderId="25" xfId="1" applyFont="1" applyFill="1" applyBorder="1" applyAlignment="1">
      <alignment horizontal="center" vertical="center" wrapText="1"/>
    </xf>
    <xf numFmtId="0" fontId="15" fillId="0" borderId="26" xfId="0" applyFont="1" applyFill="1" applyBorder="1"/>
    <xf numFmtId="0" fontId="15" fillId="0" borderId="27" xfId="0" applyFont="1" applyFill="1" applyBorder="1" applyAlignment="1">
      <alignment horizontal="left" wrapText="1"/>
    </xf>
    <xf numFmtId="44" fontId="12" fillId="0" borderId="29" xfId="1" applyFont="1" applyFill="1" applyBorder="1"/>
    <xf numFmtId="166" fontId="12" fillId="0" borderId="30" xfId="0" applyNumberFormat="1" applyFont="1" applyBorder="1" applyAlignment="1">
      <alignment horizontal="center"/>
    </xf>
    <xf numFmtId="0" fontId="7" fillId="0" borderId="0" xfId="0" applyFont="1" applyAlignment="1">
      <alignment horizontal="left" wrapText="1"/>
    </xf>
    <xf numFmtId="0" fontId="15" fillId="0" borderId="27" xfId="0" applyFont="1" applyBorder="1" applyAlignment="1">
      <alignment horizontal="left" wrapText="1"/>
    </xf>
    <xf numFmtId="0" fontId="16" fillId="0" borderId="28" xfId="0" applyFont="1" applyBorder="1" applyAlignment="1">
      <alignment horizontal="center" vertical="center" wrapText="1"/>
    </xf>
    <xf numFmtId="44" fontId="6" fillId="0" borderId="29" xfId="1" applyFont="1" applyFill="1" applyBorder="1"/>
    <xf numFmtId="0" fontId="15" fillId="0" borderId="26" xfId="0" applyFont="1" applyBorder="1" applyAlignment="1">
      <alignment wrapText="1"/>
    </xf>
    <xf numFmtId="0" fontId="15" fillId="0" borderId="26" xfId="0" applyFont="1" applyBorder="1" applyAlignment="1">
      <alignment horizontal="left"/>
    </xf>
    <xf numFmtId="44" fontId="8" fillId="0" borderId="26" xfId="1" applyFont="1" applyBorder="1"/>
    <xf numFmtId="0" fontId="15" fillId="0" borderId="26" xfId="0" applyFont="1" applyBorder="1"/>
    <xf numFmtId="0" fontId="15" fillId="0" borderId="26" xfId="0" applyFont="1" applyBorder="1" applyAlignment="1">
      <alignment horizontal="left" wrapText="1"/>
    </xf>
    <xf numFmtId="44" fontId="8" fillId="0" borderId="26" xfId="1" applyFont="1" applyFill="1" applyBorder="1"/>
    <xf numFmtId="0" fontId="23" fillId="0" borderId="26" xfId="0" applyFont="1" applyBorder="1" applyAlignment="1">
      <alignment horizontal="center" vertical="center"/>
    </xf>
    <xf numFmtId="164" fontId="16" fillId="0" borderId="27" xfId="0" applyNumberFormat="1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164" fontId="24" fillId="0" borderId="27" xfId="0" applyNumberFormat="1" applyFont="1" applyBorder="1" applyAlignment="1">
      <alignment horizontal="center" vertical="center"/>
    </xf>
    <xf numFmtId="44" fontId="25" fillId="0" borderId="29" xfId="1" applyFont="1" applyFill="1" applyBorder="1"/>
    <xf numFmtId="166" fontId="26" fillId="0" borderId="30" xfId="0" applyNumberFormat="1" applyFont="1" applyBorder="1" applyAlignment="1">
      <alignment horizontal="center"/>
    </xf>
    <xf numFmtId="0" fontId="15" fillId="0" borderId="26" xfId="0" applyFont="1" applyBorder="1" applyAlignment="1">
      <alignment vertical="center"/>
    </xf>
    <xf numFmtId="0" fontId="19" fillId="0" borderId="26" xfId="0" applyFont="1" applyBorder="1" applyAlignment="1">
      <alignment horizontal="center"/>
    </xf>
    <xf numFmtId="0" fontId="15" fillId="0" borderId="26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44" fontId="9" fillId="0" borderId="26" xfId="1" applyFont="1" applyFill="1" applyBorder="1" applyAlignment="1">
      <alignment horizontal="center" vertical="center" wrapText="1"/>
    </xf>
    <xf numFmtId="44" fontId="19" fillId="0" borderId="26" xfId="1" applyFont="1" applyBorder="1"/>
    <xf numFmtId="0" fontId="9" fillId="0" borderId="26" xfId="0" applyFont="1" applyBorder="1" applyAlignment="1">
      <alignment horizontal="center" vertical="center" wrapText="1"/>
    </xf>
    <xf numFmtId="44" fontId="6" fillId="0" borderId="33" xfId="1" applyFont="1" applyFill="1" applyBorder="1"/>
    <xf numFmtId="166" fontId="12" fillId="0" borderId="34" xfId="0" applyNumberFormat="1" applyFont="1" applyBorder="1" applyAlignment="1">
      <alignment horizontal="center"/>
    </xf>
    <xf numFmtId="44" fontId="19" fillId="0" borderId="22" xfId="1" applyFont="1" applyFill="1" applyBorder="1"/>
    <xf numFmtId="164" fontId="9" fillId="0" borderId="26" xfId="0" applyNumberFormat="1" applyFont="1" applyBorder="1" applyAlignment="1">
      <alignment horizontal="center" vertical="center"/>
    </xf>
    <xf numFmtId="44" fontId="6" fillId="0" borderId="21" xfId="1" applyFont="1" applyFill="1" applyBorder="1"/>
    <xf numFmtId="166" fontId="12" fillId="0" borderId="21" xfId="0" applyNumberFormat="1" applyFont="1" applyBorder="1" applyAlignment="1">
      <alignment horizontal="center"/>
    </xf>
    <xf numFmtId="44" fontId="2" fillId="0" borderId="0" xfId="0" applyNumberFormat="1" applyFont="1"/>
    <xf numFmtId="44" fontId="6" fillId="0" borderId="26" xfId="1" applyFont="1" applyFill="1" applyBorder="1"/>
    <xf numFmtId="166" fontId="12" fillId="0" borderId="26" xfId="0" applyNumberFormat="1" applyFont="1" applyBorder="1" applyAlignment="1">
      <alignment horizontal="center"/>
    </xf>
    <xf numFmtId="0" fontId="15" fillId="11" borderId="35" xfId="0" applyFont="1" applyFill="1" applyBorder="1"/>
    <xf numFmtId="0" fontId="15" fillId="11" borderId="26" xfId="0" applyFont="1" applyFill="1" applyBorder="1" applyAlignment="1">
      <alignment horizontal="left"/>
    </xf>
    <xf numFmtId="0" fontId="9" fillId="11" borderId="35" xfId="0" applyFont="1" applyFill="1" applyBorder="1" applyAlignment="1">
      <alignment horizontal="center" vertical="center" wrapText="1"/>
    </xf>
    <xf numFmtId="4" fontId="2" fillId="11" borderId="35" xfId="0" applyNumberFormat="1" applyFont="1" applyFill="1" applyBorder="1" applyAlignment="1">
      <alignment horizontal="right" wrapText="1"/>
    </xf>
    <xf numFmtId="164" fontId="9" fillId="11" borderId="35" xfId="0" applyNumberFormat="1" applyFont="1" applyFill="1" applyBorder="1" applyAlignment="1">
      <alignment vertical="center"/>
    </xf>
    <xf numFmtId="1" fontId="9" fillId="11" borderId="35" xfId="0" applyNumberFormat="1" applyFont="1" applyFill="1" applyBorder="1" applyAlignment="1">
      <alignment horizontal="center" vertical="center" wrapText="1"/>
    </xf>
    <xf numFmtId="4" fontId="2" fillId="11" borderId="35" xfId="0" applyNumberFormat="1" applyFont="1" applyFill="1" applyBorder="1" applyAlignment="1">
      <alignment horizontal="right"/>
    </xf>
    <xf numFmtId="165" fontId="6" fillId="11" borderId="26" xfId="0" applyNumberFormat="1" applyFont="1" applyFill="1" applyBorder="1" applyAlignment="1">
      <alignment horizontal="center"/>
    </xf>
    <xf numFmtId="165" fontId="6" fillId="11" borderId="0" xfId="0" applyNumberFormat="1" applyFont="1" applyFill="1" applyAlignment="1">
      <alignment horizontal="center" wrapText="1"/>
    </xf>
    <xf numFmtId="0" fontId="18" fillId="11" borderId="35" xfId="0" applyFont="1" applyFill="1" applyBorder="1" applyAlignment="1">
      <alignment horizontal="center" vertical="center"/>
    </xf>
    <xf numFmtId="164" fontId="9" fillId="11" borderId="35" xfId="0" applyNumberFormat="1" applyFont="1" applyFill="1" applyBorder="1" applyAlignment="1">
      <alignment horizontal="center" vertical="center"/>
    </xf>
    <xf numFmtId="44" fontId="6" fillId="11" borderId="35" xfId="1" applyFont="1" applyFill="1" applyBorder="1"/>
    <xf numFmtId="166" fontId="12" fillId="11" borderId="26" xfId="0" applyNumberFormat="1" applyFont="1" applyFill="1" applyBorder="1" applyAlignment="1">
      <alignment horizontal="center"/>
    </xf>
    <xf numFmtId="44" fontId="12" fillId="11" borderId="26" xfId="1" applyFont="1" applyFill="1" applyBorder="1" applyAlignment="1">
      <alignment horizontal="center" vertical="center" wrapText="1"/>
    </xf>
    <xf numFmtId="0" fontId="8" fillId="11" borderId="26" xfId="0" applyFont="1" applyFill="1" applyBorder="1" applyAlignment="1">
      <alignment horizontal="center"/>
    </xf>
    <xf numFmtId="165" fontId="8" fillId="11" borderId="26" xfId="0" applyNumberFormat="1" applyFont="1" applyFill="1" applyBorder="1"/>
    <xf numFmtId="0" fontId="15" fillId="0" borderId="35" xfId="0" applyFont="1" applyBorder="1"/>
    <xf numFmtId="0" fontId="22" fillId="12" borderId="36" xfId="0" applyFont="1" applyFill="1" applyBorder="1" applyAlignment="1">
      <alignment horizontal="left"/>
    </xf>
    <xf numFmtId="0" fontId="27" fillId="0" borderId="35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4" fontId="2" fillId="0" borderId="35" xfId="0" applyNumberFormat="1" applyFont="1" applyBorder="1" applyAlignment="1">
      <alignment wrapText="1"/>
    </xf>
    <xf numFmtId="164" fontId="2" fillId="0" borderId="35" xfId="0" applyNumberFormat="1" applyFont="1" applyBorder="1" applyAlignment="1">
      <alignment wrapText="1"/>
    </xf>
    <xf numFmtId="1" fontId="2" fillId="0" borderId="35" xfId="0" applyNumberFormat="1" applyFont="1" applyBorder="1" applyAlignment="1">
      <alignment horizontal="center" wrapText="1"/>
    </xf>
    <xf numFmtId="0" fontId="28" fillId="0" borderId="35" xfId="0" applyFont="1" applyBorder="1" applyAlignment="1">
      <alignment horizontal="center" vertical="center"/>
    </xf>
    <xf numFmtId="164" fontId="29" fillId="0" borderId="35" xfId="0" applyNumberFormat="1" applyFont="1" applyBorder="1" applyAlignment="1">
      <alignment horizontal="center" vertical="center"/>
    </xf>
    <xf numFmtId="44" fontId="6" fillId="0" borderId="35" xfId="1" applyFont="1" applyFill="1" applyBorder="1"/>
    <xf numFmtId="0" fontId="15" fillId="0" borderId="26" xfId="0" applyFont="1" applyBorder="1" applyAlignment="1">
      <alignment vertical="center" wrapText="1"/>
    </xf>
    <xf numFmtId="0" fontId="22" fillId="12" borderId="26" xfId="0" applyFont="1" applyFill="1" applyBorder="1" applyAlignment="1">
      <alignment horizontal="left"/>
    </xf>
    <xf numFmtId="0" fontId="27" fillId="0" borderId="26" xfId="0" applyFont="1" applyBorder="1" applyAlignment="1">
      <alignment horizontal="center" vertical="center" wrapText="1"/>
    </xf>
    <xf numFmtId="4" fontId="2" fillId="0" borderId="26" xfId="0" applyNumberFormat="1" applyFont="1" applyBorder="1" applyAlignment="1">
      <alignment wrapText="1"/>
    </xf>
    <xf numFmtId="164" fontId="2" fillId="0" borderId="26" xfId="0" applyNumberFormat="1" applyFont="1" applyBorder="1" applyAlignment="1">
      <alignment wrapText="1"/>
    </xf>
    <xf numFmtId="1" fontId="7" fillId="0" borderId="35" xfId="0" applyNumberFormat="1" applyFont="1" applyBorder="1" applyAlignment="1">
      <alignment vertical="center" wrapText="1"/>
    </xf>
    <xf numFmtId="0" fontId="18" fillId="0" borderId="26" xfId="0" applyFont="1" applyBorder="1" applyAlignment="1">
      <alignment vertical="center"/>
    </xf>
    <xf numFmtId="0" fontId="27" fillId="0" borderId="2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4" fontId="30" fillId="0" borderId="26" xfId="0" applyNumberFormat="1" applyFont="1" applyBorder="1" applyAlignment="1">
      <alignment horizontal="center" vertical="center" wrapText="1"/>
    </xf>
    <xf numFmtId="1" fontId="2" fillId="0" borderId="26" xfId="0" applyNumberFormat="1" applyFont="1" applyBorder="1" applyAlignment="1">
      <alignment horizontal="center" vertical="center" wrapText="1"/>
    </xf>
    <xf numFmtId="4" fontId="30" fillId="0" borderId="26" xfId="0" applyNumberFormat="1" applyFont="1" applyBorder="1" applyAlignment="1">
      <alignment vertical="center" wrapText="1"/>
    </xf>
    <xf numFmtId="1" fontId="2" fillId="0" borderId="26" xfId="0" applyNumberFormat="1" applyFont="1" applyBorder="1" applyAlignment="1">
      <alignment vertical="center" wrapText="1"/>
    </xf>
    <xf numFmtId="4" fontId="27" fillId="0" borderId="26" xfId="0" applyNumberFormat="1" applyFont="1" applyBorder="1" applyAlignment="1">
      <alignment vertical="center" wrapText="1"/>
    </xf>
    <xf numFmtId="0" fontId="18" fillId="0" borderId="25" xfId="0" applyFont="1" applyBorder="1" applyAlignment="1">
      <alignment vertical="center"/>
    </xf>
    <xf numFmtId="0" fontId="22" fillId="0" borderId="26" xfId="0" applyFont="1" applyBorder="1" applyAlignment="1">
      <alignment horizontal="left"/>
    </xf>
    <xf numFmtId="1" fontId="2" fillId="0" borderId="26" xfId="0" applyNumberFormat="1" applyFont="1" applyBorder="1" applyAlignment="1">
      <alignment horizontal="center" wrapText="1"/>
    </xf>
    <xf numFmtId="0" fontId="9" fillId="0" borderId="26" xfId="0" applyFont="1" applyBorder="1" applyAlignment="1">
      <alignment vertical="center"/>
    </xf>
    <xf numFmtId="0" fontId="16" fillId="0" borderId="26" xfId="0" applyFont="1" applyBorder="1" applyAlignment="1">
      <alignment vertical="center"/>
    </xf>
    <xf numFmtId="1" fontId="9" fillId="0" borderId="26" xfId="0" applyNumberFormat="1" applyFont="1" applyBorder="1" applyAlignment="1">
      <alignment vertical="center" wrapText="1"/>
    </xf>
    <xf numFmtId="0" fontId="15" fillId="0" borderId="21" xfId="0" applyFont="1" applyBorder="1" applyAlignment="1">
      <alignment vertical="center" wrapText="1"/>
    </xf>
    <xf numFmtId="0" fontId="16" fillId="0" borderId="21" xfId="0" applyFont="1" applyBorder="1" applyAlignment="1">
      <alignment vertical="center"/>
    </xf>
    <xf numFmtId="0" fontId="16" fillId="0" borderId="26" xfId="0" applyFont="1" applyBorder="1" applyAlignment="1">
      <alignment horizontal="center" vertical="center"/>
    </xf>
    <xf numFmtId="1" fontId="9" fillId="0" borderId="26" xfId="0" applyNumberFormat="1" applyFont="1" applyBorder="1" applyAlignment="1">
      <alignment horizontal="center" wrapText="1"/>
    </xf>
    <xf numFmtId="44" fontId="6" fillId="0" borderId="26" xfId="1" applyFont="1" applyFill="1" applyBorder="1" applyAlignment="1">
      <alignment horizontal="center" vertical="center" wrapText="1"/>
    </xf>
    <xf numFmtId="44" fontId="31" fillId="0" borderId="26" xfId="1" applyFont="1" applyFill="1" applyBorder="1" applyAlignment="1">
      <alignment horizontal="center" vertical="center" wrapText="1"/>
    </xf>
    <xf numFmtId="0" fontId="22" fillId="0" borderId="26" xfId="0" applyFont="1" applyBorder="1" applyAlignment="1">
      <alignment horizontal="left" wrapText="1"/>
    </xf>
    <xf numFmtId="0" fontId="16" fillId="0" borderId="35" xfId="0" applyFont="1" applyBorder="1" applyAlignment="1">
      <alignment vertical="center"/>
    </xf>
    <xf numFmtId="1" fontId="9" fillId="0" borderId="35" xfId="0" applyNumberFormat="1" applyFont="1" applyBorder="1" applyAlignment="1">
      <alignment vertical="center" wrapText="1"/>
    </xf>
    <xf numFmtId="0" fontId="21" fillId="0" borderId="26" xfId="0" applyFont="1" applyBorder="1" applyAlignment="1">
      <alignment vertical="center" wrapText="1"/>
    </xf>
    <xf numFmtId="0" fontId="27" fillId="0" borderId="26" xfId="0" applyFont="1" applyBorder="1" applyAlignment="1">
      <alignment vertical="center" wrapText="1"/>
    </xf>
    <xf numFmtId="166" fontId="18" fillId="0" borderId="26" xfId="0" applyNumberFormat="1" applyFont="1" applyBorder="1" applyAlignment="1">
      <alignment horizontal="center" vertical="center"/>
    </xf>
    <xf numFmtId="0" fontId="19" fillId="0" borderId="26" xfId="0" applyFont="1" applyBorder="1" applyAlignment="1">
      <alignment horizontal="left"/>
    </xf>
    <xf numFmtId="164" fontId="2" fillId="0" borderId="26" xfId="0" applyNumberFormat="1" applyFont="1" applyBorder="1" applyAlignment="1">
      <alignment vertical="center" wrapText="1"/>
    </xf>
    <xf numFmtId="166" fontId="18" fillId="0" borderId="26" xfId="0" applyNumberFormat="1" applyFont="1" applyBorder="1" applyAlignment="1">
      <alignment vertical="center"/>
    </xf>
    <xf numFmtId="0" fontId="21" fillId="0" borderId="26" xfId="0" applyFont="1" applyBorder="1" applyAlignment="1">
      <alignment vertical="center"/>
    </xf>
    <xf numFmtId="0" fontId="16" fillId="0" borderId="26" xfId="0" applyFont="1" applyBorder="1" applyAlignment="1">
      <alignment horizontal="center"/>
    </xf>
    <xf numFmtId="0" fontId="32" fillId="0" borderId="26" xfId="0" applyFont="1" applyBorder="1" applyAlignment="1">
      <alignment horizontal="center"/>
    </xf>
    <xf numFmtId="166" fontId="9" fillId="0" borderId="26" xfId="0" applyNumberFormat="1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16" fillId="0" borderId="26" xfId="0" applyFont="1" applyBorder="1" applyAlignment="1">
      <alignment vertical="center" wrapText="1"/>
    </xf>
    <xf numFmtId="0" fontId="15" fillId="0" borderId="26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 wrapText="1"/>
    </xf>
    <xf numFmtId="0" fontId="15" fillId="0" borderId="26" xfId="0" applyFont="1" applyBorder="1" applyAlignment="1">
      <alignment horizontal="left" vertical="center"/>
    </xf>
    <xf numFmtId="0" fontId="21" fillId="0" borderId="26" xfId="0" applyFont="1" applyBorder="1" applyAlignment="1">
      <alignment horizontal="center" vertical="center" wrapText="1"/>
    </xf>
    <xf numFmtId="0" fontId="33" fillId="0" borderId="26" xfId="0" applyFont="1" applyBorder="1" applyAlignment="1">
      <alignment horizontal="left"/>
    </xf>
    <xf numFmtId="0" fontId="15" fillId="0" borderId="21" xfId="0" applyFont="1" applyBorder="1" applyAlignment="1">
      <alignment horizontal="left"/>
    </xf>
    <xf numFmtId="0" fontId="21" fillId="0" borderId="21" xfId="0" applyFont="1" applyBorder="1" applyAlignment="1">
      <alignment horizontal="center" vertical="center" wrapText="1"/>
    </xf>
    <xf numFmtId="44" fontId="16" fillId="0" borderId="40" xfId="1" applyFont="1" applyFill="1" applyBorder="1" applyAlignment="1">
      <alignment horizontal="center" vertical="center" wrapText="1"/>
    </xf>
    <xf numFmtId="0" fontId="34" fillId="0" borderId="26" xfId="0" applyFont="1" applyBorder="1"/>
    <xf numFmtId="0" fontId="9" fillId="0" borderId="26" xfId="0" applyFont="1" applyBorder="1" applyAlignment="1">
      <alignment horizontal="left"/>
    </xf>
    <xf numFmtId="0" fontId="9" fillId="0" borderId="26" xfId="0" applyFont="1" applyBorder="1"/>
    <xf numFmtId="1" fontId="29" fillId="0" borderId="26" xfId="0" applyNumberFormat="1" applyFont="1" applyBorder="1" applyAlignment="1">
      <alignment horizontal="center" vertical="center" wrapText="1"/>
    </xf>
    <xf numFmtId="1" fontId="33" fillId="0" borderId="26" xfId="0" applyNumberFormat="1" applyFont="1" applyBorder="1" applyAlignment="1">
      <alignment horizontal="center" vertical="center" wrapText="1"/>
    </xf>
    <xf numFmtId="164" fontId="18" fillId="0" borderId="26" xfId="0" applyNumberFormat="1" applyFont="1" applyBorder="1" applyAlignment="1">
      <alignment horizontal="center" vertical="center"/>
    </xf>
    <xf numFmtId="166" fontId="9" fillId="0" borderId="26" xfId="0" applyNumberFormat="1" applyFont="1" applyBorder="1" applyAlignment="1">
      <alignment horizontal="center"/>
    </xf>
    <xf numFmtId="164" fontId="2" fillId="0" borderId="26" xfId="0" applyNumberFormat="1" applyFont="1" applyBorder="1" applyAlignment="1">
      <alignment horizontal="center" vertical="center"/>
    </xf>
    <xf numFmtId="44" fontId="2" fillId="0" borderId="26" xfId="1" applyFont="1" applyFill="1" applyBorder="1"/>
    <xf numFmtId="44" fontId="26" fillId="0" borderId="26" xfId="1" applyFont="1" applyFill="1" applyBorder="1" applyAlignment="1">
      <alignment wrapText="1"/>
    </xf>
    <xf numFmtId="164" fontId="6" fillId="0" borderId="26" xfId="0" applyNumberFormat="1" applyFont="1" applyBorder="1" applyAlignment="1">
      <alignment horizontal="center" vertical="center"/>
    </xf>
    <xf numFmtId="1" fontId="22" fillId="0" borderId="26" xfId="0" applyNumberFormat="1" applyFont="1" applyBorder="1" applyAlignment="1">
      <alignment horizontal="center" vertical="center" wrapText="1"/>
    </xf>
    <xf numFmtId="0" fontId="9" fillId="0" borderId="26" xfId="0" applyFont="1" applyBorder="1" applyAlignment="1">
      <alignment horizontal="left" wrapText="1"/>
    </xf>
    <xf numFmtId="1" fontId="29" fillId="0" borderId="26" xfId="0" applyNumberFormat="1" applyFont="1" applyBorder="1" applyAlignment="1">
      <alignment horizontal="center" wrapText="1"/>
    </xf>
    <xf numFmtId="0" fontId="28" fillId="0" borderId="26" xfId="0" applyFont="1" applyBorder="1" applyAlignment="1">
      <alignment horizontal="center"/>
    </xf>
    <xf numFmtId="164" fontId="19" fillId="0" borderId="26" xfId="0" applyNumberFormat="1" applyFont="1" applyBorder="1" applyAlignment="1">
      <alignment horizontal="center"/>
    </xf>
    <xf numFmtId="44" fontId="19" fillId="0" borderId="26" xfId="1" applyFont="1" applyFill="1" applyBorder="1"/>
    <xf numFmtId="166" fontId="29" fillId="0" borderId="26" xfId="0" applyNumberFormat="1" applyFont="1" applyBorder="1" applyAlignment="1">
      <alignment horizontal="center"/>
    </xf>
    <xf numFmtId="0" fontId="22" fillId="0" borderId="26" xfId="0" applyFont="1" applyBorder="1"/>
    <xf numFmtId="164" fontId="9" fillId="0" borderId="26" xfId="0" applyNumberFormat="1" applyFont="1" applyBorder="1" applyAlignment="1">
      <alignment horizontal="right"/>
    </xf>
    <xf numFmtId="1" fontId="22" fillId="0" borderId="26" xfId="0" applyNumberFormat="1" applyFont="1" applyBorder="1" applyAlignment="1">
      <alignment horizontal="center" wrapText="1"/>
    </xf>
    <xf numFmtId="0" fontId="18" fillId="0" borderId="26" xfId="0" applyFont="1" applyBorder="1" applyAlignment="1">
      <alignment horizontal="center"/>
    </xf>
    <xf numFmtId="164" fontId="2" fillId="0" borderId="26" xfId="0" applyNumberFormat="1" applyFont="1" applyBorder="1" applyAlignment="1">
      <alignment horizontal="center"/>
    </xf>
    <xf numFmtId="165" fontId="6" fillId="0" borderId="25" xfId="0" applyNumberFormat="1" applyFont="1" applyBorder="1" applyAlignment="1">
      <alignment horizontal="center"/>
    </xf>
    <xf numFmtId="0" fontId="21" fillId="0" borderId="26" xfId="0" applyFont="1" applyBorder="1" applyAlignment="1">
      <alignment horizontal="center" wrapText="1"/>
    </xf>
    <xf numFmtId="1" fontId="15" fillId="0" borderId="26" xfId="0" applyNumberFormat="1" applyFont="1" applyBorder="1" applyAlignment="1">
      <alignment horizontal="center" vertical="center" wrapText="1"/>
    </xf>
    <xf numFmtId="0" fontId="28" fillId="0" borderId="26" xfId="0" applyFont="1" applyBorder="1" applyAlignment="1">
      <alignment horizontal="center" vertical="center"/>
    </xf>
    <xf numFmtId="164" fontId="19" fillId="0" borderId="26" xfId="0" applyNumberFormat="1" applyFont="1" applyBorder="1" applyAlignment="1">
      <alignment horizontal="center" vertical="center"/>
    </xf>
    <xf numFmtId="0" fontId="29" fillId="0" borderId="26" xfId="0" applyFont="1" applyBorder="1"/>
    <xf numFmtId="165" fontId="35" fillId="0" borderId="0" xfId="0" applyNumberFormat="1" applyFont="1" applyAlignment="1">
      <alignment horizontal="center" wrapText="1"/>
    </xf>
    <xf numFmtId="1" fontId="19" fillId="0" borderId="26" xfId="0" applyNumberFormat="1" applyFont="1" applyBorder="1" applyAlignment="1">
      <alignment horizontal="center" wrapText="1"/>
    </xf>
    <xf numFmtId="165" fontId="6" fillId="0" borderId="41" xfId="0" applyNumberFormat="1" applyFont="1" applyBorder="1" applyAlignment="1">
      <alignment horizontal="center"/>
    </xf>
    <xf numFmtId="165" fontId="6" fillId="0" borderId="27" xfId="0" applyNumberFormat="1" applyFont="1" applyBorder="1" applyAlignment="1">
      <alignment horizontal="center"/>
    </xf>
    <xf numFmtId="165" fontId="36" fillId="0" borderId="0" xfId="0" applyNumberFormat="1" applyFont="1" applyAlignment="1">
      <alignment wrapText="1"/>
    </xf>
    <xf numFmtId="0" fontId="29" fillId="0" borderId="26" xfId="0" applyFont="1" applyBorder="1" applyAlignment="1">
      <alignment horizontal="left" wrapText="1"/>
    </xf>
    <xf numFmtId="4" fontId="2" fillId="0" borderId="26" xfId="0" applyNumberFormat="1" applyFont="1" applyBorder="1" applyAlignment="1">
      <alignment horizontal="right" vertical="center"/>
    </xf>
    <xf numFmtId="165" fontId="35" fillId="0" borderId="0" xfId="0" applyNumberFormat="1" applyFont="1" applyAlignment="1">
      <alignment horizontal="center"/>
    </xf>
    <xf numFmtId="1" fontId="33" fillId="0" borderId="26" xfId="0" applyNumberFormat="1" applyFont="1" applyBorder="1" applyAlignment="1">
      <alignment horizontal="center" wrapText="1"/>
    </xf>
    <xf numFmtId="1" fontId="15" fillId="0" borderId="26" xfId="0" applyNumberFormat="1" applyFont="1" applyBorder="1" applyAlignment="1">
      <alignment horizontal="center" wrapText="1"/>
    </xf>
    <xf numFmtId="165" fontId="9" fillId="0" borderId="0" xfId="0" applyNumberFormat="1" applyFont="1" applyAlignment="1">
      <alignment wrapText="1"/>
    </xf>
    <xf numFmtId="0" fontId="21" fillId="0" borderId="26" xfId="0" applyFont="1" applyBorder="1" applyAlignment="1">
      <alignment horizontal="center"/>
    </xf>
    <xf numFmtId="164" fontId="6" fillId="0" borderId="26" xfId="0" applyNumberFormat="1" applyFont="1" applyBorder="1" applyAlignment="1">
      <alignment horizontal="center"/>
    </xf>
    <xf numFmtId="16" fontId="21" fillId="0" borderId="26" xfId="0" applyNumberFormat="1" applyFont="1" applyBorder="1" applyAlignment="1">
      <alignment horizontal="center" wrapText="1"/>
    </xf>
    <xf numFmtId="0" fontId="33" fillId="0" borderId="26" xfId="0" applyFont="1" applyBorder="1" applyAlignment="1">
      <alignment vertical="center" wrapText="1"/>
    </xf>
    <xf numFmtId="0" fontId="22" fillId="0" borderId="26" xfId="0" applyFont="1" applyBorder="1" applyAlignment="1">
      <alignment horizontal="center" wrapText="1"/>
    </xf>
    <xf numFmtId="16" fontId="16" fillId="0" borderId="26" xfId="0" applyNumberFormat="1" applyFont="1" applyBorder="1" applyAlignment="1">
      <alignment wrapText="1"/>
    </xf>
    <xf numFmtId="0" fontId="9" fillId="0" borderId="26" xfId="0" applyFont="1" applyBorder="1" applyAlignment="1">
      <alignment horizontal="left" vertical="center"/>
    </xf>
    <xf numFmtId="16" fontId="16" fillId="0" borderId="26" xfId="0" applyNumberFormat="1" applyFont="1" applyBorder="1" applyAlignment="1">
      <alignment horizontal="center" wrapText="1"/>
    </xf>
    <xf numFmtId="16" fontId="21" fillId="0" borderId="26" xfId="0" applyNumberFormat="1" applyFont="1" applyBorder="1" applyAlignment="1">
      <alignment vertical="center"/>
    </xf>
    <xf numFmtId="164" fontId="2" fillId="0" borderId="26" xfId="0" applyNumberFormat="1" applyFont="1" applyBorder="1" applyAlignment="1">
      <alignment vertical="center"/>
    </xf>
    <xf numFmtId="164" fontId="2" fillId="0" borderId="26" xfId="0" applyNumberFormat="1" applyFont="1" applyBorder="1" applyAlignment="1">
      <alignment horizontal="center" vertical="center" wrapText="1"/>
    </xf>
    <xf numFmtId="0" fontId="16" fillId="0" borderId="26" xfId="0" applyFont="1" applyBorder="1" applyAlignment="1">
      <alignment horizontal="left"/>
    </xf>
    <xf numFmtId="4" fontId="6" fillId="0" borderId="26" xfId="0" applyNumberFormat="1" applyFont="1" applyBorder="1" applyAlignment="1">
      <alignment horizontal="right"/>
    </xf>
    <xf numFmtId="1" fontId="6" fillId="0" borderId="26" xfId="0" applyNumberFormat="1" applyFont="1" applyBorder="1" applyAlignment="1">
      <alignment horizontal="center" wrapText="1"/>
    </xf>
    <xf numFmtId="165" fontId="6" fillId="0" borderId="0" xfId="0" applyNumberFormat="1" applyFont="1" applyAlignment="1">
      <alignment horizontal="center"/>
    </xf>
    <xf numFmtId="0" fontId="2" fillId="0" borderId="26" xfId="0" applyFont="1" applyBorder="1" applyAlignment="1">
      <alignment horizontal="center"/>
    </xf>
    <xf numFmtId="44" fontId="6" fillId="0" borderId="26" xfId="1" applyFont="1" applyBorder="1"/>
    <xf numFmtId="0" fontId="6" fillId="0" borderId="26" xfId="0" applyFont="1" applyBorder="1" applyAlignment="1">
      <alignment horizontal="center"/>
    </xf>
    <xf numFmtId="44" fontId="0" fillId="0" borderId="26" xfId="1" applyFont="1" applyBorder="1" applyAlignment="1">
      <alignment horizontal="center"/>
    </xf>
    <xf numFmtId="44" fontId="37" fillId="0" borderId="26" xfId="1" applyFont="1" applyBorder="1" applyAlignment="1">
      <alignment horizontal="center"/>
    </xf>
    <xf numFmtId="0" fontId="38" fillId="0" borderId="26" xfId="0" applyFont="1" applyBorder="1" applyAlignment="1">
      <alignment horizontal="center"/>
    </xf>
    <xf numFmtId="165" fontId="6" fillId="0" borderId="26" xfId="0" applyNumberFormat="1" applyFont="1" applyBorder="1"/>
    <xf numFmtId="16" fontId="21" fillId="0" borderId="26" xfId="0" applyNumberFormat="1" applyFont="1" applyBorder="1" applyAlignment="1">
      <alignment vertical="center" wrapText="1"/>
    </xf>
    <xf numFmtId="16" fontId="27" fillId="0" borderId="26" xfId="0" applyNumberFormat="1" applyFont="1" applyBorder="1" applyAlignment="1">
      <alignment horizontal="center" vertical="center" wrapText="1"/>
    </xf>
    <xf numFmtId="0" fontId="9" fillId="0" borderId="26" xfId="0" applyFont="1" applyBorder="1" applyAlignment="1">
      <alignment vertical="center" wrapText="1"/>
    </xf>
    <xf numFmtId="16" fontId="16" fillId="0" borderId="26" xfId="0" applyNumberFormat="1" applyFont="1" applyBorder="1" applyAlignment="1">
      <alignment vertical="center" wrapText="1"/>
    </xf>
    <xf numFmtId="4" fontId="2" fillId="0" borderId="26" xfId="0" applyNumberFormat="1" applyFont="1" applyBorder="1"/>
    <xf numFmtId="0" fontId="9" fillId="0" borderId="26" xfId="0" applyFont="1" applyBorder="1" applyAlignment="1">
      <alignment horizontal="left" vertical="center" wrapText="1"/>
    </xf>
    <xf numFmtId="16" fontId="21" fillId="0" borderId="26" xfId="0" applyNumberFormat="1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/>
    </xf>
    <xf numFmtId="0" fontId="9" fillId="0" borderId="25" xfId="0" applyFont="1" applyBorder="1" applyAlignment="1">
      <alignment horizontal="left"/>
    </xf>
    <xf numFmtId="165" fontId="8" fillId="0" borderId="0" xfId="0" applyNumberFormat="1" applyFont="1" applyAlignment="1">
      <alignment horizontal="center" wrapText="1"/>
    </xf>
    <xf numFmtId="165" fontId="19" fillId="0" borderId="0" xfId="0" applyNumberFormat="1" applyFont="1" applyAlignment="1">
      <alignment horizontal="left" wrapText="1"/>
    </xf>
    <xf numFmtId="0" fontId="9" fillId="0" borderId="41" xfId="0" applyFont="1" applyBorder="1" applyAlignment="1">
      <alignment horizontal="left"/>
    </xf>
    <xf numFmtId="164" fontId="27" fillId="0" borderId="26" xfId="0" applyNumberFormat="1" applyFont="1" applyBorder="1" applyAlignment="1">
      <alignment vertical="center" wrapText="1"/>
    </xf>
    <xf numFmtId="1" fontId="27" fillId="0" borderId="26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27" fillId="0" borderId="26" xfId="0" applyFont="1" applyBorder="1" applyAlignment="1">
      <alignment horizontal="center" wrapText="1"/>
    </xf>
    <xf numFmtId="0" fontId="27" fillId="0" borderId="21" xfId="0" applyFont="1" applyBorder="1" applyAlignment="1">
      <alignment horizontal="center" wrapText="1"/>
    </xf>
    <xf numFmtId="164" fontId="2" fillId="0" borderId="21" xfId="0" applyNumberFormat="1" applyFont="1" applyBorder="1" applyAlignment="1">
      <alignment horizontal="center"/>
    </xf>
    <xf numFmtId="1" fontId="9" fillId="0" borderId="21" xfId="0" applyNumberFormat="1" applyFont="1" applyBorder="1" applyAlignment="1">
      <alignment horizontal="center" wrapText="1"/>
    </xf>
    <xf numFmtId="165" fontId="33" fillId="0" borderId="0" xfId="0" applyNumberFormat="1" applyFont="1" applyAlignment="1">
      <alignment horizontal="center" wrapText="1"/>
    </xf>
    <xf numFmtId="0" fontId="16" fillId="0" borderId="26" xfId="0" applyFont="1" applyBorder="1" applyAlignment="1">
      <alignment horizontal="center" wrapText="1"/>
    </xf>
    <xf numFmtId="0" fontId="6" fillId="0" borderId="26" xfId="0" applyFont="1" applyBorder="1"/>
    <xf numFmtId="165" fontId="12" fillId="0" borderId="26" xfId="0" applyNumberFormat="1" applyFont="1" applyBorder="1" applyAlignment="1">
      <alignment horizontal="center"/>
    </xf>
    <xf numFmtId="2" fontId="39" fillId="0" borderId="26" xfId="0" applyNumberFormat="1" applyFont="1" applyBorder="1" applyAlignment="1">
      <alignment horizontal="center"/>
    </xf>
    <xf numFmtId="167" fontId="6" fillId="0" borderId="26" xfId="0" applyNumberFormat="1" applyFont="1" applyBorder="1" applyAlignment="1">
      <alignment horizontal="center"/>
    </xf>
    <xf numFmtId="44" fontId="6" fillId="0" borderId="26" xfId="1" applyFont="1" applyFill="1" applyBorder="1" applyAlignment="1">
      <alignment horizontal="center"/>
    </xf>
    <xf numFmtId="44" fontId="31" fillId="0" borderId="26" xfId="1" applyFont="1" applyFill="1" applyBorder="1" applyAlignment="1">
      <alignment horizontal="center"/>
    </xf>
    <xf numFmtId="1" fontId="40" fillId="0" borderId="26" xfId="0" applyNumberFormat="1" applyFont="1" applyBorder="1" applyAlignment="1">
      <alignment horizontal="center" wrapText="1"/>
    </xf>
    <xf numFmtId="0" fontId="31" fillId="0" borderId="26" xfId="0" applyFont="1" applyBorder="1"/>
    <xf numFmtId="1" fontId="41" fillId="0" borderId="26" xfId="0" applyNumberFormat="1" applyFont="1" applyBorder="1" applyAlignment="1">
      <alignment horizontal="center" wrapText="1"/>
    </xf>
    <xf numFmtId="0" fontId="31" fillId="0" borderId="0" xfId="0" applyFont="1"/>
    <xf numFmtId="0" fontId="9" fillId="0" borderId="42" xfId="0" applyFont="1" applyBorder="1" applyAlignment="1">
      <alignment horizontal="left"/>
    </xf>
    <xf numFmtId="0" fontId="9" fillId="0" borderId="0" xfId="0" applyFont="1" applyAlignment="1">
      <alignment horizontal="left"/>
    </xf>
    <xf numFmtId="4" fontId="6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" fontId="17" fillId="0" borderId="0" xfId="0" applyNumberFormat="1" applyFont="1" applyAlignment="1">
      <alignment horizontal="center" wrapText="1"/>
    </xf>
    <xf numFmtId="165" fontId="12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 wrapText="1"/>
    </xf>
    <xf numFmtId="4" fontId="6" fillId="0" borderId="43" xfId="0" applyNumberFormat="1" applyFont="1" applyBorder="1" applyAlignment="1">
      <alignment horizontal="right"/>
    </xf>
    <xf numFmtId="4" fontId="42" fillId="0" borderId="45" xfId="0" applyNumberFormat="1" applyFont="1" applyBorder="1" applyAlignment="1">
      <alignment horizontal="right" vertical="center"/>
    </xf>
    <xf numFmtId="4" fontId="42" fillId="0" borderId="0" xfId="0" applyNumberFormat="1" applyFont="1" applyAlignment="1">
      <alignment horizontal="center" vertical="center"/>
    </xf>
    <xf numFmtId="4" fontId="42" fillId="0" borderId="0" xfId="0" applyNumberFormat="1" applyFont="1" applyAlignment="1">
      <alignment vertical="center"/>
    </xf>
    <xf numFmtId="44" fontId="6" fillId="0" borderId="26" xfId="1" applyFont="1" applyBorder="1" applyAlignment="1">
      <alignment horizontal="center"/>
    </xf>
    <xf numFmtId="0" fontId="40" fillId="0" borderId="0" xfId="0" applyFont="1"/>
    <xf numFmtId="4" fontId="42" fillId="0" borderId="46" xfId="0" applyNumberFormat="1" applyFont="1" applyBorder="1" applyAlignment="1">
      <alignment horizontal="right" vertical="center"/>
    </xf>
    <xf numFmtId="2" fontId="39" fillId="0" borderId="0" xfId="0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44" fontId="6" fillId="0" borderId="0" xfId="1" applyFont="1" applyAlignment="1">
      <alignment horizontal="center"/>
    </xf>
    <xf numFmtId="44" fontId="37" fillId="0" borderId="47" xfId="1" applyFont="1" applyBorder="1" applyAlignment="1">
      <alignment horizontal="center"/>
    </xf>
    <xf numFmtId="0" fontId="38" fillId="0" borderId="0" xfId="0" applyFont="1" applyAlignment="1">
      <alignment horizontal="center"/>
    </xf>
    <xf numFmtId="165" fontId="6" fillId="0" borderId="4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44" fontId="37" fillId="0" borderId="49" xfId="1" applyFont="1" applyBorder="1" applyAlignment="1">
      <alignment horizontal="center"/>
    </xf>
    <xf numFmtId="44" fontId="9" fillId="0" borderId="0" xfId="1" applyFont="1" applyAlignment="1">
      <alignment horizontal="left"/>
    </xf>
    <xf numFmtId="1" fontId="6" fillId="0" borderId="48" xfId="0" applyNumberFormat="1" applyFont="1" applyBorder="1" applyAlignment="1">
      <alignment horizontal="center" wrapText="1"/>
    </xf>
    <xf numFmtId="2" fontId="8" fillId="0" borderId="10" xfId="0" applyNumberFormat="1" applyFont="1" applyBorder="1" applyAlignment="1">
      <alignment horizontal="right"/>
    </xf>
    <xf numFmtId="2" fontId="8" fillId="0" borderId="50" xfId="0" applyNumberFormat="1" applyFont="1" applyBorder="1"/>
    <xf numFmtId="4" fontId="17" fillId="7" borderId="11" xfId="0" applyNumberFormat="1" applyFont="1" applyFill="1" applyBorder="1"/>
    <xf numFmtId="2" fontId="8" fillId="0" borderId="50" xfId="0" applyNumberFormat="1" applyFont="1" applyBorder="1" applyAlignment="1">
      <alignment horizontal="center"/>
    </xf>
    <xf numFmtId="4" fontId="17" fillId="0" borderId="11" xfId="0" applyNumberFormat="1" applyFont="1" applyBorder="1"/>
    <xf numFmtId="2" fontId="19" fillId="0" borderId="0" xfId="0" applyNumberFormat="1" applyFont="1" applyAlignment="1">
      <alignment horizontal="center"/>
    </xf>
    <xf numFmtId="44" fontId="6" fillId="0" borderId="51" xfId="1" applyFont="1" applyBorder="1"/>
    <xf numFmtId="44" fontId="6" fillId="0" borderId="52" xfId="1" applyFont="1" applyBorder="1"/>
    <xf numFmtId="44" fontId="31" fillId="0" borderId="0" xfId="1" applyFont="1" applyAlignment="1">
      <alignment horizontal="center"/>
    </xf>
    <xf numFmtId="165" fontId="6" fillId="0" borderId="0" xfId="0" applyNumberFormat="1" applyFont="1"/>
    <xf numFmtId="165" fontId="6" fillId="0" borderId="53" xfId="0" applyNumberFormat="1" applyFont="1" applyBorder="1"/>
    <xf numFmtId="4" fontId="8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center"/>
    </xf>
    <xf numFmtId="4" fontId="17" fillId="0" borderId="0" xfId="0" applyNumberFormat="1" applyFont="1"/>
    <xf numFmtId="44" fontId="0" fillId="0" borderId="0" xfId="1" applyFont="1"/>
    <xf numFmtId="44" fontId="37" fillId="0" borderId="0" xfId="1" applyFont="1" applyAlignment="1">
      <alignment horizontal="center"/>
    </xf>
    <xf numFmtId="0" fontId="38" fillId="0" borderId="0" xfId="0" applyFont="1"/>
    <xf numFmtId="2" fontId="43" fillId="10" borderId="54" xfId="0" applyNumberFormat="1" applyFont="1" applyFill="1" applyBorder="1" applyAlignment="1">
      <alignment horizontal="right" vertical="center"/>
    </xf>
    <xf numFmtId="2" fontId="43" fillId="10" borderId="55" xfId="0" applyNumberFormat="1" applyFont="1" applyFill="1" applyBorder="1" applyAlignment="1">
      <alignment vertical="center"/>
    </xf>
    <xf numFmtId="2" fontId="43" fillId="10" borderId="55" xfId="0" applyNumberFormat="1" applyFont="1" applyFill="1" applyBorder="1" applyAlignment="1">
      <alignment horizontal="right" vertical="center"/>
    </xf>
    <xf numFmtId="4" fontId="44" fillId="10" borderId="55" xfId="0" applyNumberFormat="1" applyFont="1" applyFill="1" applyBorder="1" applyAlignment="1">
      <alignment vertical="center"/>
    </xf>
    <xf numFmtId="4" fontId="44" fillId="10" borderId="56" xfId="0" applyNumberFormat="1" applyFont="1" applyFill="1" applyBorder="1" applyAlignment="1">
      <alignment horizontal="center" vertical="center"/>
    </xf>
    <xf numFmtId="0" fontId="45" fillId="0" borderId="0" xfId="0" applyFont="1"/>
    <xf numFmtId="2" fontId="43" fillId="10" borderId="57" xfId="0" applyNumberFormat="1" applyFont="1" applyFill="1" applyBorder="1" applyAlignment="1">
      <alignment horizontal="right" vertical="center"/>
    </xf>
    <xf numFmtId="2" fontId="43" fillId="10" borderId="43" xfId="0" applyNumberFormat="1" applyFont="1" applyFill="1" applyBorder="1" applyAlignment="1">
      <alignment vertical="center"/>
    </xf>
    <xf numFmtId="2" fontId="43" fillId="10" borderId="43" xfId="0" applyNumberFormat="1" applyFont="1" applyFill="1" applyBorder="1" applyAlignment="1">
      <alignment horizontal="right" vertical="center"/>
    </xf>
    <xf numFmtId="4" fontId="44" fillId="10" borderId="43" xfId="0" applyNumberFormat="1" applyFont="1" applyFill="1" applyBorder="1" applyAlignment="1">
      <alignment vertical="center"/>
    </xf>
    <xf numFmtId="4" fontId="44" fillId="10" borderId="58" xfId="0" applyNumberFormat="1" applyFont="1" applyFill="1" applyBorder="1" applyAlignment="1">
      <alignment horizontal="center" vertical="center"/>
    </xf>
    <xf numFmtId="2" fontId="8" fillId="0" borderId="0" xfId="0" applyNumberFormat="1" applyFont="1" applyAlignment="1">
      <alignment horizontal="left"/>
    </xf>
    <xf numFmtId="167" fontId="19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44" fontId="46" fillId="0" borderId="0" xfId="1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1" fontId="0" fillId="0" borderId="0" xfId="0" applyNumberFormat="1" applyAlignment="1">
      <alignment horizontal="center" wrapText="1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0" fontId="8" fillId="0" borderId="0" xfId="0" applyFont="1"/>
    <xf numFmtId="44" fontId="0" fillId="0" borderId="0" xfId="1" applyFont="1" applyAlignment="1">
      <alignment horizontal="center"/>
    </xf>
    <xf numFmtId="0" fontId="4" fillId="13" borderId="0" xfId="0" applyFont="1" applyFill="1"/>
    <xf numFmtId="0" fontId="5" fillId="13" borderId="0" xfId="0" applyFont="1" applyFill="1" applyAlignment="1">
      <alignment horizontal="center"/>
    </xf>
    <xf numFmtId="165" fontId="6" fillId="13" borderId="0" xfId="0" applyNumberFormat="1" applyFont="1" applyFill="1" applyAlignment="1">
      <alignment horizontal="center"/>
    </xf>
    <xf numFmtId="0" fontId="0" fillId="13" borderId="0" xfId="0" applyFill="1"/>
    <xf numFmtId="0" fontId="2" fillId="13" borderId="0" xfId="0" applyFont="1" applyFill="1" applyAlignment="1">
      <alignment horizontal="center"/>
    </xf>
    <xf numFmtId="0" fontId="15" fillId="0" borderId="26" xfId="0" applyFont="1" applyFill="1" applyBorder="1" applyAlignment="1">
      <alignment horizontal="left" vertical="center" wrapText="1"/>
    </xf>
    <xf numFmtId="0" fontId="22" fillId="0" borderId="26" xfId="0" applyFont="1" applyFill="1" applyBorder="1" applyAlignment="1">
      <alignment horizontal="left" wrapText="1"/>
    </xf>
    <xf numFmtId="4" fontId="47" fillId="6" borderId="20" xfId="0" applyNumberFormat="1" applyFont="1" applyFill="1" applyBorder="1" applyAlignment="1">
      <alignment horizontal="right"/>
    </xf>
    <xf numFmtId="0" fontId="22" fillId="0" borderId="26" xfId="0" applyFont="1" applyFill="1" applyBorder="1" applyAlignment="1">
      <alignment wrapText="1"/>
    </xf>
    <xf numFmtId="0" fontId="28" fillId="0" borderId="26" xfId="0" applyFont="1" applyFill="1" applyBorder="1" applyAlignment="1">
      <alignment vertical="center"/>
    </xf>
    <xf numFmtId="164" fontId="29" fillId="0" borderId="26" xfId="0" applyNumberFormat="1" applyFont="1" applyFill="1" applyBorder="1" applyAlignment="1">
      <alignment vertical="center"/>
    </xf>
    <xf numFmtId="44" fontId="48" fillId="0" borderId="26" xfId="1" applyFont="1" applyFill="1" applyBorder="1" applyAlignment="1">
      <alignment horizontal="center" vertical="center"/>
    </xf>
    <xf numFmtId="0" fontId="18" fillId="0" borderId="26" xfId="0" applyFont="1" applyFill="1" applyBorder="1" applyAlignment="1">
      <alignment vertical="center"/>
    </xf>
    <xf numFmtId="164" fontId="9" fillId="0" borderId="26" xfId="0" applyNumberFormat="1" applyFont="1" applyFill="1" applyBorder="1" applyAlignment="1">
      <alignment vertical="center"/>
    </xf>
    <xf numFmtId="4" fontId="49" fillId="6" borderId="20" xfId="0" applyNumberFormat="1" applyFont="1" applyFill="1" applyBorder="1" applyAlignment="1">
      <alignment horizontal="right"/>
    </xf>
    <xf numFmtId="0" fontId="19" fillId="14" borderId="26" xfId="0" applyFont="1" applyFill="1" applyBorder="1" applyAlignment="1">
      <alignment horizontal="center" vertical="center"/>
    </xf>
    <xf numFmtId="164" fontId="19" fillId="14" borderId="27" xfId="0" applyNumberFormat="1" applyFont="1" applyFill="1" applyBorder="1" applyAlignment="1">
      <alignment horizontal="center" vertical="center"/>
    </xf>
    <xf numFmtId="1" fontId="33" fillId="14" borderId="26" xfId="0" applyNumberFormat="1" applyFont="1" applyFill="1" applyBorder="1" applyAlignment="1">
      <alignment horizontal="center" vertical="center" wrapText="1"/>
    </xf>
    <xf numFmtId="0" fontId="50" fillId="0" borderId="26" xfId="0" applyFont="1" applyBorder="1" applyAlignment="1">
      <alignment horizontal="center" vertical="center" wrapText="1"/>
    </xf>
    <xf numFmtId="0" fontId="29" fillId="14" borderId="26" xfId="0" applyFont="1" applyFill="1" applyBorder="1" applyAlignment="1">
      <alignment vertical="center"/>
    </xf>
    <xf numFmtId="164" fontId="29" fillId="14" borderId="26" xfId="0" applyNumberFormat="1" applyFont="1" applyFill="1" applyBorder="1" applyAlignment="1">
      <alignment horizontal="center" vertical="center"/>
    </xf>
    <xf numFmtId="164" fontId="29" fillId="14" borderId="26" xfId="0" applyNumberFormat="1" applyFont="1" applyFill="1" applyBorder="1" applyAlignment="1">
      <alignment vertical="center"/>
    </xf>
    <xf numFmtId="0" fontId="28" fillId="14" borderId="26" xfId="0" applyFont="1" applyFill="1" applyBorder="1" applyAlignment="1">
      <alignment vertical="center"/>
    </xf>
    <xf numFmtId="0" fontId="22" fillId="0" borderId="26" xfId="0" applyFont="1" applyFill="1" applyBorder="1" applyAlignment="1">
      <alignment horizontal="left"/>
    </xf>
    <xf numFmtId="0" fontId="19" fillId="14" borderId="26" xfId="0" applyFont="1" applyFill="1" applyBorder="1" applyAlignment="1">
      <alignment vertical="center"/>
    </xf>
    <xf numFmtId="164" fontId="19" fillId="14" borderId="26" xfId="0" applyNumberFormat="1" applyFont="1" applyFill="1" applyBorder="1" applyAlignment="1">
      <alignment vertical="center"/>
    </xf>
    <xf numFmtId="1" fontId="29" fillId="14" borderId="26" xfId="0" applyNumberFormat="1" applyFont="1" applyFill="1" applyBorder="1" applyAlignment="1">
      <alignment horizontal="center" vertical="center" wrapText="1"/>
    </xf>
    <xf numFmtId="0" fontId="51" fillId="0" borderId="26" xfId="0" applyFont="1" applyFill="1" applyBorder="1" applyAlignment="1">
      <alignment horizontal="center" vertical="center" wrapText="1"/>
    </xf>
    <xf numFmtId="1" fontId="9" fillId="0" borderId="35" xfId="0" applyNumberFormat="1" applyFont="1" applyBorder="1" applyAlignment="1">
      <alignment horizontal="center" vertical="center" wrapText="1"/>
    </xf>
    <xf numFmtId="0" fontId="18" fillId="0" borderId="35" xfId="0" applyFont="1" applyBorder="1" applyAlignment="1">
      <alignment vertical="center"/>
    </xf>
    <xf numFmtId="164" fontId="9" fillId="0" borderId="35" xfId="0" applyNumberFormat="1" applyFont="1" applyBorder="1" applyAlignment="1">
      <alignment vertical="center"/>
    </xf>
    <xf numFmtId="0" fontId="18" fillId="0" borderId="21" xfId="0" applyFont="1" applyBorder="1" applyAlignment="1">
      <alignment vertical="center"/>
    </xf>
    <xf numFmtId="166" fontId="18" fillId="0" borderId="21" xfId="0" applyNumberFormat="1" applyFont="1" applyBorder="1" applyAlignment="1">
      <alignment horizontal="center" vertical="center"/>
    </xf>
    <xf numFmtId="0" fontId="9" fillId="0" borderId="35" xfId="0" applyFont="1" applyBorder="1" applyAlignment="1">
      <alignment vertical="center"/>
    </xf>
    <xf numFmtId="0" fontId="22" fillId="0" borderId="27" xfId="0" applyFont="1" applyBorder="1" applyAlignment="1">
      <alignment horizontal="left"/>
    </xf>
    <xf numFmtId="0" fontId="16" fillId="0" borderId="25" xfId="0" applyFont="1" applyBorder="1" applyAlignment="1">
      <alignment horizontal="center" vertical="center"/>
    </xf>
    <xf numFmtId="0" fontId="27" fillId="0" borderId="35" xfId="0" applyFont="1" applyBorder="1" applyAlignment="1">
      <alignment vertical="center" wrapText="1"/>
    </xf>
    <xf numFmtId="0" fontId="22" fillId="0" borderId="41" xfId="0" applyFont="1" applyBorder="1" applyAlignment="1">
      <alignment horizontal="left"/>
    </xf>
    <xf numFmtId="0" fontId="21" fillId="0" borderId="21" xfId="0" applyFont="1" applyBorder="1" applyAlignment="1">
      <alignment vertical="center" wrapText="1"/>
    </xf>
    <xf numFmtId="4" fontId="2" fillId="0" borderId="25" xfId="0" applyNumberFormat="1" applyFont="1" applyBorder="1" applyAlignment="1">
      <alignment wrapText="1"/>
    </xf>
    <xf numFmtId="1" fontId="2" fillId="0" borderId="21" xfId="0" applyNumberFormat="1" applyFont="1" applyBorder="1" applyAlignment="1">
      <alignment vertical="center" wrapText="1"/>
    </xf>
    <xf numFmtId="0" fontId="9" fillId="0" borderId="22" xfId="0" applyFont="1" applyBorder="1" applyAlignment="1">
      <alignment vertical="center"/>
    </xf>
    <xf numFmtId="164" fontId="9" fillId="0" borderId="22" xfId="0" applyNumberFormat="1" applyFont="1" applyBorder="1" applyAlignment="1">
      <alignment vertical="center"/>
    </xf>
    <xf numFmtId="0" fontId="29" fillId="14" borderId="35" xfId="0" applyFont="1" applyFill="1" applyBorder="1" applyAlignment="1">
      <alignment vertical="center"/>
    </xf>
    <xf numFmtId="164" fontId="29" fillId="14" borderId="35" xfId="0" applyNumberFormat="1" applyFont="1" applyFill="1" applyBorder="1" applyAlignment="1">
      <alignment vertical="center"/>
    </xf>
    <xf numFmtId="0" fontId="22" fillId="0" borderId="41" xfId="0" applyFont="1" applyBorder="1" applyAlignment="1">
      <alignment horizontal="left" wrapText="1"/>
    </xf>
    <xf numFmtId="0" fontId="9" fillId="0" borderId="25" xfId="0" applyFont="1" applyBorder="1" applyAlignment="1">
      <alignment horizontal="center" vertical="center"/>
    </xf>
    <xf numFmtId="4" fontId="2" fillId="0" borderId="27" xfId="0" applyNumberFormat="1" applyFont="1" applyBorder="1" applyAlignment="1">
      <alignment wrapText="1"/>
    </xf>
    <xf numFmtId="0" fontId="29" fillId="14" borderId="35" xfId="0" applyFont="1" applyFill="1" applyBorder="1" applyAlignment="1">
      <alignment horizontal="center" vertical="center" wrapText="1"/>
    </xf>
    <xf numFmtId="0" fontId="52" fillId="0" borderId="26" xfId="0" applyFont="1" applyFill="1" applyBorder="1" applyAlignment="1">
      <alignment horizontal="center" wrapText="1"/>
    </xf>
    <xf numFmtId="0" fontId="33" fillId="0" borderId="26" xfId="0" applyFont="1" applyFill="1" applyBorder="1" applyAlignment="1">
      <alignment horizontal="center" wrapText="1"/>
    </xf>
    <xf numFmtId="0" fontId="53" fillId="3" borderId="26" xfId="0" applyFont="1" applyFill="1" applyBorder="1" applyAlignment="1">
      <alignment horizontal="center" vertical="center"/>
    </xf>
    <xf numFmtId="0" fontId="15" fillId="0" borderId="35" xfId="0" applyFont="1" applyBorder="1" applyAlignment="1">
      <alignment vertical="center" wrapText="1"/>
    </xf>
    <xf numFmtId="0" fontId="15" fillId="0" borderId="21" xfId="0" applyFont="1" applyBorder="1" applyAlignment="1">
      <alignment vertical="center"/>
    </xf>
    <xf numFmtId="164" fontId="2" fillId="0" borderId="21" xfId="0" applyNumberFormat="1" applyFont="1" applyBorder="1" applyAlignment="1">
      <alignment wrapText="1"/>
    </xf>
    <xf numFmtId="0" fontId="22" fillId="12" borderId="41" xfId="0" applyFont="1" applyFill="1" applyBorder="1" applyAlignment="1">
      <alignment horizontal="left"/>
    </xf>
    <xf numFmtId="0" fontId="27" fillId="0" borderId="22" xfId="0" applyFont="1" applyBorder="1" applyAlignment="1">
      <alignment horizontal="center" vertical="center" wrapText="1"/>
    </xf>
    <xf numFmtId="4" fontId="27" fillId="0" borderId="21" xfId="0" applyNumberFormat="1" applyFont="1" applyBorder="1" applyAlignment="1">
      <alignment vertical="center" wrapText="1"/>
    </xf>
    <xf numFmtId="1" fontId="7" fillId="0" borderId="26" xfId="0" applyNumberFormat="1" applyFont="1" applyBorder="1" applyAlignment="1">
      <alignment horizontal="center" vertical="center" wrapText="1"/>
    </xf>
    <xf numFmtId="1" fontId="53" fillId="0" borderId="26" xfId="0" applyNumberFormat="1" applyFont="1" applyBorder="1" applyAlignment="1">
      <alignment horizontal="center" vertical="center" wrapText="1"/>
    </xf>
    <xf numFmtId="4" fontId="27" fillId="0" borderId="26" xfId="0" applyNumberFormat="1" applyFont="1" applyBorder="1" applyAlignment="1">
      <alignment horizontal="center" vertical="center" wrapText="1"/>
    </xf>
    <xf numFmtId="0" fontId="15" fillId="0" borderId="35" xfId="0" applyFont="1" applyBorder="1" applyAlignment="1">
      <alignment horizontal="left"/>
    </xf>
    <xf numFmtId="1" fontId="2" fillId="3" borderId="26" xfId="0" applyNumberFormat="1" applyFont="1" applyFill="1" applyBorder="1" applyAlignment="1">
      <alignment horizontal="center" wrapText="1"/>
    </xf>
    <xf numFmtId="165" fontId="42" fillId="3" borderId="0" xfId="0" applyNumberFormat="1" applyFont="1" applyFill="1" applyAlignment="1">
      <alignment horizontal="center" vertical="center" wrapText="1"/>
    </xf>
    <xf numFmtId="1" fontId="9" fillId="14" borderId="26" xfId="0" applyNumberFormat="1" applyFont="1" applyFill="1" applyBorder="1" applyAlignment="1">
      <alignment horizontal="center" wrapText="1"/>
    </xf>
    <xf numFmtId="165" fontId="54" fillId="13" borderId="0" xfId="0" applyNumberFormat="1" applyFont="1" applyFill="1" applyAlignment="1">
      <alignment horizontal="center" wrapText="1"/>
    </xf>
    <xf numFmtId="0" fontId="2" fillId="3" borderId="26" xfId="0" applyFont="1" applyFill="1" applyBorder="1" applyAlignment="1">
      <alignment horizontal="center" vertical="center"/>
    </xf>
    <xf numFmtId="0" fontId="22" fillId="0" borderId="27" xfId="0" applyFont="1" applyBorder="1" applyAlignment="1">
      <alignment horizontal="left" wrapText="1"/>
    </xf>
    <xf numFmtId="0" fontId="16" fillId="0" borderId="25" xfId="0" applyFont="1" applyBorder="1" applyAlignment="1">
      <alignment vertical="center"/>
    </xf>
    <xf numFmtId="165" fontId="12" fillId="0" borderId="0" xfId="0" applyNumberFormat="1" applyFont="1" applyAlignment="1">
      <alignment horizontal="center" vertical="center" wrapText="1"/>
    </xf>
    <xf numFmtId="165" fontId="42" fillId="0" borderId="0" xfId="0" applyNumberFormat="1" applyFont="1" applyAlignment="1">
      <alignment horizontal="center" vertical="center" wrapText="1"/>
    </xf>
    <xf numFmtId="164" fontId="2" fillId="0" borderId="21" xfId="0" applyNumberFormat="1" applyFont="1" applyBorder="1" applyAlignment="1">
      <alignment vertical="center" wrapText="1"/>
    </xf>
    <xf numFmtId="165" fontId="12" fillId="0" borderId="0" xfId="0" applyNumberFormat="1" applyFont="1" applyFill="1" applyAlignment="1">
      <alignment horizontal="center" wrapText="1"/>
    </xf>
    <xf numFmtId="165" fontId="55" fillId="14" borderId="0" xfId="0" applyNumberFormat="1" applyFont="1" applyFill="1" applyAlignment="1">
      <alignment horizontal="center" wrapText="1"/>
    </xf>
    <xf numFmtId="165" fontId="12" fillId="0" borderId="0" xfId="0" applyNumberFormat="1" applyFont="1" applyAlignment="1">
      <alignment horizontal="center" wrapText="1"/>
    </xf>
    <xf numFmtId="0" fontId="15" fillId="3" borderId="27" xfId="0" applyFont="1" applyFill="1" applyBorder="1" applyAlignment="1">
      <alignment horizontal="left"/>
    </xf>
    <xf numFmtId="0" fontId="52" fillId="0" borderId="32" xfId="0" applyFont="1" applyFill="1" applyBorder="1" applyAlignment="1">
      <alignment horizontal="center" vertical="center" wrapText="1"/>
    </xf>
    <xf numFmtId="0" fontId="16" fillId="14" borderId="31" xfId="0" applyFont="1" applyFill="1" applyBorder="1" applyAlignment="1">
      <alignment horizontal="center" vertical="center" wrapText="1"/>
    </xf>
    <xf numFmtId="44" fontId="16" fillId="14" borderId="26" xfId="1" applyFont="1" applyFill="1" applyBorder="1" applyAlignment="1">
      <alignment horizontal="center" vertical="center" wrapText="1"/>
    </xf>
    <xf numFmtId="44" fontId="16" fillId="14" borderId="19" xfId="1" applyFont="1" applyFill="1" applyBorder="1" applyAlignment="1">
      <alignment horizontal="center" vertical="center" wrapText="1"/>
    </xf>
    <xf numFmtId="1" fontId="9" fillId="0" borderId="21" xfId="0" applyNumberFormat="1" applyFont="1" applyBorder="1" applyAlignment="1">
      <alignment horizontal="center" vertical="center" wrapText="1"/>
    </xf>
    <xf numFmtId="4" fontId="27" fillId="0" borderId="26" xfId="0" applyNumberFormat="1" applyFont="1" applyFill="1" applyBorder="1" applyAlignment="1">
      <alignment horizontal="center" vertical="center" wrapText="1"/>
    </xf>
    <xf numFmtId="0" fontId="9" fillId="0" borderId="26" xfId="0" applyFont="1" applyFill="1" applyBorder="1" applyAlignment="1">
      <alignment horizontal="center" vertical="center"/>
    </xf>
    <xf numFmtId="4" fontId="2" fillId="0" borderId="26" xfId="0" applyNumberFormat="1" applyFont="1" applyFill="1" applyBorder="1" applyAlignment="1">
      <alignment wrapText="1"/>
    </xf>
    <xf numFmtId="164" fontId="2" fillId="0" borderId="26" xfId="0" applyNumberFormat="1" applyFont="1" applyFill="1" applyBorder="1" applyAlignment="1">
      <alignment wrapText="1"/>
    </xf>
    <xf numFmtId="1" fontId="2" fillId="0" borderId="26" xfId="0" applyNumberFormat="1" applyFont="1" applyFill="1" applyBorder="1" applyAlignment="1">
      <alignment vertical="center" wrapText="1"/>
    </xf>
    <xf numFmtId="0" fontId="15" fillId="0" borderId="26" xfId="0" applyFont="1" applyFill="1" applyBorder="1" applyAlignment="1">
      <alignment horizontal="left"/>
    </xf>
    <xf numFmtId="0" fontId="27" fillId="0" borderId="26" xfId="0" applyFont="1" applyFill="1" applyBorder="1" applyAlignment="1">
      <alignment horizontal="center" vertical="center" wrapText="1"/>
    </xf>
    <xf numFmtId="1" fontId="2" fillId="0" borderId="26" xfId="0" applyNumberFormat="1" applyFont="1" applyFill="1" applyBorder="1" applyAlignment="1">
      <alignment horizontal="center" wrapText="1"/>
    </xf>
    <xf numFmtId="0" fontId="16" fillId="0" borderId="26" xfId="0" applyFont="1" applyFill="1" applyBorder="1" applyAlignment="1">
      <alignment vertical="center"/>
    </xf>
    <xf numFmtId="1" fontId="9" fillId="0" borderId="26" xfId="0" applyNumberFormat="1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/>
    </xf>
    <xf numFmtId="1" fontId="9" fillId="0" borderId="26" xfId="0" applyNumberFormat="1" applyFont="1" applyFill="1" applyBorder="1" applyAlignment="1">
      <alignment horizontal="center" wrapText="1"/>
    </xf>
    <xf numFmtId="0" fontId="15" fillId="0" borderId="26" xfId="0" applyFont="1" applyFill="1" applyBorder="1" applyAlignment="1">
      <alignment vertical="center" wrapText="1"/>
    </xf>
    <xf numFmtId="0" fontId="21" fillId="0" borderId="26" xfId="0" applyFont="1" applyFill="1" applyBorder="1" applyAlignment="1">
      <alignment vertical="center" wrapText="1"/>
    </xf>
    <xf numFmtId="0" fontId="16" fillId="0" borderId="26" xfId="0" applyFont="1" applyFill="1" applyBorder="1" applyAlignment="1">
      <alignment vertical="center" wrapText="1"/>
    </xf>
    <xf numFmtId="0" fontId="19" fillId="0" borderId="26" xfId="0" applyFont="1" applyFill="1" applyBorder="1" applyAlignment="1">
      <alignment horizontal="left"/>
    </xf>
    <xf numFmtId="164" fontId="2" fillId="0" borderId="26" xfId="0" applyNumberFormat="1" applyFont="1" applyFill="1" applyBorder="1" applyAlignment="1">
      <alignment vertical="center" wrapText="1"/>
    </xf>
    <xf numFmtId="0" fontId="27" fillId="0" borderId="26" xfId="0" applyFont="1" applyFill="1" applyBorder="1" applyAlignment="1">
      <alignment vertical="center" wrapText="1"/>
    </xf>
    <xf numFmtId="165" fontId="6" fillId="0" borderId="21" xfId="0" applyNumberFormat="1" applyFont="1" applyFill="1" applyBorder="1" applyAlignment="1">
      <alignment horizontal="center"/>
    </xf>
    <xf numFmtId="165" fontId="6" fillId="0" borderId="0" xfId="0" applyNumberFormat="1" applyFont="1" applyFill="1" applyAlignment="1">
      <alignment horizontal="center" wrapText="1"/>
    </xf>
    <xf numFmtId="165" fontId="42" fillId="0" borderId="0" xfId="0" applyNumberFormat="1" applyFont="1" applyFill="1" applyAlignment="1">
      <alignment horizontal="center" vertical="center" wrapText="1"/>
    </xf>
    <xf numFmtId="165" fontId="54" fillId="0" borderId="0" xfId="0" applyNumberFormat="1" applyFont="1" applyFill="1" applyAlignment="1">
      <alignment horizontal="center" wrapText="1"/>
    </xf>
    <xf numFmtId="165" fontId="55" fillId="0" borderId="0" xfId="0" applyNumberFormat="1" applyFont="1" applyFill="1" applyAlignment="1">
      <alignment horizontal="center" wrapText="1"/>
    </xf>
    <xf numFmtId="165" fontId="12" fillId="0" borderId="0" xfId="0" applyNumberFormat="1" applyFont="1" applyFill="1" applyAlignment="1">
      <alignment horizontal="center" vertical="center" wrapText="1"/>
    </xf>
    <xf numFmtId="165" fontId="6" fillId="0" borderId="26" xfId="0" applyNumberFormat="1" applyFont="1" applyFill="1" applyBorder="1" applyAlignment="1">
      <alignment horizontal="center"/>
    </xf>
    <xf numFmtId="165" fontId="42" fillId="0" borderId="38" xfId="0" applyNumberFormat="1" applyFont="1" applyFill="1" applyBorder="1" applyAlignment="1">
      <alignment vertical="center" wrapText="1"/>
    </xf>
    <xf numFmtId="0" fontId="2" fillId="0" borderId="21" xfId="0" applyFont="1" applyFill="1" applyBorder="1" applyAlignment="1">
      <alignment horizontal="center" vertical="center"/>
    </xf>
    <xf numFmtId="164" fontId="9" fillId="0" borderId="16" xfId="0" applyNumberFormat="1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 wrapText="1"/>
    </xf>
    <xf numFmtId="164" fontId="9" fillId="0" borderId="27" xfId="0" applyNumberFormat="1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center" vertical="center"/>
    </xf>
    <xf numFmtId="164" fontId="9" fillId="0" borderId="27" xfId="0" applyNumberFormat="1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164" fontId="2" fillId="0" borderId="27" xfId="0" applyNumberFormat="1" applyFont="1" applyFill="1" applyBorder="1" applyAlignment="1">
      <alignment horizontal="center" vertical="center"/>
    </xf>
    <xf numFmtId="0" fontId="19" fillId="0" borderId="26" xfId="0" applyFont="1" applyFill="1" applyBorder="1" applyAlignment="1">
      <alignment horizontal="center" vertical="center"/>
    </xf>
    <xf numFmtId="0" fontId="56" fillId="0" borderId="26" xfId="0" applyFont="1" applyFill="1" applyBorder="1" applyAlignment="1">
      <alignment horizontal="center" vertical="center" wrapText="1"/>
    </xf>
    <xf numFmtId="1" fontId="7" fillId="0" borderId="26" xfId="0" applyNumberFormat="1" applyFont="1" applyBorder="1" applyAlignment="1">
      <alignment horizontal="center" wrapText="1"/>
    </xf>
    <xf numFmtId="166" fontId="29" fillId="14" borderId="26" xfId="0" applyNumberFormat="1" applyFont="1" applyFill="1" applyBorder="1" applyAlignment="1">
      <alignment horizontal="center" vertical="center"/>
    </xf>
    <xf numFmtId="0" fontId="28" fillId="14" borderId="26" xfId="0" applyFont="1" applyFill="1" applyBorder="1" applyAlignment="1">
      <alignment horizontal="center" vertical="center"/>
    </xf>
    <xf numFmtId="164" fontId="29" fillId="14" borderId="27" xfId="0" applyNumberFormat="1" applyFont="1" applyFill="1" applyBorder="1" applyAlignment="1">
      <alignment horizontal="center" vertical="center"/>
    </xf>
    <xf numFmtId="0" fontId="57" fillId="0" borderId="35" xfId="0" applyFont="1" applyBorder="1" applyAlignment="1">
      <alignment horizontal="center" vertical="center" wrapText="1"/>
    </xf>
    <xf numFmtId="0" fontId="22" fillId="0" borderId="26" xfId="0" applyFont="1" applyFill="1" applyBorder="1" applyAlignment="1">
      <alignment horizontal="center" wrapText="1"/>
    </xf>
    <xf numFmtId="0" fontId="7" fillId="0" borderId="26" xfId="0" applyFont="1" applyFill="1" applyBorder="1" applyAlignment="1">
      <alignment horizontal="center" wrapText="1"/>
    </xf>
    <xf numFmtId="0" fontId="59" fillId="0" borderId="26" xfId="0" applyFont="1" applyFill="1" applyBorder="1" applyAlignment="1">
      <alignment horizontal="center" wrapText="1"/>
    </xf>
    <xf numFmtId="1" fontId="58" fillId="0" borderId="26" xfId="0" applyNumberFormat="1" applyFont="1" applyBorder="1" applyAlignment="1">
      <alignment horizontal="center" vertical="center" wrapText="1"/>
    </xf>
    <xf numFmtId="0" fontId="18" fillId="15" borderId="26" xfId="0" applyFont="1" applyFill="1" applyBorder="1" applyAlignment="1">
      <alignment horizontal="center" vertical="center" wrapText="1"/>
    </xf>
    <xf numFmtId="4" fontId="2" fillId="14" borderId="26" xfId="0" applyNumberFormat="1" applyFont="1" applyFill="1" applyBorder="1" applyAlignment="1">
      <alignment horizontal="right"/>
    </xf>
    <xf numFmtId="4" fontId="2" fillId="0" borderId="26" xfId="0" applyNumberFormat="1" applyFont="1" applyFill="1" applyBorder="1" applyAlignment="1">
      <alignment horizontal="right"/>
    </xf>
    <xf numFmtId="4" fontId="61" fillId="0" borderId="26" xfId="0" applyNumberFormat="1" applyFont="1" applyFill="1" applyBorder="1" applyAlignment="1">
      <alignment horizontal="center" vertical="center" wrapText="1"/>
    </xf>
    <xf numFmtId="4" fontId="7" fillId="0" borderId="26" xfId="0" applyNumberFormat="1" applyFont="1" applyFill="1" applyBorder="1" applyAlignment="1">
      <alignment wrapText="1"/>
    </xf>
    <xf numFmtId="164" fontId="7" fillId="0" borderId="26" xfId="0" applyNumberFormat="1" applyFont="1" applyFill="1" applyBorder="1" applyAlignment="1">
      <alignment wrapText="1"/>
    </xf>
    <xf numFmtId="1" fontId="7" fillId="0" borderId="26" xfId="0" applyNumberFormat="1" applyFont="1" applyFill="1" applyBorder="1" applyAlignment="1">
      <alignment vertical="center" wrapText="1"/>
    </xf>
    <xf numFmtId="165" fontId="42" fillId="0" borderId="21" xfId="0" applyNumberFormat="1" applyFont="1" applyFill="1" applyBorder="1" applyAlignment="1">
      <alignment horizontal="center"/>
    </xf>
    <xf numFmtId="4" fontId="62" fillId="0" borderId="16" xfId="0" applyNumberFormat="1" applyFont="1" applyBorder="1"/>
    <xf numFmtId="1" fontId="9" fillId="0" borderId="35" xfId="0" applyNumberFormat="1" applyFont="1" applyBorder="1" applyAlignment="1">
      <alignment horizontal="center" vertical="center" wrapText="1"/>
    </xf>
    <xf numFmtId="1" fontId="9" fillId="0" borderId="21" xfId="0" applyNumberFormat="1" applyFont="1" applyBorder="1" applyAlignment="1">
      <alignment horizontal="center" vertical="center" wrapText="1"/>
    </xf>
    <xf numFmtId="4" fontId="2" fillId="0" borderId="20" xfId="0" applyNumberFormat="1" applyFont="1" applyFill="1" applyBorder="1" applyAlignment="1">
      <alignment horizontal="right"/>
    </xf>
    <xf numFmtId="164" fontId="9" fillId="0" borderId="21" xfId="0" applyNumberFormat="1" applyFont="1" applyFill="1" applyBorder="1" applyAlignment="1">
      <alignment vertical="center"/>
    </xf>
    <xf numFmtId="1" fontId="9" fillId="0" borderId="21" xfId="0" applyNumberFormat="1" applyFont="1" applyFill="1" applyBorder="1" applyAlignment="1">
      <alignment horizontal="center" vertical="center" wrapText="1"/>
    </xf>
    <xf numFmtId="4" fontId="2" fillId="0" borderId="21" xfId="0" applyNumberFormat="1" applyFont="1" applyFill="1" applyBorder="1" applyAlignment="1">
      <alignment horizontal="right"/>
    </xf>
    <xf numFmtId="4" fontId="2" fillId="0" borderId="25" xfId="0" applyNumberFormat="1" applyFont="1" applyFill="1" applyBorder="1" applyAlignment="1">
      <alignment horizontal="right"/>
    </xf>
    <xf numFmtId="1" fontId="58" fillId="0" borderId="26" xfId="0" applyNumberFormat="1" applyFont="1" applyFill="1" applyBorder="1" applyAlignment="1">
      <alignment horizontal="center" vertical="center" wrapText="1"/>
    </xf>
    <xf numFmtId="1" fontId="7" fillId="0" borderId="26" xfId="0" applyNumberFormat="1" applyFont="1" applyFill="1" applyBorder="1" applyAlignment="1">
      <alignment horizontal="center" vertical="center" wrapText="1"/>
    </xf>
    <xf numFmtId="1" fontId="53" fillId="0" borderId="26" xfId="0" applyNumberFormat="1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center" vertical="center" wrapText="1"/>
    </xf>
    <xf numFmtId="4" fontId="15" fillId="0" borderId="26" xfId="0" applyNumberFormat="1" applyFont="1" applyBorder="1" applyAlignment="1">
      <alignment wrapText="1"/>
    </xf>
    <xf numFmtId="164" fontId="15" fillId="0" borderId="26" xfId="0" applyNumberFormat="1" applyFont="1" applyBorder="1" applyAlignment="1">
      <alignment wrapText="1"/>
    </xf>
    <xf numFmtId="165" fontId="12" fillId="0" borderId="21" xfId="0" applyNumberFormat="1" applyFont="1" applyFill="1" applyBorder="1" applyAlignment="1">
      <alignment horizontal="center"/>
    </xf>
    <xf numFmtId="1" fontId="7" fillId="0" borderId="35" xfId="0" applyNumberFormat="1" applyFont="1" applyBorder="1" applyAlignment="1">
      <alignment horizontal="center" vertical="center" wrapText="1"/>
    </xf>
    <xf numFmtId="0" fontId="29" fillId="14" borderId="26" xfId="0" applyFont="1" applyFill="1" applyBorder="1" applyAlignment="1">
      <alignment horizontal="center" vertical="center" wrapText="1"/>
    </xf>
    <xf numFmtId="165" fontId="8" fillId="14" borderId="0" xfId="0" applyNumberFormat="1" applyFont="1" applyFill="1" applyAlignment="1">
      <alignment horizontal="center" wrapText="1"/>
    </xf>
    <xf numFmtId="4" fontId="7" fillId="0" borderId="25" xfId="0" applyNumberFormat="1" applyFont="1" applyFill="1" applyBorder="1" applyAlignment="1">
      <alignment wrapText="1"/>
    </xf>
    <xf numFmtId="1" fontId="15" fillId="0" borderId="35" xfId="0" applyNumberFormat="1" applyFont="1" applyBorder="1" applyAlignment="1">
      <alignment vertical="center" wrapText="1"/>
    </xf>
    <xf numFmtId="0" fontId="9" fillId="0" borderId="25" xfId="0" applyFont="1" applyFill="1" applyBorder="1" applyAlignment="1">
      <alignment horizontal="center" vertical="center"/>
    </xf>
    <xf numFmtId="4" fontId="61" fillId="0" borderId="35" xfId="0" applyNumberFormat="1" applyFont="1" applyBorder="1" applyAlignment="1">
      <alignment horizontal="center" vertical="center" wrapText="1"/>
    </xf>
    <xf numFmtId="0" fontId="22" fillId="0" borderId="41" xfId="0" applyFont="1" applyFill="1" applyBorder="1" applyAlignment="1">
      <alignment horizontal="left"/>
    </xf>
    <xf numFmtId="0" fontId="15" fillId="0" borderId="35" xfId="0" applyFont="1" applyBorder="1" applyAlignment="1">
      <alignment vertical="center"/>
    </xf>
    <xf numFmtId="0" fontId="15" fillId="0" borderId="21" xfId="0" applyFont="1" applyFill="1" applyBorder="1" applyAlignment="1">
      <alignment vertical="center"/>
    </xf>
    <xf numFmtId="4" fontId="63" fillId="0" borderId="21" xfId="0" applyNumberFormat="1" applyFont="1" applyFill="1" applyBorder="1" applyAlignment="1">
      <alignment horizontal="center" vertical="center" wrapText="1"/>
    </xf>
    <xf numFmtId="0" fontId="15" fillId="0" borderId="74" xfId="0" applyFont="1" applyFill="1" applyBorder="1" applyAlignment="1">
      <alignment horizontal="center" vertical="center"/>
    </xf>
    <xf numFmtId="4" fontId="63" fillId="0" borderId="74" xfId="0" applyNumberFormat="1" applyFont="1" applyFill="1" applyBorder="1" applyAlignment="1">
      <alignment horizontal="center" vertical="center" wrapText="1"/>
    </xf>
    <xf numFmtId="44" fontId="16" fillId="0" borderId="27" xfId="1" applyFont="1" applyFill="1" applyBorder="1" applyAlignment="1">
      <alignment horizontal="center" vertical="center" wrapText="1"/>
    </xf>
    <xf numFmtId="4" fontId="7" fillId="0" borderId="35" xfId="0" applyNumberFormat="1" applyFont="1" applyFill="1" applyBorder="1" applyAlignment="1">
      <alignment wrapText="1"/>
    </xf>
    <xf numFmtId="4" fontId="7" fillId="0" borderId="37" xfId="0" applyNumberFormat="1" applyFont="1" applyFill="1" applyBorder="1" applyAlignment="1">
      <alignment wrapText="1"/>
    </xf>
    <xf numFmtId="4" fontId="9" fillId="0" borderId="21" xfId="0" applyNumberFormat="1" applyFont="1" applyFill="1" applyBorder="1" applyAlignment="1">
      <alignment wrapText="1"/>
    </xf>
    <xf numFmtId="164" fontId="9" fillId="0" borderId="21" xfId="0" applyNumberFormat="1" applyFont="1" applyFill="1" applyBorder="1" applyAlignment="1">
      <alignment wrapText="1"/>
    </xf>
    <xf numFmtId="164" fontId="7" fillId="0" borderId="26" xfId="0" applyNumberFormat="1" applyFont="1" applyFill="1" applyBorder="1" applyAlignment="1">
      <alignment horizontal="center" vertical="center" wrapText="1"/>
    </xf>
    <xf numFmtId="0" fontId="28" fillId="14" borderId="35" xfId="0" applyFont="1" applyFill="1" applyBorder="1" applyAlignment="1">
      <alignment horizontal="center" vertical="center" wrapText="1"/>
    </xf>
    <xf numFmtId="0" fontId="29" fillId="14" borderId="76" xfId="0" applyFont="1" applyFill="1" applyBorder="1" applyAlignment="1">
      <alignment horizontal="center" vertical="center"/>
    </xf>
    <xf numFmtId="164" fontId="29" fillId="14" borderId="77" xfId="0" applyNumberFormat="1" applyFont="1" applyFill="1" applyBorder="1" applyAlignment="1">
      <alignment horizontal="center" vertical="center"/>
    </xf>
    <xf numFmtId="0" fontId="29" fillId="14" borderId="21" xfId="0" applyFont="1" applyFill="1" applyBorder="1" applyAlignment="1">
      <alignment vertical="center"/>
    </xf>
    <xf numFmtId="164" fontId="29" fillId="14" borderId="21" xfId="0" applyNumberFormat="1" applyFont="1" applyFill="1" applyBorder="1" applyAlignment="1">
      <alignment vertical="center"/>
    </xf>
    <xf numFmtId="4" fontId="64" fillId="0" borderId="26" xfId="0" applyNumberFormat="1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/>
    </xf>
    <xf numFmtId="0" fontId="15" fillId="0" borderId="26" xfId="0" applyFont="1" applyFill="1" applyBorder="1" applyAlignment="1">
      <alignment horizontal="center" wrapText="1"/>
    </xf>
    <xf numFmtId="0" fontId="53" fillId="0" borderId="26" xfId="0" applyFont="1" applyFill="1" applyBorder="1" applyAlignment="1">
      <alignment horizontal="left" vertical="center" wrapText="1"/>
    </xf>
    <xf numFmtId="0" fontId="59" fillId="0" borderId="26" xfId="0" applyFont="1" applyFill="1" applyBorder="1" applyAlignment="1">
      <alignment horizontal="left" wrapText="1"/>
    </xf>
    <xf numFmtId="1" fontId="9" fillId="0" borderId="21" xfId="0" applyNumberFormat="1" applyFont="1" applyBorder="1" applyAlignment="1">
      <alignment horizontal="center" vertical="center" wrapText="1"/>
    </xf>
    <xf numFmtId="0" fontId="28" fillId="0" borderId="35" xfId="0" applyFont="1" applyFill="1" applyBorder="1" applyAlignment="1">
      <alignment vertical="center"/>
    </xf>
    <xf numFmtId="0" fontId="18" fillId="0" borderId="25" xfId="0" applyFont="1" applyFill="1" applyBorder="1" applyAlignment="1">
      <alignment vertical="center"/>
    </xf>
    <xf numFmtId="164" fontId="29" fillId="0" borderId="35" xfId="0" applyNumberFormat="1" applyFont="1" applyFill="1" applyBorder="1" applyAlignment="1">
      <alignment vertical="center"/>
    </xf>
    <xf numFmtId="164" fontId="16" fillId="16" borderId="26" xfId="0" applyNumberFormat="1" applyFont="1" applyFill="1" applyBorder="1" applyAlignment="1">
      <alignment vertical="center"/>
    </xf>
    <xf numFmtId="0" fontId="16" fillId="16" borderId="26" xfId="0" applyFont="1" applyFill="1" applyBorder="1" applyAlignment="1">
      <alignment vertical="center"/>
    </xf>
    <xf numFmtId="4" fontId="30" fillId="0" borderId="21" xfId="0" applyNumberFormat="1" applyFont="1" applyBorder="1" applyAlignment="1">
      <alignment horizontal="center" vertical="center" wrapText="1"/>
    </xf>
    <xf numFmtId="1" fontId="9" fillId="0" borderId="35" xfId="0" applyNumberFormat="1" applyFont="1" applyBorder="1" applyAlignment="1">
      <alignment horizontal="center" vertical="center" wrapText="1"/>
    </xf>
    <xf numFmtId="164" fontId="9" fillId="0" borderId="21" xfId="0" applyNumberFormat="1" applyFont="1" applyBorder="1" applyAlignment="1">
      <alignment horizontal="center" wrapText="1"/>
    </xf>
    <xf numFmtId="164" fontId="9" fillId="0" borderId="26" xfId="0" applyNumberFormat="1" applyFont="1" applyBorder="1" applyAlignment="1">
      <alignment horizontal="center" wrapText="1"/>
    </xf>
    <xf numFmtId="4" fontId="27" fillId="0" borderId="35" xfId="0" applyNumberFormat="1" applyFont="1" applyBorder="1" applyAlignment="1">
      <alignment horizontal="center" vertical="center" wrapText="1"/>
    </xf>
    <xf numFmtId="1" fontId="9" fillId="0" borderId="21" xfId="0" applyNumberFormat="1" applyFont="1" applyBorder="1" applyAlignment="1">
      <alignment horizontal="center" vertical="center" wrapText="1"/>
    </xf>
    <xf numFmtId="1" fontId="58" fillId="0" borderId="21" xfId="0" applyNumberFormat="1" applyFont="1" applyFill="1" applyBorder="1" applyAlignment="1">
      <alignment horizontal="center" vertical="center" wrapText="1"/>
    </xf>
    <xf numFmtId="165" fontId="6" fillId="0" borderId="0" xfId="0" applyNumberFormat="1" applyFont="1" applyBorder="1" applyAlignment="1">
      <alignment horizontal="center" wrapText="1"/>
    </xf>
    <xf numFmtId="0" fontId="2" fillId="0" borderId="21" xfId="0" applyFont="1" applyFill="1" applyBorder="1" applyAlignment="1">
      <alignment horizontal="center" vertical="center" wrapText="1"/>
    </xf>
    <xf numFmtId="1" fontId="15" fillId="0" borderId="26" xfId="0" applyNumberFormat="1" applyFont="1" applyFill="1" applyBorder="1" applyAlignment="1">
      <alignment horizontal="center" vertical="center" wrapText="1"/>
    </xf>
    <xf numFmtId="1" fontId="22" fillId="14" borderId="26" xfId="0" applyNumberFormat="1" applyFont="1" applyFill="1" applyBorder="1" applyAlignment="1">
      <alignment horizontal="center" vertical="center" wrapText="1"/>
    </xf>
    <xf numFmtId="0" fontId="64" fillId="0" borderId="26" xfId="0" applyFont="1" applyFill="1" applyBorder="1" applyAlignment="1">
      <alignment horizontal="center" vertical="center" wrapText="1"/>
    </xf>
    <xf numFmtId="0" fontId="15" fillId="0" borderId="78" xfId="0" applyFont="1" applyFill="1" applyBorder="1" applyAlignment="1">
      <alignment horizontal="left"/>
    </xf>
    <xf numFmtId="0" fontId="15" fillId="0" borderId="21" xfId="0" applyFont="1" applyFill="1" applyBorder="1" applyAlignment="1">
      <alignment horizontal="left" wrapText="1"/>
    </xf>
    <xf numFmtId="0" fontId="53" fillId="0" borderId="79" xfId="0" applyFont="1" applyFill="1" applyBorder="1" applyAlignment="1">
      <alignment horizontal="center" vertical="center" wrapText="1"/>
    </xf>
    <xf numFmtId="0" fontId="66" fillId="13" borderId="0" xfId="0" applyFont="1" applyFill="1"/>
    <xf numFmtId="165" fontId="67" fillId="13" borderId="0" xfId="0" applyNumberFormat="1" applyFont="1" applyFill="1" applyAlignment="1">
      <alignment horizontal="center"/>
    </xf>
    <xf numFmtId="165" fontId="67" fillId="0" borderId="22" xfId="0" applyNumberFormat="1" applyFont="1" applyBorder="1" applyAlignment="1">
      <alignment horizontal="center" wrapText="1"/>
    </xf>
    <xf numFmtId="165" fontId="67" fillId="0" borderId="0" xfId="0" applyNumberFormat="1" applyFont="1" applyBorder="1" applyAlignment="1">
      <alignment horizontal="center" wrapText="1"/>
    </xf>
    <xf numFmtId="165" fontId="67" fillId="0" borderId="0" xfId="0" applyNumberFormat="1" applyFont="1" applyAlignment="1">
      <alignment horizontal="center" wrapText="1"/>
    </xf>
    <xf numFmtId="165" fontId="67" fillId="11" borderId="0" xfId="0" applyNumberFormat="1" applyFont="1" applyFill="1" applyAlignment="1">
      <alignment horizontal="center" wrapText="1"/>
    </xf>
    <xf numFmtId="165" fontId="67" fillId="0" borderId="0" xfId="0" applyNumberFormat="1" applyFont="1" applyFill="1" applyAlignment="1">
      <alignment horizontal="center" wrapText="1"/>
    </xf>
    <xf numFmtId="165" fontId="67" fillId="0" borderId="0" xfId="0" applyNumberFormat="1" applyFont="1" applyAlignment="1">
      <alignment horizontal="center" vertical="center" wrapText="1"/>
    </xf>
    <xf numFmtId="165" fontId="68" fillId="0" borderId="0" xfId="0" applyNumberFormat="1" applyFont="1" applyAlignment="1">
      <alignment horizontal="center" wrapText="1"/>
    </xf>
    <xf numFmtId="165" fontId="68" fillId="0" borderId="0" xfId="0" applyNumberFormat="1" applyFont="1" applyAlignment="1">
      <alignment wrapText="1"/>
    </xf>
    <xf numFmtId="165" fontId="68" fillId="0" borderId="0" xfId="0" applyNumberFormat="1" applyFont="1" applyAlignment="1">
      <alignment horizontal="center"/>
    </xf>
    <xf numFmtId="165" fontId="48" fillId="0" borderId="0" xfId="0" applyNumberFormat="1" applyFont="1" applyAlignment="1">
      <alignment wrapText="1"/>
    </xf>
    <xf numFmtId="165" fontId="67" fillId="0" borderId="0" xfId="0" applyNumberFormat="1" applyFont="1" applyAlignment="1">
      <alignment horizontal="center"/>
    </xf>
    <xf numFmtId="165" fontId="67" fillId="0" borderId="26" xfId="0" applyNumberFormat="1" applyFont="1" applyBorder="1" applyAlignment="1">
      <alignment horizontal="center"/>
    </xf>
    <xf numFmtId="4" fontId="67" fillId="0" borderId="0" xfId="0" applyNumberFormat="1" applyFont="1" applyAlignment="1">
      <alignment vertical="center"/>
    </xf>
    <xf numFmtId="4" fontId="69" fillId="7" borderId="11" xfId="0" applyNumberFormat="1" applyFont="1" applyFill="1" applyBorder="1"/>
    <xf numFmtId="2" fontId="69" fillId="10" borderId="55" xfId="0" applyNumberFormat="1" applyFont="1" applyFill="1" applyBorder="1" applyAlignment="1">
      <alignment horizontal="right" vertical="center"/>
    </xf>
    <xf numFmtId="2" fontId="69" fillId="10" borderId="43" xfId="0" applyNumberFormat="1" applyFont="1" applyFill="1" applyBorder="1" applyAlignment="1">
      <alignment horizontal="right" vertical="center"/>
    </xf>
    <xf numFmtId="0" fontId="66" fillId="0" borderId="0" xfId="0" applyFont="1"/>
    <xf numFmtId="165" fontId="70" fillId="7" borderId="9" xfId="0" applyNumberFormat="1" applyFont="1" applyFill="1" applyBorder="1" applyAlignment="1">
      <alignment wrapText="1"/>
    </xf>
    <xf numFmtId="165" fontId="67" fillId="0" borderId="26" xfId="0" applyNumberFormat="1" applyFont="1" applyBorder="1" applyAlignment="1">
      <alignment horizontal="center" wrapText="1"/>
    </xf>
    <xf numFmtId="165" fontId="6" fillId="0" borderId="26" xfId="0" applyNumberFormat="1" applyFont="1" applyBorder="1" applyAlignment="1">
      <alignment horizontal="center" wrapText="1"/>
    </xf>
    <xf numFmtId="165" fontId="65" fillId="0" borderId="26" xfId="0" applyNumberFormat="1" applyFont="1" applyFill="1" applyBorder="1" applyAlignment="1">
      <alignment horizontal="center" wrapText="1"/>
    </xf>
    <xf numFmtId="165" fontId="6" fillId="0" borderId="26" xfId="0" applyNumberFormat="1" applyFont="1" applyFill="1" applyBorder="1" applyAlignment="1">
      <alignment horizontal="center" wrapText="1"/>
    </xf>
    <xf numFmtId="165" fontId="42" fillId="0" borderId="26" xfId="0" applyNumberFormat="1" applyFont="1" applyFill="1" applyBorder="1" applyAlignment="1">
      <alignment horizontal="center" vertical="center" wrapText="1"/>
    </xf>
    <xf numFmtId="165" fontId="71" fillId="0" borderId="26" xfId="0" applyNumberFormat="1" applyFont="1" applyFill="1" applyBorder="1" applyAlignment="1">
      <alignment horizontal="center" wrapText="1"/>
    </xf>
    <xf numFmtId="165" fontId="54" fillId="0" borderId="26" xfId="0" applyNumberFormat="1" applyFont="1" applyFill="1" applyBorder="1" applyAlignment="1">
      <alignment horizontal="center" wrapText="1"/>
    </xf>
    <xf numFmtId="165" fontId="12" fillId="0" borderId="26" xfId="0" applyNumberFormat="1" applyFont="1" applyFill="1" applyBorder="1" applyAlignment="1">
      <alignment horizontal="center" wrapText="1"/>
    </xf>
    <xf numFmtId="165" fontId="71" fillId="0" borderId="26" xfId="0" applyNumberFormat="1" applyFont="1" applyFill="1" applyBorder="1" applyAlignment="1">
      <alignment horizontal="center" vertical="center" wrapText="1"/>
    </xf>
    <xf numFmtId="165" fontId="67" fillId="0" borderId="26" xfId="0" applyNumberFormat="1" applyFont="1" applyFill="1" applyBorder="1" applyAlignment="1">
      <alignment horizontal="center" wrapText="1"/>
    </xf>
    <xf numFmtId="165" fontId="67" fillId="0" borderId="26" xfId="0" applyNumberFormat="1" applyFont="1" applyFill="1" applyBorder="1" applyAlignment="1">
      <alignment horizontal="center" vertical="center" wrapText="1"/>
    </xf>
    <xf numFmtId="165" fontId="67" fillId="0" borderId="26" xfId="0" applyNumberFormat="1" applyFont="1" applyFill="1" applyBorder="1" applyAlignment="1">
      <alignment vertical="center" wrapText="1"/>
    </xf>
    <xf numFmtId="4" fontId="72" fillId="0" borderId="26" xfId="0" applyNumberFormat="1" applyFont="1" applyFill="1" applyBorder="1" applyAlignment="1">
      <alignment horizontal="center" vertical="center" wrapText="1"/>
    </xf>
    <xf numFmtId="0" fontId="21" fillId="0" borderId="26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16" fontId="21" fillId="0" borderId="26" xfId="0" applyNumberFormat="1" applyFont="1" applyBorder="1" applyAlignment="1">
      <alignment horizontal="center" vertical="center"/>
    </xf>
    <xf numFmtId="16" fontId="16" fillId="0" borderId="26" xfId="0" applyNumberFormat="1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4" fontId="72" fillId="0" borderId="26" xfId="0" applyNumberFormat="1" applyFont="1" applyBorder="1" applyAlignment="1">
      <alignment horizontal="center" vertical="center" wrapText="1"/>
    </xf>
    <xf numFmtId="4" fontId="2" fillId="3" borderId="25" xfId="0" applyNumberFormat="1" applyFont="1" applyFill="1" applyBorder="1" applyAlignment="1">
      <alignment horizontal="right"/>
    </xf>
    <xf numFmtId="164" fontId="9" fillId="3" borderId="26" xfId="0" applyNumberFormat="1" applyFont="1" applyFill="1" applyBorder="1" applyAlignment="1">
      <alignment vertical="center"/>
    </xf>
    <xf numFmtId="1" fontId="9" fillId="3" borderId="26" xfId="0" applyNumberFormat="1" applyFont="1" applyFill="1" applyBorder="1" applyAlignment="1">
      <alignment horizontal="center" vertical="center" wrapText="1"/>
    </xf>
    <xf numFmtId="4" fontId="2" fillId="3" borderId="26" xfId="0" applyNumberFormat="1" applyFont="1" applyFill="1" applyBorder="1" applyAlignment="1">
      <alignment horizontal="right"/>
    </xf>
    <xf numFmtId="4" fontId="22" fillId="0" borderId="26" xfId="0" applyNumberFormat="1" applyFont="1" applyFill="1" applyBorder="1" applyAlignment="1">
      <alignment horizontal="right"/>
    </xf>
    <xf numFmtId="4" fontId="22" fillId="0" borderId="25" xfId="0" applyNumberFormat="1" applyFont="1" applyFill="1" applyBorder="1" applyAlignment="1">
      <alignment horizontal="right"/>
    </xf>
    <xf numFmtId="1" fontId="9" fillId="0" borderId="21" xfId="0" applyNumberFormat="1" applyFont="1" applyBorder="1" applyAlignment="1">
      <alignment horizontal="center" vertical="center" wrapText="1"/>
    </xf>
    <xf numFmtId="0" fontId="7" fillId="0" borderId="35" xfId="0" applyFont="1" applyFill="1" applyBorder="1" applyAlignment="1">
      <alignment vertical="center" wrapText="1"/>
    </xf>
    <xf numFmtId="0" fontId="7" fillId="0" borderId="21" xfId="0" applyFont="1" applyFill="1" applyBorder="1" applyAlignment="1">
      <alignment vertical="center" wrapText="1"/>
    </xf>
    <xf numFmtId="0" fontId="33" fillId="0" borderId="27" xfId="0" applyFont="1" applyFill="1" applyBorder="1" applyAlignment="1">
      <alignment horizontal="left"/>
    </xf>
    <xf numFmtId="0" fontId="15" fillId="0" borderId="41" xfId="0" applyFont="1" applyFill="1" applyBorder="1" applyAlignment="1">
      <alignment horizontal="left"/>
    </xf>
    <xf numFmtId="0" fontId="53" fillId="0" borderId="21" xfId="0" applyFont="1" applyFill="1" applyBorder="1" applyAlignment="1">
      <alignment horizontal="center" vertical="center" wrapText="1"/>
    </xf>
    <xf numFmtId="44" fontId="48" fillId="0" borderId="25" xfId="1" applyFont="1" applyFill="1" applyBorder="1" applyAlignment="1">
      <alignment horizontal="center" vertical="center"/>
    </xf>
    <xf numFmtId="1" fontId="56" fillId="14" borderId="26" xfId="0" applyNumberFormat="1" applyFont="1" applyFill="1" applyBorder="1" applyAlignment="1">
      <alignment horizontal="center" vertical="center" wrapText="1"/>
    </xf>
    <xf numFmtId="0" fontId="16" fillId="3" borderId="28" xfId="0" applyFont="1" applyFill="1" applyBorder="1" applyAlignment="1">
      <alignment horizontal="center" vertical="center" wrapText="1"/>
    </xf>
    <xf numFmtId="44" fontId="16" fillId="3" borderId="26" xfId="1" applyFont="1" applyFill="1" applyBorder="1" applyAlignment="1">
      <alignment horizontal="center" vertical="center" wrapText="1"/>
    </xf>
    <xf numFmtId="44" fontId="16" fillId="3" borderId="19" xfId="1" applyFont="1" applyFill="1" applyBorder="1" applyAlignment="1">
      <alignment horizontal="center" vertical="center" wrapText="1"/>
    </xf>
    <xf numFmtId="1" fontId="74" fillId="0" borderId="26" xfId="0" applyNumberFormat="1" applyFont="1" applyBorder="1" applyAlignment="1">
      <alignment horizontal="center" vertical="center" wrapText="1"/>
    </xf>
    <xf numFmtId="1" fontId="9" fillId="0" borderId="37" xfId="0" applyNumberFormat="1" applyFont="1" applyBorder="1" applyAlignment="1">
      <alignment horizontal="center" vertical="center" wrapText="1"/>
    </xf>
    <xf numFmtId="0" fontId="75" fillId="14" borderId="26" xfId="0" applyFont="1" applyFill="1" applyBorder="1" applyAlignment="1">
      <alignment vertical="center"/>
    </xf>
    <xf numFmtId="164" fontId="75" fillId="14" borderId="26" xfId="0" applyNumberFormat="1" applyFont="1" applyFill="1" applyBorder="1" applyAlignment="1">
      <alignment horizontal="center" vertical="center"/>
    </xf>
    <xf numFmtId="164" fontId="75" fillId="14" borderId="26" xfId="0" applyNumberFormat="1" applyFont="1" applyFill="1" applyBorder="1" applyAlignment="1">
      <alignment vertical="center"/>
    </xf>
    <xf numFmtId="4" fontId="9" fillId="0" borderId="27" xfId="0" applyNumberFormat="1" applyFont="1" applyBorder="1" applyAlignment="1">
      <alignment wrapText="1"/>
    </xf>
    <xf numFmtId="4" fontId="7" fillId="0" borderId="27" xfId="0" applyNumberFormat="1" applyFont="1" applyFill="1" applyBorder="1" applyAlignment="1">
      <alignment wrapText="1"/>
    </xf>
    <xf numFmtId="164" fontId="2" fillId="0" borderId="21" xfId="0" applyNumberFormat="1" applyFont="1" applyFill="1" applyBorder="1" applyAlignment="1">
      <alignment wrapText="1"/>
    </xf>
    <xf numFmtId="165" fontId="6" fillId="0" borderId="16" xfId="0" applyNumberFormat="1" applyFont="1" applyFill="1" applyBorder="1" applyAlignment="1">
      <alignment horizontal="center"/>
    </xf>
    <xf numFmtId="165" fontId="12" fillId="0" borderId="16" xfId="0" applyNumberFormat="1" applyFont="1" applyFill="1" applyBorder="1" applyAlignment="1">
      <alignment horizontal="center"/>
    </xf>
    <xf numFmtId="165" fontId="6" fillId="0" borderId="25" xfId="0" applyNumberFormat="1" applyFont="1" applyFill="1" applyBorder="1" applyAlignment="1">
      <alignment horizontal="center" wrapText="1"/>
    </xf>
    <xf numFmtId="165" fontId="65" fillId="0" borderId="35" xfId="0" applyNumberFormat="1" applyFont="1" applyFill="1" applyBorder="1" applyAlignment="1">
      <alignment horizontal="center" wrapText="1"/>
    </xf>
    <xf numFmtId="165" fontId="65" fillId="0" borderId="21" xfId="0" applyNumberFormat="1" applyFont="1" applyFill="1" applyBorder="1" applyAlignment="1">
      <alignment horizontal="center" wrapText="1"/>
    </xf>
    <xf numFmtId="0" fontId="2" fillId="0" borderId="35" xfId="0" applyFont="1" applyBorder="1" applyAlignment="1">
      <alignment vertical="center"/>
    </xf>
    <xf numFmtId="0" fontId="9" fillId="0" borderId="21" xfId="0" applyFont="1" applyBorder="1" applyAlignment="1">
      <alignment vertical="center"/>
    </xf>
    <xf numFmtId="4" fontId="72" fillId="0" borderId="35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wrapText="1"/>
    </xf>
    <xf numFmtId="165" fontId="65" fillId="0" borderId="0" xfId="0" applyNumberFormat="1" applyFont="1" applyFill="1" applyBorder="1" applyAlignment="1">
      <alignment horizontal="center" wrapText="1"/>
    </xf>
    <xf numFmtId="0" fontId="2" fillId="0" borderId="39" xfId="0" applyFont="1" applyBorder="1" applyAlignment="1">
      <alignment vertical="center"/>
    </xf>
    <xf numFmtId="164" fontId="9" fillId="0" borderId="38" xfId="0" applyNumberFormat="1" applyFont="1" applyBorder="1" applyAlignment="1">
      <alignment vertical="center"/>
    </xf>
    <xf numFmtId="4" fontId="2" fillId="0" borderId="25" xfId="0" applyNumberFormat="1" applyFont="1" applyFill="1" applyBorder="1" applyAlignment="1">
      <alignment wrapText="1"/>
    </xf>
    <xf numFmtId="1" fontId="9" fillId="0" borderId="35" xfId="0" applyNumberFormat="1" applyFont="1" applyFill="1" applyBorder="1" applyAlignment="1">
      <alignment horizontal="center" vertical="center" wrapText="1"/>
    </xf>
    <xf numFmtId="1" fontId="2" fillId="0" borderId="21" xfId="0" applyNumberFormat="1" applyFont="1" applyFill="1" applyBorder="1" applyAlignment="1">
      <alignment horizontal="center" wrapText="1"/>
    </xf>
    <xf numFmtId="1" fontId="9" fillId="0" borderId="21" xfId="0" applyNumberFormat="1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/>
    </xf>
    <xf numFmtId="4" fontId="9" fillId="0" borderId="26" xfId="0" applyNumberFormat="1" applyFont="1" applyBorder="1" applyAlignment="1">
      <alignment wrapText="1"/>
    </xf>
    <xf numFmtId="165" fontId="42" fillId="0" borderId="25" xfId="0" applyNumberFormat="1" applyFont="1" applyFill="1" applyBorder="1" applyAlignment="1">
      <alignment horizontal="center" vertical="center" wrapText="1"/>
    </xf>
    <xf numFmtId="165" fontId="54" fillId="0" borderId="25" xfId="0" applyNumberFormat="1" applyFont="1" applyFill="1" applyBorder="1" applyAlignment="1">
      <alignment horizontal="center" wrapText="1"/>
    </xf>
    <xf numFmtId="165" fontId="12" fillId="0" borderId="25" xfId="0" applyNumberFormat="1" applyFont="1" applyFill="1" applyBorder="1" applyAlignment="1">
      <alignment horizontal="center" wrapText="1"/>
    </xf>
    <xf numFmtId="0" fontId="7" fillId="0" borderId="21" xfId="0" applyFont="1" applyFill="1" applyBorder="1" applyAlignment="1">
      <alignment horizontal="center" vertical="center" wrapText="1"/>
    </xf>
    <xf numFmtId="0" fontId="57" fillId="0" borderId="26" xfId="0" applyFont="1" applyFill="1" applyBorder="1" applyAlignment="1">
      <alignment horizontal="center" vertical="center" wrapText="1"/>
    </xf>
    <xf numFmtId="164" fontId="2" fillId="0" borderId="35" xfId="0" applyNumberFormat="1" applyFont="1" applyBorder="1" applyAlignment="1">
      <alignment horizontal="center" wrapText="1"/>
    </xf>
    <xf numFmtId="164" fontId="9" fillId="0" borderId="21" xfId="0" applyNumberFormat="1" applyFont="1" applyBorder="1" applyAlignment="1">
      <alignment horizontal="center" vertical="center"/>
    </xf>
    <xf numFmtId="0" fontId="9" fillId="16" borderId="26" xfId="0" applyFont="1" applyFill="1" applyBorder="1" applyAlignment="1">
      <alignment vertical="center"/>
    </xf>
    <xf numFmtId="164" fontId="9" fillId="16" borderId="26" xfId="0" applyNumberFormat="1" applyFont="1" applyFill="1" applyBorder="1" applyAlignment="1">
      <alignment vertical="center"/>
    </xf>
    <xf numFmtId="0" fontId="50" fillId="16" borderId="26" xfId="0" applyFont="1" applyFill="1" applyBorder="1" applyAlignment="1">
      <alignment horizontal="center" vertical="center" wrapText="1"/>
    </xf>
    <xf numFmtId="164" fontId="7" fillId="16" borderId="26" xfId="0" applyNumberFormat="1" applyFont="1" applyFill="1" applyBorder="1" applyAlignment="1">
      <alignment horizontal="center" wrapText="1"/>
    </xf>
    <xf numFmtId="164" fontId="9" fillId="0" borderId="21" xfId="0" applyNumberFormat="1" applyFont="1" applyFill="1" applyBorder="1" applyAlignment="1">
      <alignment horizontal="center" vertical="center"/>
    </xf>
    <xf numFmtId="164" fontId="9" fillId="0" borderId="26" xfId="0" applyNumberFormat="1" applyFont="1" applyFill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wrapText="1"/>
    </xf>
    <xf numFmtId="164" fontId="2" fillId="0" borderId="26" xfId="0" applyNumberFormat="1" applyFont="1" applyFill="1" applyBorder="1" applyAlignment="1">
      <alignment horizontal="center" wrapText="1"/>
    </xf>
    <xf numFmtId="164" fontId="9" fillId="0" borderId="26" xfId="0" applyNumberFormat="1" applyFont="1" applyBorder="1" applyAlignment="1">
      <alignment horizontal="center"/>
    </xf>
    <xf numFmtId="164" fontId="27" fillId="0" borderId="26" xfId="0" applyNumberFormat="1" applyFont="1" applyBorder="1" applyAlignment="1">
      <alignment horizontal="center" vertical="center" wrapText="1"/>
    </xf>
    <xf numFmtId="166" fontId="12" fillId="0" borderId="0" xfId="0" applyNumberFormat="1" applyFont="1" applyAlignment="1">
      <alignment horizontal="center"/>
    </xf>
    <xf numFmtId="166" fontId="12" fillId="0" borderId="16" xfId="0" applyNumberFormat="1" applyFont="1" applyFill="1" applyBorder="1" applyAlignment="1">
      <alignment horizontal="center" vertical="center"/>
    </xf>
    <xf numFmtId="166" fontId="12" fillId="0" borderId="27" xfId="0" applyNumberFormat="1" applyFont="1" applyFill="1" applyBorder="1" applyAlignment="1">
      <alignment horizontal="center" vertical="center" wrapText="1"/>
    </xf>
    <xf numFmtId="166" fontId="12" fillId="0" borderId="27" xfId="0" applyNumberFormat="1" applyFont="1" applyFill="1" applyBorder="1" applyAlignment="1">
      <alignment horizontal="center" vertical="center"/>
    </xf>
    <xf numFmtId="166" fontId="12" fillId="0" borderId="27" xfId="0" applyNumberFormat="1" applyFont="1" applyBorder="1" applyAlignment="1">
      <alignment horizontal="center" vertical="center"/>
    </xf>
    <xf numFmtId="166" fontId="12" fillId="0" borderId="27" xfId="0" applyNumberFormat="1" applyFont="1" applyBorder="1" applyAlignment="1">
      <alignment horizontal="center" vertical="center" wrapText="1"/>
    </xf>
    <xf numFmtId="166" fontId="26" fillId="0" borderId="27" xfId="0" applyNumberFormat="1" applyFont="1" applyBorder="1" applyAlignment="1">
      <alignment horizontal="center" vertical="center"/>
    </xf>
    <xf numFmtId="166" fontId="12" fillId="0" borderId="26" xfId="0" applyNumberFormat="1" applyFont="1" applyBorder="1" applyAlignment="1">
      <alignment horizontal="center" vertical="center"/>
    </xf>
    <xf numFmtId="166" fontId="12" fillId="11" borderId="35" xfId="0" applyNumberFormat="1" applyFont="1" applyFill="1" applyBorder="1" applyAlignment="1">
      <alignment horizontal="center" vertical="center"/>
    </xf>
    <xf numFmtId="166" fontId="73" fillId="0" borderId="35" xfId="0" applyNumberFormat="1" applyFont="1" applyBorder="1" applyAlignment="1">
      <alignment horizontal="center" vertical="center"/>
    </xf>
    <xf numFmtId="166" fontId="73" fillId="0" borderId="26" xfId="0" applyNumberFormat="1" applyFont="1" applyFill="1" applyBorder="1" applyAlignment="1">
      <alignment vertical="center"/>
    </xf>
    <xf numFmtId="166" fontId="12" fillId="0" borderId="26" xfId="0" applyNumberFormat="1" applyFont="1" applyFill="1" applyBorder="1" applyAlignment="1">
      <alignment vertical="center"/>
    </xf>
    <xf numFmtId="166" fontId="12" fillId="0" borderId="26" xfId="0" applyNumberFormat="1" applyFont="1" applyBorder="1" applyAlignment="1">
      <alignment vertical="center"/>
    </xf>
    <xf numFmtId="166" fontId="73" fillId="0" borderId="26" xfId="0" applyNumberFormat="1" applyFont="1" applyBorder="1" applyAlignment="1">
      <alignment horizontal="center"/>
    </xf>
    <xf numFmtId="166" fontId="73" fillId="0" borderId="26" xfId="0" applyNumberFormat="1" applyFont="1" applyBorder="1" applyAlignment="1">
      <alignment horizontal="center" vertical="center"/>
    </xf>
    <xf numFmtId="166" fontId="12" fillId="0" borderId="26" xfId="0" applyNumberFormat="1" applyFont="1" applyBorder="1" applyAlignment="1">
      <alignment horizontal="center" vertical="center" wrapText="1"/>
    </xf>
    <xf numFmtId="166" fontId="76" fillId="0" borderId="0" xfId="0" applyNumberFormat="1" applyFont="1" applyAlignment="1">
      <alignment horizontal="center"/>
    </xf>
    <xf numFmtId="164" fontId="2" fillId="16" borderId="26" xfId="0" applyNumberFormat="1" applyFont="1" applyFill="1" applyBorder="1" applyAlignment="1">
      <alignment horizontal="center" wrapText="1"/>
    </xf>
    <xf numFmtId="164" fontId="9" fillId="16" borderId="26" xfId="0" applyNumberFormat="1" applyFont="1" applyFill="1" applyBorder="1" applyAlignment="1">
      <alignment horizontal="center" wrapText="1"/>
    </xf>
    <xf numFmtId="0" fontId="22" fillId="0" borderId="25" xfId="0" applyFont="1" applyFill="1" applyBorder="1" applyAlignment="1">
      <alignment horizontal="left"/>
    </xf>
    <xf numFmtId="0" fontId="15" fillId="0" borderId="21" xfId="0" applyFont="1" applyFill="1" applyBorder="1" applyAlignment="1">
      <alignment horizontal="left"/>
    </xf>
    <xf numFmtId="0" fontId="15" fillId="0" borderId="63" xfId="0" applyFont="1" applyBorder="1" applyAlignment="1">
      <alignment vertical="center"/>
    </xf>
    <xf numFmtId="4" fontId="9" fillId="0" borderId="27" xfId="0" applyNumberFormat="1" applyFont="1" applyFill="1" applyBorder="1" applyAlignment="1">
      <alignment wrapText="1"/>
    </xf>
    <xf numFmtId="4" fontId="15" fillId="0" borderId="25" xfId="0" applyNumberFormat="1" applyFont="1" applyFill="1" applyBorder="1" applyAlignment="1">
      <alignment wrapText="1"/>
    </xf>
    <xf numFmtId="165" fontId="12" fillId="0" borderId="27" xfId="0" applyNumberFormat="1" applyFont="1" applyFill="1" applyBorder="1" applyAlignment="1">
      <alignment horizontal="center"/>
    </xf>
    <xf numFmtId="165" fontId="6" fillId="0" borderId="27" xfId="0" applyNumberFormat="1" applyFont="1" applyFill="1" applyBorder="1" applyAlignment="1">
      <alignment horizontal="center"/>
    </xf>
    <xf numFmtId="165" fontId="65" fillId="0" borderId="35" xfId="0" applyNumberFormat="1" applyFont="1" applyFill="1" applyBorder="1" applyAlignment="1">
      <alignment vertical="center" wrapText="1"/>
    </xf>
    <xf numFmtId="166" fontId="12" fillId="0" borderId="35" xfId="0" applyNumberFormat="1" applyFont="1" applyBorder="1" applyAlignment="1">
      <alignment vertical="center"/>
    </xf>
    <xf numFmtId="166" fontId="12" fillId="0" borderId="21" xfId="0" applyNumberFormat="1" applyFont="1" applyBorder="1" applyAlignment="1">
      <alignment vertical="center"/>
    </xf>
    <xf numFmtId="164" fontId="2" fillId="16" borderId="35" xfId="0" applyNumberFormat="1" applyFont="1" applyFill="1" applyBorder="1" applyAlignment="1">
      <alignment horizontal="center" vertical="center" wrapText="1"/>
    </xf>
    <xf numFmtId="164" fontId="2" fillId="16" borderId="21" xfId="0" applyNumberFormat="1" applyFont="1" applyFill="1" applyBorder="1" applyAlignment="1">
      <alignment horizontal="center" wrapText="1"/>
    </xf>
    <xf numFmtId="165" fontId="71" fillId="0" borderId="35" xfId="0" applyNumberFormat="1" applyFont="1" applyFill="1" applyBorder="1" applyAlignment="1">
      <alignment horizontal="center" wrapText="1"/>
    </xf>
    <xf numFmtId="165" fontId="71" fillId="0" borderId="21" xfId="0" applyNumberFormat="1" applyFont="1" applyFill="1" applyBorder="1" applyAlignment="1">
      <alignment horizontal="center" wrapText="1"/>
    </xf>
    <xf numFmtId="0" fontId="22" fillId="0" borderId="27" xfId="0" applyFont="1" applyFill="1" applyBorder="1" applyAlignment="1">
      <alignment horizontal="left"/>
    </xf>
    <xf numFmtId="0" fontId="16" fillId="0" borderId="25" xfId="0" applyFont="1" applyFill="1" applyBorder="1" applyAlignment="1">
      <alignment horizontal="center" vertical="center"/>
    </xf>
    <xf numFmtId="4" fontId="2" fillId="0" borderId="27" xfId="0" applyNumberFormat="1" applyFont="1" applyFill="1" applyBorder="1" applyAlignment="1">
      <alignment wrapText="1"/>
    </xf>
    <xf numFmtId="164" fontId="2" fillId="16" borderId="35" xfId="0" applyNumberFormat="1" applyFont="1" applyFill="1" applyBorder="1" applyAlignment="1">
      <alignment horizontal="center" wrapText="1"/>
    </xf>
    <xf numFmtId="164" fontId="2" fillId="0" borderId="21" xfId="0" applyNumberFormat="1" applyFont="1" applyFill="1" applyBorder="1" applyAlignment="1">
      <alignment horizontal="center" wrapText="1"/>
    </xf>
    <xf numFmtId="0" fontId="22" fillId="0" borderId="25" xfId="0" applyFont="1" applyFill="1" applyBorder="1" applyAlignment="1">
      <alignment horizontal="left" wrapText="1"/>
    </xf>
    <xf numFmtId="0" fontId="15" fillId="0" borderId="35" xfId="0" applyFont="1" applyFill="1" applyBorder="1"/>
    <xf numFmtId="0" fontId="15" fillId="0" borderId="21" xfId="0" applyFont="1" applyFill="1" applyBorder="1" applyAlignment="1">
      <alignment vertical="center" wrapText="1"/>
    </xf>
    <xf numFmtId="1" fontId="2" fillId="0" borderId="21" xfId="0" applyNumberFormat="1" applyFont="1" applyFill="1" applyBorder="1" applyAlignment="1">
      <alignment vertical="center" wrapText="1"/>
    </xf>
    <xf numFmtId="0" fontId="15" fillId="0" borderId="0" xfId="0" applyFont="1" applyFill="1" applyBorder="1"/>
    <xf numFmtId="164" fontId="2" fillId="0" borderId="82" xfId="0" applyNumberFormat="1" applyFont="1" applyFill="1" applyBorder="1" applyAlignment="1">
      <alignment horizontal="center" wrapText="1"/>
    </xf>
    <xf numFmtId="1" fontId="9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/>
    </xf>
    <xf numFmtId="166" fontId="12" fillId="0" borderId="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horizontal="center" vertical="center" wrapText="1"/>
    </xf>
    <xf numFmtId="0" fontId="16" fillId="0" borderId="35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vertical="center" wrapText="1"/>
    </xf>
    <xf numFmtId="164" fontId="2" fillId="0" borderId="35" xfId="0" applyNumberFormat="1" applyFont="1" applyFill="1" applyBorder="1" applyAlignment="1">
      <alignment horizontal="center" wrapText="1"/>
    </xf>
    <xf numFmtId="0" fontId="19" fillId="0" borderId="25" xfId="0" applyFont="1" applyFill="1" applyBorder="1" applyAlignment="1">
      <alignment horizontal="left"/>
    </xf>
    <xf numFmtId="0" fontId="15" fillId="0" borderId="22" xfId="0" applyFont="1" applyFill="1" applyBorder="1" applyAlignment="1">
      <alignment vertical="center" wrapText="1"/>
    </xf>
    <xf numFmtId="1" fontId="2" fillId="0" borderId="22" xfId="0" applyNumberFormat="1" applyFont="1" applyFill="1" applyBorder="1" applyAlignment="1">
      <alignment vertical="center" wrapText="1"/>
    </xf>
    <xf numFmtId="166" fontId="73" fillId="14" borderId="22" xfId="0" applyNumberFormat="1" applyFont="1" applyFill="1" applyBorder="1" applyAlignment="1">
      <alignment vertical="center"/>
    </xf>
    <xf numFmtId="0" fontId="29" fillId="14" borderId="22" xfId="0" applyFont="1" applyFill="1" applyBorder="1" applyAlignment="1">
      <alignment vertical="center"/>
    </xf>
    <xf numFmtId="0" fontId="22" fillId="0" borderId="41" xfId="0" applyFont="1" applyFill="1" applyBorder="1" applyAlignment="1">
      <alignment horizontal="left" wrapText="1"/>
    </xf>
    <xf numFmtId="0" fontId="19" fillId="0" borderId="41" xfId="0" applyFont="1" applyFill="1" applyBorder="1" applyAlignment="1">
      <alignment horizontal="left"/>
    </xf>
    <xf numFmtId="0" fontId="16" fillId="0" borderId="25" xfId="0" applyFont="1" applyFill="1" applyBorder="1" applyAlignment="1">
      <alignment vertical="center"/>
    </xf>
    <xf numFmtId="1" fontId="2" fillId="0" borderId="22" xfId="0" applyNumberFormat="1" applyFont="1" applyFill="1" applyBorder="1" applyAlignment="1">
      <alignment horizontal="center" vertical="center" wrapText="1"/>
    </xf>
    <xf numFmtId="165" fontId="70" fillId="0" borderId="21" xfId="0" applyNumberFormat="1" applyFont="1" applyFill="1" applyBorder="1" applyAlignment="1">
      <alignment vertical="center" wrapText="1"/>
    </xf>
    <xf numFmtId="0" fontId="15" fillId="14" borderId="35" xfId="0" applyFont="1" applyFill="1" applyBorder="1" applyAlignment="1">
      <alignment vertical="center"/>
    </xf>
    <xf numFmtId="0" fontId="16" fillId="0" borderId="21" xfId="0" applyFont="1" applyFill="1" applyBorder="1" applyAlignment="1">
      <alignment horizontal="center" vertical="center"/>
    </xf>
    <xf numFmtId="164" fontId="2" fillId="0" borderId="35" xfId="0" applyNumberFormat="1" applyFont="1" applyFill="1" applyBorder="1" applyAlignment="1">
      <alignment wrapText="1"/>
    </xf>
    <xf numFmtId="165" fontId="71" fillId="0" borderId="35" xfId="0" applyNumberFormat="1" applyFont="1" applyFill="1" applyBorder="1" applyAlignment="1">
      <alignment horizontal="center" vertical="center" wrapText="1"/>
    </xf>
    <xf numFmtId="165" fontId="67" fillId="0" borderId="21" xfId="0" applyNumberFormat="1" applyFont="1" applyFill="1" applyBorder="1" applyAlignment="1">
      <alignment horizontal="center" wrapText="1"/>
    </xf>
    <xf numFmtId="164" fontId="2" fillId="0" borderId="22" xfId="0" applyNumberFormat="1" applyFont="1" applyFill="1" applyBorder="1" applyAlignment="1">
      <alignment horizontal="center" vertical="center" wrapText="1"/>
    </xf>
    <xf numFmtId="165" fontId="67" fillId="0" borderId="26" xfId="0" applyNumberFormat="1" applyFont="1" applyBorder="1" applyAlignment="1">
      <alignment horizontal="center" vertical="center" wrapText="1"/>
    </xf>
    <xf numFmtId="165" fontId="6" fillId="0" borderId="26" xfId="0" applyNumberFormat="1" applyFont="1" applyBorder="1" applyAlignment="1">
      <alignment horizontal="center" vertical="center" wrapText="1"/>
    </xf>
    <xf numFmtId="166" fontId="12" fillId="0" borderId="86" xfId="0" applyNumberFormat="1" applyFont="1" applyBorder="1" applyAlignment="1">
      <alignment vertical="center"/>
    </xf>
    <xf numFmtId="0" fontId="9" fillId="0" borderId="86" xfId="0" applyFont="1" applyBorder="1" applyAlignment="1">
      <alignment horizontal="center" vertical="center"/>
    </xf>
    <xf numFmtId="1" fontId="9" fillId="0" borderId="21" xfId="0" applyNumberFormat="1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/>
    </xf>
    <xf numFmtId="0" fontId="15" fillId="0" borderId="82" xfId="0" applyFont="1" applyBorder="1" applyAlignment="1">
      <alignment vertical="center"/>
    </xf>
    <xf numFmtId="0" fontId="22" fillId="0" borderId="26" xfId="0" applyFont="1" applyFill="1" applyBorder="1" applyAlignment="1"/>
    <xf numFmtId="4" fontId="2" fillId="0" borderId="26" xfId="0" applyNumberFormat="1" applyFont="1" applyFill="1" applyBorder="1" applyAlignment="1"/>
    <xf numFmtId="1" fontId="9" fillId="0" borderId="26" xfId="0" applyNumberFormat="1" applyFont="1" applyFill="1" applyBorder="1" applyAlignment="1">
      <alignment horizontal="center" vertical="center"/>
    </xf>
    <xf numFmtId="1" fontId="2" fillId="0" borderId="26" xfId="0" applyNumberFormat="1" applyFont="1" applyFill="1" applyBorder="1" applyAlignment="1">
      <alignment horizontal="center"/>
    </xf>
    <xf numFmtId="1" fontId="2" fillId="0" borderId="26" xfId="0" applyNumberFormat="1" applyFont="1" applyFill="1" applyBorder="1" applyAlignment="1">
      <alignment vertical="center"/>
    </xf>
    <xf numFmtId="164" fontId="2" fillId="0" borderId="26" xfId="0" applyNumberFormat="1" applyFont="1" applyFill="1" applyBorder="1" applyAlignment="1">
      <alignment horizontal="center"/>
    </xf>
    <xf numFmtId="164" fontId="2" fillId="0" borderId="26" xfId="0" applyNumberFormat="1" applyFont="1" applyFill="1" applyBorder="1" applyAlignment="1">
      <alignment horizontal="center" vertical="center"/>
    </xf>
    <xf numFmtId="1" fontId="9" fillId="0" borderId="26" xfId="0" applyNumberFormat="1" applyFont="1" applyFill="1" applyBorder="1" applyAlignment="1">
      <alignment vertical="center"/>
    </xf>
    <xf numFmtId="164" fontId="2" fillId="0" borderId="26" xfId="0" applyNumberFormat="1" applyFont="1" applyFill="1" applyBorder="1" applyAlignment="1">
      <alignment vertical="center"/>
    </xf>
    <xf numFmtId="4" fontId="7" fillId="0" borderId="26" xfId="0" applyNumberFormat="1" applyFont="1" applyFill="1" applyBorder="1" applyAlignment="1"/>
    <xf numFmtId="4" fontId="15" fillId="0" borderId="26" xfId="0" applyNumberFormat="1" applyFont="1" applyFill="1" applyBorder="1" applyAlignment="1"/>
    <xf numFmtId="1" fontId="2" fillId="0" borderId="26" xfId="0" applyNumberFormat="1" applyFont="1" applyFill="1" applyBorder="1" applyAlignment="1">
      <alignment horizontal="center" vertical="center"/>
    </xf>
    <xf numFmtId="165" fontId="65" fillId="0" borderId="26" xfId="0" applyNumberFormat="1" applyFont="1" applyFill="1" applyBorder="1" applyAlignment="1">
      <alignment horizontal="center"/>
    </xf>
    <xf numFmtId="165" fontId="71" fillId="0" borderId="26" xfId="0" applyNumberFormat="1" applyFont="1" applyFill="1" applyBorder="1" applyAlignment="1">
      <alignment horizontal="center"/>
    </xf>
    <xf numFmtId="165" fontId="71" fillId="0" borderId="26" xfId="0" applyNumberFormat="1" applyFont="1" applyFill="1" applyBorder="1" applyAlignment="1">
      <alignment horizontal="center" vertical="center"/>
    </xf>
    <xf numFmtId="165" fontId="67" fillId="0" borderId="26" xfId="0" applyNumberFormat="1" applyFont="1" applyFill="1" applyBorder="1" applyAlignment="1">
      <alignment horizontal="center"/>
    </xf>
    <xf numFmtId="165" fontId="6" fillId="0" borderId="26" xfId="0" applyNumberFormat="1" applyFont="1" applyBorder="1" applyAlignment="1">
      <alignment vertical="center"/>
    </xf>
    <xf numFmtId="165" fontId="67" fillId="0" borderId="26" xfId="0" applyNumberFormat="1" applyFont="1" applyBorder="1" applyAlignment="1">
      <alignment horizontal="center" vertical="center"/>
    </xf>
    <xf numFmtId="165" fontId="6" fillId="0" borderId="26" xfId="0" applyNumberFormat="1" applyFont="1" applyBorder="1" applyAlignment="1">
      <alignment horizontal="center" vertical="center"/>
    </xf>
    <xf numFmtId="165" fontId="65" fillId="0" borderId="26" xfId="0" applyNumberFormat="1" applyFont="1" applyFill="1" applyBorder="1" applyAlignment="1">
      <alignment vertical="center"/>
    </xf>
    <xf numFmtId="165" fontId="42" fillId="0" borderId="26" xfId="0" applyNumberFormat="1" applyFont="1" applyFill="1" applyBorder="1" applyAlignment="1">
      <alignment horizontal="center" vertical="center"/>
    </xf>
    <xf numFmtId="165" fontId="71" fillId="0" borderId="26" xfId="0" applyNumberFormat="1" applyFont="1" applyFill="1" applyBorder="1" applyAlignment="1">
      <alignment vertical="center"/>
    </xf>
    <xf numFmtId="165" fontId="54" fillId="0" borderId="26" xfId="0" applyNumberFormat="1" applyFont="1" applyFill="1" applyBorder="1" applyAlignment="1">
      <alignment horizontal="center"/>
    </xf>
    <xf numFmtId="165" fontId="12" fillId="0" borderId="26" xfId="0" applyNumberFormat="1" applyFont="1" applyFill="1" applyBorder="1" applyAlignment="1">
      <alignment horizontal="center"/>
    </xf>
    <xf numFmtId="165" fontId="67" fillId="0" borderId="26" xfId="0" applyNumberFormat="1" applyFont="1" applyFill="1" applyBorder="1" applyAlignment="1"/>
    <xf numFmtId="165" fontId="70" fillId="0" borderId="26" xfId="0" applyNumberFormat="1" applyFont="1" applyFill="1" applyBorder="1" applyAlignment="1">
      <alignment vertical="center"/>
    </xf>
    <xf numFmtId="0" fontId="9" fillId="0" borderId="26" xfId="0" applyFont="1" applyFill="1" applyBorder="1" applyAlignment="1">
      <alignment vertical="center"/>
    </xf>
    <xf numFmtId="166" fontId="12" fillId="0" borderId="26" xfId="0" applyNumberFormat="1" applyFont="1" applyFill="1" applyBorder="1" applyAlignment="1">
      <alignment horizontal="center" vertical="center"/>
    </xf>
    <xf numFmtId="0" fontId="29" fillId="0" borderId="26" xfId="0" applyFont="1" applyFill="1" applyBorder="1" applyAlignment="1">
      <alignment vertical="center"/>
    </xf>
    <xf numFmtId="166" fontId="29" fillId="0" borderId="26" xfId="0" applyNumberFormat="1" applyFont="1" applyFill="1" applyBorder="1" applyAlignment="1">
      <alignment vertical="center"/>
    </xf>
    <xf numFmtId="0" fontId="7" fillId="0" borderId="26" xfId="0" applyFont="1" applyFill="1" applyBorder="1" applyAlignment="1">
      <alignment horizontal="left" vertical="center" wrapText="1"/>
    </xf>
    <xf numFmtId="166" fontId="29" fillId="14" borderId="27" xfId="0" applyNumberFormat="1" applyFont="1" applyFill="1" applyBorder="1" applyAlignment="1">
      <alignment horizontal="center" vertical="center"/>
    </xf>
    <xf numFmtId="0" fontId="28" fillId="14" borderId="21" xfId="0" applyFont="1" applyFill="1" applyBorder="1" applyAlignment="1">
      <alignment vertical="center"/>
    </xf>
    <xf numFmtId="166" fontId="29" fillId="14" borderId="21" xfId="0" applyNumberFormat="1" applyFont="1" applyFill="1" applyBorder="1" applyAlignment="1">
      <alignment vertical="center"/>
    </xf>
    <xf numFmtId="1" fontId="2" fillId="14" borderId="21" xfId="0" applyNumberFormat="1" applyFont="1" applyFill="1" applyBorder="1" applyAlignment="1">
      <alignment vertical="center" wrapText="1"/>
    </xf>
    <xf numFmtId="4" fontId="2" fillId="0" borderId="25" xfId="0" applyNumberFormat="1" applyFont="1" applyFill="1" applyBorder="1" applyAlignment="1"/>
    <xf numFmtId="1" fontId="9" fillId="0" borderId="35" xfId="0" applyNumberFormat="1" applyFont="1" applyFill="1" applyBorder="1" applyAlignment="1">
      <alignment horizontal="center" vertical="center"/>
    </xf>
    <xf numFmtId="1" fontId="9" fillId="0" borderId="21" xfId="0" applyNumberFormat="1" applyFont="1" applyFill="1" applyBorder="1" applyAlignment="1">
      <alignment horizontal="center" vertical="center"/>
    </xf>
    <xf numFmtId="0" fontId="22" fillId="0" borderId="27" xfId="0" applyFont="1" applyFill="1" applyBorder="1" applyAlignment="1"/>
    <xf numFmtId="0" fontId="22" fillId="0" borderId="25" xfId="0" applyFont="1" applyFill="1" applyBorder="1" applyAlignment="1"/>
    <xf numFmtId="0" fontId="22" fillId="0" borderId="41" xfId="0" applyFont="1" applyFill="1" applyBorder="1" applyAlignment="1"/>
    <xf numFmtId="0" fontId="15" fillId="0" borderId="16" xfId="0" applyFont="1" applyBorder="1" applyAlignment="1">
      <alignment vertical="center"/>
    </xf>
    <xf numFmtId="43" fontId="22" fillId="0" borderId="27" xfId="2" applyFont="1" applyFill="1" applyBorder="1" applyAlignment="1"/>
    <xf numFmtId="164" fontId="2" fillId="0" borderId="35" xfId="0" applyNumberFormat="1" applyFont="1" applyFill="1" applyBorder="1" applyAlignment="1">
      <alignment horizontal="center"/>
    </xf>
    <xf numFmtId="164" fontId="9" fillId="0" borderId="21" xfId="0" applyNumberFormat="1" applyFont="1" applyFill="1" applyBorder="1" applyAlignment="1">
      <alignment horizontal="center"/>
    </xf>
    <xf numFmtId="166" fontId="12" fillId="0" borderId="35" xfId="0" applyNumberFormat="1" applyFont="1" applyFill="1" applyBorder="1" applyAlignment="1">
      <alignment vertical="center"/>
    </xf>
    <xf numFmtId="166" fontId="12" fillId="0" borderId="21" xfId="0" applyNumberFormat="1" applyFont="1" applyFill="1" applyBorder="1" applyAlignment="1">
      <alignment vertical="center"/>
    </xf>
    <xf numFmtId="44" fontId="16" fillId="0" borderId="21" xfId="1" applyFont="1" applyFill="1" applyBorder="1" applyAlignment="1">
      <alignment horizontal="center" vertical="center" wrapText="1"/>
    </xf>
    <xf numFmtId="44" fontId="2" fillId="0" borderId="87" xfId="1" applyFont="1" applyFill="1" applyBorder="1"/>
    <xf numFmtId="166" fontId="9" fillId="0" borderId="88" xfId="0" applyNumberFormat="1" applyFont="1" applyBorder="1" applyAlignment="1">
      <alignment horizontal="center"/>
    </xf>
    <xf numFmtId="16" fontId="8" fillId="0" borderId="26" xfId="0" applyNumberFormat="1" applyFont="1" applyBorder="1" applyAlignment="1">
      <alignment horizontal="center"/>
    </xf>
    <xf numFmtId="44" fontId="78" fillId="0" borderId="0" xfId="1" applyFont="1" applyFill="1" applyBorder="1" applyAlignment="1">
      <alignment horizontal="center"/>
    </xf>
    <xf numFmtId="0" fontId="78" fillId="0" borderId="0" xfId="0" applyFont="1" applyAlignment="1">
      <alignment horizontal="center" vertical="center" wrapText="1"/>
    </xf>
    <xf numFmtId="0" fontId="78" fillId="0" borderId="26" xfId="0" applyFont="1" applyBorder="1" applyAlignment="1">
      <alignment horizontal="center" vertical="center" wrapText="1"/>
    </xf>
    <xf numFmtId="0" fontId="78" fillId="0" borderId="26" xfId="0" applyFont="1" applyBorder="1" applyAlignment="1">
      <alignment horizontal="center"/>
    </xf>
    <xf numFmtId="0" fontId="2" fillId="0" borderId="35" xfId="0" applyFont="1" applyFill="1" applyBorder="1" applyAlignment="1">
      <alignment horizontal="center" vertical="center"/>
    </xf>
    <xf numFmtId="165" fontId="65" fillId="14" borderId="26" xfId="0" applyNumberFormat="1" applyFont="1" applyFill="1" applyBorder="1" applyAlignment="1">
      <alignment horizontal="center"/>
    </xf>
    <xf numFmtId="1" fontId="9" fillId="0" borderId="21" xfId="0" applyNumberFormat="1" applyFont="1" applyBorder="1" applyAlignment="1">
      <alignment horizontal="center" vertical="center" wrapText="1"/>
    </xf>
    <xf numFmtId="164" fontId="9" fillId="0" borderId="21" xfId="0" applyNumberFormat="1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7" fillId="0" borderId="21" xfId="0" applyFont="1" applyFill="1" applyBorder="1" applyAlignment="1">
      <alignment horizontal="left" vertical="center" wrapText="1"/>
    </xf>
    <xf numFmtId="168" fontId="2" fillId="0" borderId="26" xfId="0" applyNumberFormat="1" applyFont="1" applyBorder="1" applyAlignment="1">
      <alignment wrapText="1"/>
    </xf>
    <xf numFmtId="0" fontId="22" fillId="0" borderId="36" xfId="0" applyFont="1" applyFill="1" applyBorder="1" applyAlignment="1">
      <alignment horizontal="left"/>
    </xf>
    <xf numFmtId="168" fontId="9" fillId="0" borderId="7" xfId="0" applyNumberFormat="1" applyFont="1" applyBorder="1" applyAlignment="1">
      <alignment horizontal="center"/>
    </xf>
    <xf numFmtId="168" fontId="2" fillId="0" borderId="20" xfId="0" applyNumberFormat="1" applyFont="1" applyFill="1" applyBorder="1" applyAlignment="1">
      <alignment horizontal="right"/>
    </xf>
    <xf numFmtId="168" fontId="2" fillId="0" borderId="25" xfId="0" applyNumberFormat="1" applyFont="1" applyFill="1" applyBorder="1" applyAlignment="1">
      <alignment horizontal="right"/>
    </xf>
    <xf numFmtId="168" fontId="22" fillId="0" borderId="25" xfId="0" applyNumberFormat="1" applyFont="1" applyFill="1" applyBorder="1" applyAlignment="1">
      <alignment horizontal="right"/>
    </xf>
    <xf numFmtId="168" fontId="2" fillId="0" borderId="25" xfId="0" applyNumberFormat="1" applyFont="1" applyBorder="1" applyAlignment="1">
      <alignment horizontal="right"/>
    </xf>
    <xf numFmtId="168" fontId="2" fillId="0" borderId="26" xfId="0" applyNumberFormat="1" applyFont="1" applyBorder="1" applyAlignment="1">
      <alignment horizontal="right"/>
    </xf>
    <xf numFmtId="168" fontId="2" fillId="11" borderId="35" xfId="0" applyNumberFormat="1" applyFont="1" applyFill="1" applyBorder="1" applyAlignment="1">
      <alignment horizontal="right" wrapText="1"/>
    </xf>
    <xf numFmtId="168" fontId="22" fillId="0" borderId="26" xfId="0" applyNumberFormat="1" applyFont="1" applyFill="1" applyBorder="1" applyAlignment="1"/>
    <xf numFmtId="168" fontId="2" fillId="0" borderId="21" xfId="0" applyNumberFormat="1" applyFont="1" applyBorder="1" applyAlignment="1">
      <alignment horizontal="right"/>
    </xf>
    <xf numFmtId="168" fontId="2" fillId="0" borderId="26" xfId="0" applyNumberFormat="1" applyFont="1" applyBorder="1" applyAlignment="1">
      <alignment horizontal="right" vertical="center"/>
    </xf>
    <xf numFmtId="168" fontId="6" fillId="0" borderId="26" xfId="0" applyNumberFormat="1" applyFont="1" applyBorder="1" applyAlignment="1">
      <alignment horizontal="right"/>
    </xf>
    <xf numFmtId="168" fontId="2" fillId="0" borderId="26" xfId="0" applyNumberFormat="1" applyFont="1" applyBorder="1"/>
    <xf numFmtId="168" fontId="27" fillId="0" borderId="26" xfId="0" applyNumberFormat="1" applyFont="1" applyBorder="1" applyAlignment="1">
      <alignment vertical="center" wrapText="1"/>
    </xf>
    <xf numFmtId="168" fontId="6" fillId="0" borderId="0" xfId="0" applyNumberFormat="1" applyFont="1" applyAlignment="1">
      <alignment horizontal="right"/>
    </xf>
    <xf numFmtId="168" fontId="0" fillId="0" borderId="0" xfId="0" applyNumberFormat="1" applyAlignment="1">
      <alignment horizontal="right"/>
    </xf>
    <xf numFmtId="168" fontId="6" fillId="0" borderId="7" xfId="0" applyNumberFormat="1" applyFont="1" applyBorder="1" applyAlignment="1">
      <alignment horizontal="right"/>
    </xf>
    <xf numFmtId="168" fontId="2" fillId="0" borderId="21" xfId="0" applyNumberFormat="1" applyFont="1" applyFill="1" applyBorder="1" applyAlignment="1">
      <alignment horizontal="right"/>
    </xf>
    <xf numFmtId="168" fontId="2" fillId="0" borderId="26" xfId="0" applyNumberFormat="1" applyFont="1" applyFill="1" applyBorder="1" applyAlignment="1">
      <alignment horizontal="right"/>
    </xf>
    <xf numFmtId="168" fontId="22" fillId="0" borderId="26" xfId="0" applyNumberFormat="1" applyFont="1" applyFill="1" applyBorder="1" applyAlignment="1">
      <alignment horizontal="right"/>
    </xf>
    <xf numFmtId="168" fontId="2" fillId="11" borderId="35" xfId="0" applyNumberFormat="1" applyFont="1" applyFill="1" applyBorder="1" applyAlignment="1">
      <alignment horizontal="right"/>
    </xf>
    <xf numFmtId="168" fontId="2" fillId="0" borderId="26" xfId="0" applyNumberFormat="1" applyFont="1" applyFill="1" applyBorder="1" applyAlignment="1"/>
    <xf numFmtId="168" fontId="6" fillId="0" borderId="43" xfId="0" applyNumberFormat="1" applyFont="1" applyBorder="1" applyAlignment="1">
      <alignment horizontal="right"/>
    </xf>
    <xf numFmtId="168" fontId="42" fillId="0" borderId="45" xfId="0" applyNumberFormat="1" applyFont="1" applyBorder="1" applyAlignment="1">
      <alignment horizontal="right" vertical="center"/>
    </xf>
    <xf numFmtId="168" fontId="42" fillId="0" borderId="46" xfId="0" applyNumberFormat="1" applyFont="1" applyBorder="1" applyAlignment="1">
      <alignment horizontal="right" vertical="center"/>
    </xf>
    <xf numFmtId="168" fontId="8" fillId="0" borderId="10" xfId="0" applyNumberFormat="1" applyFont="1" applyBorder="1" applyAlignment="1">
      <alignment horizontal="right"/>
    </xf>
    <xf numFmtId="168" fontId="8" fillId="0" borderId="0" xfId="0" applyNumberFormat="1" applyFont="1" applyAlignment="1">
      <alignment horizontal="right"/>
    </xf>
    <xf numFmtId="168" fontId="43" fillId="10" borderId="54" xfId="0" applyNumberFormat="1" applyFont="1" applyFill="1" applyBorder="1" applyAlignment="1">
      <alignment horizontal="right" vertical="center"/>
    </xf>
    <xf numFmtId="168" fontId="43" fillId="10" borderId="57" xfId="0" applyNumberFormat="1" applyFont="1" applyFill="1" applyBorder="1" applyAlignment="1">
      <alignment horizontal="right" vertical="center"/>
    </xf>
    <xf numFmtId="0" fontId="22" fillId="3" borderId="41" xfId="0" applyFont="1" applyFill="1" applyBorder="1" applyAlignment="1">
      <alignment horizontal="left"/>
    </xf>
    <xf numFmtId="0" fontId="9" fillId="0" borderId="2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168" fontId="9" fillId="0" borderId="0" xfId="0" applyNumberFormat="1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 wrapText="1"/>
    </xf>
    <xf numFmtId="168" fontId="6" fillId="0" borderId="0" xfId="0" applyNumberFormat="1" applyFont="1" applyBorder="1" applyAlignment="1">
      <alignment horizontal="right"/>
    </xf>
    <xf numFmtId="165" fontId="6" fillId="0" borderId="0" xfId="0" applyNumberFormat="1" applyFont="1" applyBorder="1" applyAlignment="1">
      <alignment horizontal="center"/>
    </xf>
    <xf numFmtId="0" fontId="10" fillId="0" borderId="89" xfId="0" applyFont="1" applyBorder="1" applyAlignment="1">
      <alignment horizontal="center" wrapText="1"/>
    </xf>
    <xf numFmtId="165" fontId="70" fillId="0" borderId="0" xfId="0" applyNumberFormat="1" applyFont="1" applyFill="1" applyBorder="1" applyAlignment="1">
      <alignment wrapText="1"/>
    </xf>
    <xf numFmtId="165" fontId="6" fillId="0" borderId="0" xfId="0" applyNumberFormat="1" applyFont="1" applyFill="1" applyBorder="1" applyAlignment="1">
      <alignment wrapText="1"/>
    </xf>
    <xf numFmtId="44" fontId="12" fillId="0" borderId="0" xfId="1" applyFont="1" applyFill="1" applyBorder="1" applyAlignment="1">
      <alignment horizontal="center"/>
    </xf>
    <xf numFmtId="0" fontId="13" fillId="0" borderId="0" xfId="0" applyFont="1" applyFill="1" applyAlignment="1">
      <alignment horizontal="center" wrapText="1"/>
    </xf>
    <xf numFmtId="44" fontId="14" fillId="0" borderId="0" xfId="1" applyFont="1" applyFill="1" applyBorder="1" applyAlignment="1">
      <alignment horizontal="center" vertical="center" wrapText="1"/>
    </xf>
    <xf numFmtId="44" fontId="6" fillId="0" borderId="0" xfId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/>
    </xf>
    <xf numFmtId="165" fontId="8" fillId="0" borderId="0" xfId="0" applyNumberFormat="1" applyFont="1" applyFill="1"/>
    <xf numFmtId="0" fontId="15" fillId="0" borderId="90" xfId="0" applyFont="1" applyBorder="1" applyAlignment="1">
      <alignment horizontal="left"/>
    </xf>
    <xf numFmtId="0" fontId="46" fillId="0" borderId="0" xfId="0" applyFont="1" applyBorder="1" applyAlignment="1">
      <alignment horizontal="center" vertical="center"/>
    </xf>
    <xf numFmtId="164" fontId="2" fillId="0" borderId="35" xfId="0" applyNumberFormat="1" applyFont="1" applyBorder="1" applyAlignment="1">
      <alignment horizontal="center" wrapText="1"/>
    </xf>
    <xf numFmtId="164" fontId="9" fillId="0" borderId="21" xfId="0" applyNumberFormat="1" applyFont="1" applyBorder="1" applyAlignment="1">
      <alignment horizontal="center" vertical="center"/>
    </xf>
    <xf numFmtId="0" fontId="2" fillId="0" borderId="21" xfId="0" applyFont="1" applyFill="1" applyBorder="1" applyAlignment="1">
      <alignment vertical="center"/>
    </xf>
    <xf numFmtId="0" fontId="80" fillId="0" borderId="26" xfId="0" applyFont="1" applyFill="1" applyBorder="1" applyAlignment="1">
      <alignment horizontal="center" wrapText="1"/>
    </xf>
    <xf numFmtId="0" fontId="77" fillId="0" borderId="35" xfId="0" applyFont="1" applyFill="1" applyBorder="1" applyAlignment="1">
      <alignment horizontal="center"/>
    </xf>
    <xf numFmtId="0" fontId="22" fillId="0" borderId="21" xfId="0" applyFont="1" applyFill="1" applyBorder="1" applyAlignment="1">
      <alignment horizontal="center"/>
    </xf>
    <xf numFmtId="0" fontId="22" fillId="0" borderId="26" xfId="0" applyFont="1" applyFill="1" applyBorder="1" applyAlignment="1">
      <alignment horizontal="center"/>
    </xf>
    <xf numFmtId="0" fontId="16" fillId="0" borderId="17" xfId="0" applyFont="1" applyFill="1" applyBorder="1" applyAlignment="1">
      <alignment horizontal="center" wrapText="1"/>
    </xf>
    <xf numFmtId="0" fontId="16" fillId="0" borderId="28" xfId="0" applyFont="1" applyFill="1" applyBorder="1" applyAlignment="1">
      <alignment horizontal="center" wrapText="1"/>
    </xf>
    <xf numFmtId="16" fontId="16" fillId="0" borderId="28" xfId="0" applyNumberFormat="1" applyFont="1" applyFill="1" applyBorder="1" applyAlignment="1">
      <alignment horizontal="center" wrapText="1"/>
    </xf>
    <xf numFmtId="0" fontId="16" fillId="0" borderId="31" xfId="0" applyFont="1" applyFill="1" applyBorder="1" applyAlignment="1">
      <alignment horizontal="center" wrapText="1"/>
    </xf>
    <xf numFmtId="0" fontId="16" fillId="0" borderId="32" xfId="0" applyFont="1" applyFill="1" applyBorder="1" applyAlignment="1">
      <alignment horizontal="center" wrapText="1"/>
    </xf>
    <xf numFmtId="0" fontId="52" fillId="0" borderId="32" xfId="0" applyFont="1" applyFill="1" applyBorder="1" applyAlignment="1">
      <alignment horizontal="center" wrapText="1"/>
    </xf>
    <xf numFmtId="0" fontId="21" fillId="0" borderId="28" xfId="0" applyFont="1" applyFill="1" applyBorder="1" applyAlignment="1">
      <alignment horizontal="center" wrapText="1"/>
    </xf>
    <xf numFmtId="0" fontId="16" fillId="0" borderId="28" xfId="0" applyFont="1" applyBorder="1" applyAlignment="1">
      <alignment horizontal="center" wrapText="1"/>
    </xf>
    <xf numFmtId="0" fontId="9" fillId="0" borderId="28" xfId="0" applyFont="1" applyBorder="1" applyAlignment="1">
      <alignment horizontal="center" wrapText="1"/>
    </xf>
    <xf numFmtId="0" fontId="9" fillId="0" borderId="26" xfId="0" applyFont="1" applyBorder="1" applyAlignment="1">
      <alignment horizontal="center" wrapText="1"/>
    </xf>
    <xf numFmtId="0" fontId="9" fillId="11" borderId="35" xfId="0" applyFont="1" applyFill="1" applyBorder="1" applyAlignment="1">
      <alignment horizontal="center" wrapText="1"/>
    </xf>
    <xf numFmtId="0" fontId="27" fillId="0" borderId="35" xfId="0" applyFont="1" applyBorder="1" applyAlignment="1">
      <alignment horizontal="center" wrapText="1"/>
    </xf>
    <xf numFmtId="4" fontId="30" fillId="0" borderId="26" xfId="0" applyNumberFormat="1" applyFont="1" applyBorder="1" applyAlignment="1">
      <alignment horizontal="center" wrapText="1"/>
    </xf>
    <xf numFmtId="4" fontId="27" fillId="0" borderId="26" xfId="0" applyNumberFormat="1" applyFont="1" applyBorder="1" applyAlignment="1">
      <alignment horizontal="center" wrapText="1"/>
    </xf>
    <xf numFmtId="0" fontId="27" fillId="0" borderId="26" xfId="0" applyFont="1" applyFill="1" applyBorder="1" applyAlignment="1">
      <alignment horizontal="center" wrapText="1"/>
    </xf>
    <xf numFmtId="0" fontId="27" fillId="0" borderId="35" xfId="0" applyFont="1" applyFill="1" applyBorder="1" applyAlignment="1">
      <alignment horizontal="center" wrapText="1"/>
    </xf>
    <xf numFmtId="0" fontId="27" fillId="0" borderId="21" xfId="0" applyFont="1" applyFill="1" applyBorder="1" applyAlignment="1">
      <alignment horizontal="center" wrapText="1"/>
    </xf>
    <xf numFmtId="0" fontId="21" fillId="0" borderId="21" xfId="0" applyFont="1" applyBorder="1" applyAlignment="1">
      <alignment horizontal="center" wrapText="1"/>
    </xf>
    <xf numFmtId="16" fontId="27" fillId="0" borderId="26" xfId="0" applyNumberFormat="1" applyFont="1" applyBorder="1" applyAlignment="1">
      <alignment horizontal="center" wrapText="1"/>
    </xf>
    <xf numFmtId="0" fontId="32" fillId="0" borderId="26" xfId="0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46" fillId="0" borderId="0" xfId="0" applyFont="1" applyAlignment="1">
      <alignment horizontal="center" wrapText="1"/>
    </xf>
    <xf numFmtId="168" fontId="2" fillId="0" borderId="27" xfId="0" applyNumberFormat="1" applyFont="1" applyBorder="1" applyAlignment="1">
      <alignment wrapText="1"/>
    </xf>
    <xf numFmtId="168" fontId="2" fillId="0" borderId="25" xfId="0" applyNumberFormat="1" applyFont="1" applyBorder="1" applyAlignment="1">
      <alignment wrapText="1"/>
    </xf>
    <xf numFmtId="0" fontId="9" fillId="0" borderId="103" xfId="0" applyFont="1" applyFill="1" applyBorder="1" applyAlignment="1">
      <alignment horizontal="center" vertical="center"/>
    </xf>
    <xf numFmtId="166" fontId="9" fillId="0" borderId="104" xfId="0" applyNumberFormat="1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63" fillId="0" borderId="0" xfId="0" applyFont="1" applyFill="1" applyBorder="1" applyAlignment="1">
      <alignment horizontal="center" vertical="center" wrapText="1"/>
    </xf>
    <xf numFmtId="164" fontId="15" fillId="0" borderId="0" xfId="0" applyNumberFormat="1" applyFont="1" applyFill="1" applyBorder="1" applyAlignment="1">
      <alignment horizontal="center" vertical="center" wrapText="1"/>
    </xf>
    <xf numFmtId="1" fontId="7" fillId="0" borderId="103" xfId="0" applyNumberFormat="1" applyFont="1" applyFill="1" applyBorder="1" applyAlignment="1">
      <alignment horizontal="center" vertical="center" wrapText="1"/>
    </xf>
    <xf numFmtId="4" fontId="6" fillId="0" borderId="20" xfId="0" applyNumberFormat="1" applyFont="1" applyFill="1" applyBorder="1" applyAlignment="1">
      <alignment horizontal="right"/>
    </xf>
    <xf numFmtId="4" fontId="17" fillId="0" borderId="16" xfId="0" applyNumberFormat="1" applyFont="1" applyFill="1" applyBorder="1"/>
    <xf numFmtId="166" fontId="12" fillId="0" borderId="26" xfId="0" applyNumberFormat="1" applyFont="1" applyFill="1" applyBorder="1" applyAlignment="1">
      <alignment horizontal="center"/>
    </xf>
    <xf numFmtId="0" fontId="8" fillId="0" borderId="26" xfId="0" applyFont="1" applyFill="1" applyBorder="1" applyAlignment="1">
      <alignment horizontal="center"/>
    </xf>
    <xf numFmtId="165" fontId="8" fillId="0" borderId="26" xfId="0" applyNumberFormat="1" applyFont="1" applyFill="1" applyBorder="1"/>
    <xf numFmtId="0" fontId="0" fillId="0" borderId="0" xfId="0" applyFill="1"/>
    <xf numFmtId="166" fontId="12" fillId="0" borderId="27" xfId="0" applyNumberFormat="1" applyFont="1" applyBorder="1" applyAlignment="1">
      <alignment horizontal="center"/>
    </xf>
    <xf numFmtId="44" fontId="12" fillId="0" borderId="35" xfId="1" applyFont="1" applyFill="1" applyBorder="1" applyAlignment="1">
      <alignment horizontal="center" vertical="center" wrapText="1"/>
    </xf>
    <xf numFmtId="44" fontId="12" fillId="0" borderId="21" xfId="1" applyFont="1" applyFill="1" applyBorder="1" applyAlignment="1">
      <alignment horizontal="center" vertical="center" wrapText="1"/>
    </xf>
    <xf numFmtId="4" fontId="17" fillId="17" borderId="16" xfId="0" applyNumberFormat="1" applyFont="1" applyFill="1" applyBorder="1"/>
    <xf numFmtId="165" fontId="6" fillId="17" borderId="26" xfId="0" applyNumberFormat="1" applyFont="1" applyFill="1" applyBorder="1" applyAlignment="1">
      <alignment horizontal="center" wrapText="1"/>
    </xf>
    <xf numFmtId="0" fontId="85" fillId="0" borderId="106" xfId="0" applyFont="1" applyBorder="1" applyAlignment="1">
      <alignment wrapText="1"/>
    </xf>
    <xf numFmtId="0" fontId="86" fillId="0" borderId="56" xfId="0" applyFont="1" applyBorder="1" applyAlignment="1">
      <alignment wrapText="1"/>
    </xf>
    <xf numFmtId="0" fontId="6" fillId="0" borderId="107" xfId="0" applyFont="1" applyBorder="1" applyAlignment="1">
      <alignment horizontal="left" wrapText="1"/>
    </xf>
    <xf numFmtId="167" fontId="12" fillId="0" borderId="0" xfId="0" applyNumberFormat="1" applyFont="1"/>
    <xf numFmtId="44" fontId="8" fillId="14" borderId="12" xfId="1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/>
    </xf>
    <xf numFmtId="0" fontId="2" fillId="0" borderId="10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57" xfId="0" applyNumberFormat="1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 wrapText="1"/>
    </xf>
    <xf numFmtId="0" fontId="12" fillId="0" borderId="0" xfId="0" applyFont="1"/>
    <xf numFmtId="44" fontId="12" fillId="0" borderId="0" xfId="1" applyFont="1"/>
    <xf numFmtId="44" fontId="12" fillId="0" borderId="0" xfId="1" applyFont="1" applyFill="1"/>
    <xf numFmtId="167" fontId="12" fillId="0" borderId="0" xfId="0" applyNumberFormat="1" applyFont="1" applyFill="1"/>
    <xf numFmtId="167" fontId="12" fillId="0" borderId="110" xfId="0" applyNumberFormat="1" applyFont="1" applyBorder="1"/>
    <xf numFmtId="0" fontId="9" fillId="0" borderId="8" xfId="0" applyFont="1" applyBorder="1" applyAlignment="1">
      <alignment horizontal="center" vertical="center"/>
    </xf>
    <xf numFmtId="0" fontId="74" fillId="0" borderId="8" xfId="0" applyFont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169" fontId="0" fillId="0" borderId="0" xfId="0" applyNumberFormat="1"/>
    <xf numFmtId="168" fontId="0" fillId="0" borderId="0" xfId="0" applyNumberFormat="1"/>
    <xf numFmtId="2" fontId="6" fillId="0" borderId="0" xfId="0" applyNumberFormat="1" applyFont="1"/>
    <xf numFmtId="0" fontId="7" fillId="0" borderId="74" xfId="0" applyFont="1" applyBorder="1"/>
    <xf numFmtId="167" fontId="12" fillId="0" borderId="74" xfId="0" applyNumberFormat="1" applyFont="1" applyBorder="1"/>
    <xf numFmtId="0" fontId="7" fillId="0" borderId="63" xfId="0" applyFont="1" applyBorder="1"/>
    <xf numFmtId="167" fontId="12" fillId="0" borderId="63" xfId="0" applyNumberFormat="1" applyFont="1" applyBorder="1"/>
    <xf numFmtId="1" fontId="46" fillId="0" borderId="0" xfId="0" applyNumberFormat="1" applyFont="1" applyBorder="1" applyAlignment="1">
      <alignment horizontal="center"/>
    </xf>
    <xf numFmtId="0" fontId="12" fillId="0" borderId="0" xfId="0" applyFont="1" applyBorder="1"/>
    <xf numFmtId="169" fontId="2" fillId="0" borderId="8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44" fontId="19" fillId="14" borderId="112" xfId="1" applyFont="1" applyFill="1" applyBorder="1" applyAlignment="1">
      <alignment horizontal="center" vertical="center"/>
    </xf>
    <xf numFmtId="0" fontId="19" fillId="0" borderId="113" xfId="0" applyFont="1" applyBorder="1" applyAlignment="1">
      <alignment horizontal="center" vertical="center" wrapText="1"/>
    </xf>
    <xf numFmtId="0" fontId="12" fillId="0" borderId="43" xfId="0" applyFont="1" applyBorder="1"/>
    <xf numFmtId="0" fontId="2" fillId="0" borderId="63" xfId="0" applyFont="1" applyBorder="1"/>
    <xf numFmtId="168" fontId="2" fillId="0" borderId="63" xfId="0" applyNumberFormat="1" applyFont="1" applyBorder="1"/>
    <xf numFmtId="0" fontId="2" fillId="0" borderId="74" xfId="0" applyFont="1" applyBorder="1"/>
    <xf numFmtId="168" fontId="2" fillId="0" borderId="74" xfId="0" applyNumberFormat="1" applyFont="1" applyBorder="1"/>
    <xf numFmtId="169" fontId="2" fillId="0" borderId="74" xfId="0" applyNumberFormat="1" applyFont="1" applyBorder="1"/>
    <xf numFmtId="166" fontId="9" fillId="0" borderId="8" xfId="0" applyNumberFormat="1" applyFont="1" applyBorder="1" applyAlignment="1">
      <alignment horizontal="center" vertical="center"/>
    </xf>
    <xf numFmtId="168" fontId="9" fillId="0" borderId="8" xfId="0" applyNumberFormat="1" applyFont="1" applyBorder="1" applyAlignment="1">
      <alignment horizontal="center" vertical="center"/>
    </xf>
    <xf numFmtId="0" fontId="9" fillId="0" borderId="63" xfId="0" applyFont="1" applyBorder="1" applyAlignment="1">
      <alignment horizontal="center"/>
    </xf>
    <xf numFmtId="0" fontId="9" fillId="0" borderId="74" xfId="0" applyFont="1" applyBorder="1" applyAlignment="1">
      <alignment horizontal="center"/>
    </xf>
    <xf numFmtId="0" fontId="56" fillId="0" borderId="0" xfId="0" applyFont="1" applyAlignment="1">
      <alignment horizontal="center"/>
    </xf>
    <xf numFmtId="0" fontId="7" fillId="0" borderId="63" xfId="0" applyFont="1" applyBorder="1" applyAlignment="1">
      <alignment horizontal="center"/>
    </xf>
    <xf numFmtId="0" fontId="7" fillId="0" borderId="74" xfId="0" applyFont="1" applyBorder="1" applyAlignment="1">
      <alignment horizontal="center"/>
    </xf>
    <xf numFmtId="0" fontId="53" fillId="0" borderId="63" xfId="0" applyFont="1" applyBorder="1" applyAlignment="1">
      <alignment horizontal="center"/>
    </xf>
    <xf numFmtId="0" fontId="53" fillId="0" borderId="74" xfId="0" applyFont="1" applyBorder="1" applyAlignment="1">
      <alignment horizontal="center"/>
    </xf>
    <xf numFmtId="164" fontId="2" fillId="0" borderId="63" xfId="0" applyNumberFormat="1" applyFont="1" applyBorder="1" applyAlignment="1">
      <alignment horizontal="center"/>
    </xf>
    <xf numFmtId="164" fontId="2" fillId="0" borderId="74" xfId="0" applyNumberFormat="1" applyFont="1" applyBorder="1" applyAlignment="1">
      <alignment horizontal="center"/>
    </xf>
    <xf numFmtId="2" fontId="42" fillId="0" borderId="63" xfId="0" applyNumberFormat="1" applyFont="1" applyBorder="1"/>
    <xf numFmtId="2" fontId="42" fillId="0" borderId="74" xfId="0" applyNumberFormat="1" applyFont="1" applyBorder="1"/>
    <xf numFmtId="0" fontId="22" fillId="0" borderId="36" xfId="0" applyFont="1" applyFill="1" applyBorder="1" applyAlignment="1">
      <alignment horizontal="center"/>
    </xf>
    <xf numFmtId="0" fontId="64" fillId="0" borderId="35" xfId="0" applyFont="1" applyFill="1" applyBorder="1" applyAlignment="1">
      <alignment horizontal="center" vertical="center" wrapText="1"/>
    </xf>
    <xf numFmtId="0" fontId="9" fillId="0" borderId="37" xfId="0" applyFont="1" applyFill="1" applyBorder="1" applyAlignment="1">
      <alignment horizontal="center" vertical="center" wrapText="1"/>
    </xf>
    <xf numFmtId="168" fontId="2" fillId="0" borderId="35" xfId="0" applyNumberFormat="1" applyFont="1" applyFill="1" applyBorder="1" applyAlignment="1">
      <alignment wrapText="1"/>
    </xf>
    <xf numFmtId="1" fontId="2" fillId="0" borderId="35" xfId="0" applyNumberFormat="1" applyFont="1" applyFill="1" applyBorder="1" applyAlignment="1">
      <alignment horizontal="center" wrapText="1"/>
    </xf>
    <xf numFmtId="0" fontId="9" fillId="0" borderId="35" xfId="0" applyFont="1" applyFill="1" applyBorder="1" applyAlignment="1">
      <alignment horizontal="center" vertical="center"/>
    </xf>
    <xf numFmtId="166" fontId="73" fillId="0" borderId="35" xfId="0" applyNumberFormat="1" applyFont="1" applyFill="1" applyBorder="1" applyAlignment="1">
      <alignment horizontal="center" vertical="center"/>
    </xf>
    <xf numFmtId="168" fontId="2" fillId="0" borderId="25" xfId="0" applyNumberFormat="1" applyFont="1" applyFill="1" applyBorder="1" applyAlignment="1">
      <alignment wrapText="1"/>
    </xf>
    <xf numFmtId="0" fontId="9" fillId="0" borderId="63" xfId="0" applyFont="1" applyBorder="1" applyAlignment="1">
      <alignment wrapText="1"/>
    </xf>
    <xf numFmtId="0" fontId="9" fillId="0" borderId="74" xfId="0" applyFont="1" applyBorder="1" applyAlignment="1">
      <alignment wrapText="1"/>
    </xf>
    <xf numFmtId="44" fontId="2" fillId="0" borderId="0" xfId="1" applyFont="1"/>
    <xf numFmtId="44" fontId="9" fillId="0" borderId="63" xfId="1" applyFont="1" applyBorder="1"/>
    <xf numFmtId="44" fontId="9" fillId="0" borderId="74" xfId="1" applyFont="1" applyBorder="1"/>
    <xf numFmtId="44" fontId="9" fillId="0" borderId="0" xfId="1" applyFont="1"/>
    <xf numFmtId="0" fontId="8" fillId="0" borderId="21" xfId="0" applyFont="1" applyBorder="1" applyAlignment="1">
      <alignment horizontal="center"/>
    </xf>
    <xf numFmtId="165" fontId="8" fillId="0" borderId="21" xfId="0" applyNumberFormat="1" applyFont="1" applyBorder="1"/>
    <xf numFmtId="0" fontId="8" fillId="0" borderId="114" xfId="0" applyFont="1" applyBorder="1" applyAlignment="1">
      <alignment horizontal="center"/>
    </xf>
    <xf numFmtId="165" fontId="8" fillId="0" borderId="113" xfId="0" applyNumberFormat="1" applyFont="1" applyBorder="1"/>
    <xf numFmtId="0" fontId="81" fillId="3" borderId="0" xfId="0" applyFont="1" applyFill="1" applyBorder="1"/>
    <xf numFmtId="0" fontId="82" fillId="3" borderId="43" xfId="0" applyFont="1" applyFill="1" applyBorder="1"/>
    <xf numFmtId="0" fontId="83" fillId="3" borderId="43" xfId="0" applyFont="1" applyFill="1" applyBorder="1" applyAlignment="1">
      <alignment horizontal="center"/>
    </xf>
    <xf numFmtId="166" fontId="82" fillId="3" borderId="0" xfId="0" applyNumberFormat="1" applyFont="1" applyFill="1" applyBorder="1"/>
    <xf numFmtId="168" fontId="83" fillId="3" borderId="0" xfId="0" applyNumberFormat="1" applyFont="1" applyFill="1" applyBorder="1"/>
    <xf numFmtId="0" fontId="87" fillId="3" borderId="0" xfId="0" applyFont="1" applyFill="1" applyBorder="1" applyAlignment="1">
      <alignment horizontal="center"/>
    </xf>
    <xf numFmtId="169" fontId="83" fillId="3" borderId="0" xfId="0" applyNumberFormat="1" applyFont="1" applyFill="1" applyBorder="1"/>
    <xf numFmtId="0" fontId="82" fillId="3" borderId="0" xfId="0" applyFont="1" applyFill="1" applyBorder="1"/>
    <xf numFmtId="0" fontId="84" fillId="3" borderId="0" xfId="0" applyFont="1" applyFill="1" applyBorder="1" applyAlignment="1">
      <alignment horizontal="center"/>
    </xf>
    <xf numFmtId="165" fontId="73" fillId="0" borderId="0" xfId="0" applyNumberFormat="1" applyFont="1" applyFill="1" applyBorder="1" applyAlignment="1">
      <alignment horizontal="center" wrapText="1"/>
    </xf>
    <xf numFmtId="168" fontId="2" fillId="0" borderId="27" xfId="0" applyNumberFormat="1" applyFont="1" applyFill="1" applyBorder="1" applyAlignment="1">
      <alignment wrapText="1"/>
    </xf>
    <xf numFmtId="165" fontId="6" fillId="19" borderId="26" xfId="0" applyNumberFormat="1" applyFont="1" applyFill="1" applyBorder="1" applyAlignment="1">
      <alignment horizontal="center"/>
    </xf>
    <xf numFmtId="165" fontId="65" fillId="0" borderId="26" xfId="0" applyNumberFormat="1" applyFont="1" applyFill="1" applyBorder="1" applyAlignment="1">
      <alignment horizontal="center" vertical="center"/>
    </xf>
    <xf numFmtId="4" fontId="6" fillId="6" borderId="78" xfId="0" applyNumberFormat="1" applyFont="1" applyFill="1" applyBorder="1" applyAlignment="1">
      <alignment horizontal="right"/>
    </xf>
    <xf numFmtId="165" fontId="6" fillId="0" borderId="82" xfId="0" applyNumberFormat="1" applyFont="1" applyFill="1" applyBorder="1" applyAlignment="1">
      <alignment horizontal="center"/>
    </xf>
    <xf numFmtId="165" fontId="65" fillId="0" borderId="35" xfId="0" applyNumberFormat="1" applyFont="1" applyFill="1" applyBorder="1" applyAlignment="1">
      <alignment horizontal="center"/>
    </xf>
    <xf numFmtId="165" fontId="6" fillId="0" borderId="35" xfId="0" applyNumberFormat="1" applyFont="1" applyFill="1" applyBorder="1" applyAlignment="1">
      <alignment horizontal="center"/>
    </xf>
    <xf numFmtId="4" fontId="17" fillId="17" borderId="38" xfId="0" applyNumberFormat="1" applyFont="1" applyFill="1" applyBorder="1"/>
    <xf numFmtId="165" fontId="6" fillId="19" borderId="121" xfId="0" applyNumberFormat="1" applyFont="1" applyFill="1" applyBorder="1" applyAlignment="1">
      <alignment horizontal="center"/>
    </xf>
    <xf numFmtId="165" fontId="65" fillId="19" borderId="18" xfId="0" applyNumberFormat="1" applyFont="1" applyFill="1" applyBorder="1" applyAlignment="1">
      <alignment horizontal="center" vertical="center"/>
    </xf>
    <xf numFmtId="165" fontId="6" fillId="19" borderId="18" xfId="0" applyNumberFormat="1" applyFont="1" applyFill="1" applyBorder="1" applyAlignment="1">
      <alignment horizontal="center"/>
    </xf>
    <xf numFmtId="4" fontId="17" fillId="0" borderId="122" xfId="0" applyNumberFormat="1" applyFont="1" applyFill="1" applyBorder="1"/>
    <xf numFmtId="165" fontId="6" fillId="19" borderId="124" xfId="0" applyNumberFormat="1" applyFont="1" applyFill="1" applyBorder="1" applyAlignment="1">
      <alignment horizontal="center"/>
    </xf>
    <xf numFmtId="165" fontId="6" fillId="19" borderId="125" xfId="0" applyNumberFormat="1" applyFont="1" applyFill="1" applyBorder="1" applyAlignment="1">
      <alignment horizontal="center"/>
    </xf>
    <xf numFmtId="165" fontId="65" fillId="0" borderId="8" xfId="0" applyNumberFormat="1" applyFont="1" applyFill="1" applyBorder="1" applyAlignment="1">
      <alignment horizontal="center"/>
    </xf>
    <xf numFmtId="165" fontId="6" fillId="19" borderId="8" xfId="0" applyNumberFormat="1" applyFont="1" applyFill="1" applyBorder="1" applyAlignment="1">
      <alignment horizontal="center"/>
    </xf>
    <xf numFmtId="4" fontId="17" fillId="0" borderId="126" xfId="0" applyNumberFormat="1" applyFont="1" applyBorder="1"/>
    <xf numFmtId="166" fontId="12" fillId="0" borderId="27" xfId="0" applyNumberFormat="1" applyFont="1" applyFill="1" applyBorder="1" applyAlignment="1">
      <alignment horizontal="center"/>
    </xf>
    <xf numFmtId="168" fontId="22" fillId="0" borderId="27" xfId="0" applyNumberFormat="1" applyFont="1" applyFill="1" applyBorder="1" applyAlignment="1"/>
    <xf numFmtId="168" fontId="15" fillId="0" borderId="25" xfId="0" applyNumberFormat="1" applyFont="1" applyFill="1" applyBorder="1" applyAlignment="1"/>
    <xf numFmtId="44" fontId="12" fillId="0" borderId="6" xfId="1" applyFont="1" applyBorder="1"/>
    <xf numFmtId="44" fontId="12" fillId="0" borderId="15" xfId="1" applyFont="1" applyFill="1" applyBorder="1" applyAlignment="1">
      <alignment horizontal="center" vertical="center"/>
    </xf>
    <xf numFmtId="44" fontId="12" fillId="0" borderId="0" xfId="1" applyFont="1" applyFill="1" applyBorder="1" applyAlignment="1">
      <alignment horizontal="center" vertical="center"/>
    </xf>
    <xf numFmtId="44" fontId="90" fillId="0" borderId="0" xfId="1" applyFont="1" applyFill="1" applyBorder="1" applyAlignment="1">
      <alignment horizontal="center"/>
    </xf>
    <xf numFmtId="44" fontId="73" fillId="0" borderId="0" xfId="1" applyFont="1" applyFill="1" applyBorder="1" applyAlignment="1">
      <alignment horizontal="center"/>
    </xf>
    <xf numFmtId="44" fontId="73" fillId="0" borderId="26" xfId="1" applyFont="1" applyBorder="1"/>
    <xf numFmtId="44" fontId="73" fillId="0" borderId="26" xfId="1" applyFont="1" applyFill="1" applyBorder="1"/>
    <xf numFmtId="44" fontId="73" fillId="0" borderId="22" xfId="1" applyFont="1" applyFill="1" applyBorder="1"/>
    <xf numFmtId="0" fontId="2" fillId="0" borderId="5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8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89" fillId="0" borderId="26" xfId="0" applyFont="1" applyBorder="1" applyAlignment="1">
      <alignment horizontal="center" vertical="center" wrapText="1"/>
    </xf>
    <xf numFmtId="0" fontId="89" fillId="0" borderId="26" xfId="0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6" fillId="0" borderId="0" xfId="0" applyFont="1" applyBorder="1" applyAlignment="1">
      <alignment horizontal="center" wrapText="1"/>
    </xf>
    <xf numFmtId="44" fontId="16" fillId="0" borderId="55" xfId="1" applyFont="1" applyBorder="1" applyAlignment="1">
      <alignment horizontal="center" wrapText="1"/>
    </xf>
    <xf numFmtId="1" fontId="9" fillId="0" borderId="21" xfId="0" applyNumberFormat="1" applyFont="1" applyBorder="1" applyAlignment="1">
      <alignment horizontal="center" vertical="center" wrapText="1"/>
    </xf>
    <xf numFmtId="164" fontId="9" fillId="0" borderId="21" xfId="0" applyNumberFormat="1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44" fontId="16" fillId="0" borderId="26" xfId="1" applyFont="1" applyFill="1" applyBorder="1" applyAlignment="1">
      <alignment horizontal="center" vertical="center"/>
    </xf>
    <xf numFmtId="4" fontId="2" fillId="0" borderId="27" xfId="0" applyNumberFormat="1" applyFont="1" applyFill="1" applyBorder="1" applyAlignment="1"/>
    <xf numFmtId="168" fontId="2" fillId="0" borderId="27" xfId="0" applyNumberFormat="1" applyFont="1" applyFill="1" applyBorder="1" applyAlignment="1"/>
    <xf numFmtId="168" fontId="2" fillId="0" borderId="25" xfId="0" applyNumberFormat="1" applyFont="1" applyFill="1" applyBorder="1" applyAlignment="1"/>
    <xf numFmtId="0" fontId="15" fillId="0" borderId="22" xfId="0" applyFont="1" applyFill="1" applyBorder="1" applyAlignment="1">
      <alignment vertical="center"/>
    </xf>
    <xf numFmtId="4" fontId="17" fillId="0" borderId="38" xfId="0" applyNumberFormat="1" applyFont="1" applyFill="1" applyBorder="1"/>
    <xf numFmtId="4" fontId="17" fillId="0" borderId="126" xfId="0" applyNumberFormat="1" applyFont="1" applyFill="1" applyBorder="1"/>
    <xf numFmtId="166" fontId="12" fillId="0" borderId="26" xfId="0" applyNumberFormat="1" applyFont="1" applyFill="1" applyBorder="1" applyAlignment="1">
      <alignment vertical="center" wrapText="1"/>
    </xf>
    <xf numFmtId="44" fontId="12" fillId="0" borderId="26" xfId="1" applyFont="1" applyFill="1" applyBorder="1" applyAlignment="1">
      <alignment horizontal="center" vertical="center"/>
    </xf>
    <xf numFmtId="165" fontId="8" fillId="0" borderId="26" xfId="0" applyNumberFormat="1" applyFont="1" applyBorder="1" applyAlignment="1"/>
    <xf numFmtId="165" fontId="8" fillId="0" borderId="26" xfId="0" applyNumberFormat="1" applyFont="1" applyFill="1" applyBorder="1" applyAlignment="1"/>
    <xf numFmtId="0" fontId="8" fillId="0" borderId="35" xfId="0" applyFont="1" applyFill="1" applyBorder="1" applyAlignment="1">
      <alignment horizontal="center"/>
    </xf>
    <xf numFmtId="165" fontId="8" fillId="0" borderId="35" xfId="0" applyNumberFormat="1" applyFont="1" applyFill="1" applyBorder="1"/>
    <xf numFmtId="0" fontId="7" fillId="0" borderId="26" xfId="0" applyFont="1" applyBorder="1" applyAlignment="1">
      <alignment vertical="center"/>
    </xf>
    <xf numFmtId="0" fontId="2" fillId="0" borderId="26" xfId="0" applyFont="1" applyFill="1" applyBorder="1" applyAlignment="1">
      <alignment horizontal="center"/>
    </xf>
    <xf numFmtId="44" fontId="12" fillId="0" borderId="26" xfId="1" applyFont="1" applyFill="1" applyBorder="1" applyAlignment="1"/>
    <xf numFmtId="44" fontId="12" fillId="0" borderId="26" xfId="1" applyFont="1" applyFill="1" applyBorder="1" applyAlignment="1">
      <alignment vertical="center"/>
    </xf>
    <xf numFmtId="44" fontId="9" fillId="0" borderId="26" xfId="1" applyFont="1" applyBorder="1" applyAlignment="1">
      <alignment vertical="center"/>
    </xf>
    <xf numFmtId="44" fontId="12" fillId="0" borderId="26" xfId="1" applyFont="1" applyBorder="1" applyAlignment="1"/>
    <xf numFmtId="0" fontId="2" fillId="0" borderId="80" xfId="0" applyFont="1" applyBorder="1" applyAlignment="1">
      <alignment horizontal="center" vertical="center" wrapText="1"/>
    </xf>
    <xf numFmtId="44" fontId="12" fillId="0" borderId="26" xfId="1" applyFont="1" applyFill="1" applyBorder="1" applyAlignment="1">
      <alignment horizontal="center"/>
    </xf>
    <xf numFmtId="0" fontId="13" fillId="0" borderId="26" xfId="0" applyFont="1" applyFill="1" applyBorder="1" applyAlignment="1">
      <alignment horizontal="center" wrapText="1"/>
    </xf>
    <xf numFmtId="44" fontId="14" fillId="0" borderId="26" xfId="1" applyFont="1" applyFill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166" fontId="12" fillId="0" borderId="26" xfId="0" applyNumberFormat="1" applyFont="1" applyFill="1" applyBorder="1" applyAlignment="1">
      <alignment horizontal="center" vertical="center" wrapText="1"/>
    </xf>
    <xf numFmtId="44" fontId="9" fillId="0" borderId="26" xfId="1" applyFont="1" applyFill="1" applyBorder="1"/>
    <xf numFmtId="44" fontId="12" fillId="0" borderId="26" xfId="1" applyFont="1" applyFill="1" applyBorder="1"/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7" xfId="0" applyFont="1" applyBorder="1" applyAlignment="1">
      <alignment horizontal="center"/>
    </xf>
    <xf numFmtId="0" fontId="31" fillId="0" borderId="7" xfId="0" applyFont="1" applyBorder="1" applyAlignment="1">
      <alignment horizontal="center"/>
    </xf>
    <xf numFmtId="0" fontId="31" fillId="0" borderId="110" xfId="0" applyFont="1" applyBorder="1" applyAlignment="1">
      <alignment horizontal="center"/>
    </xf>
    <xf numFmtId="0" fontId="31" fillId="0" borderId="0" xfId="0" applyFont="1" applyAlignment="1">
      <alignment horizontal="center"/>
    </xf>
    <xf numFmtId="44" fontId="31" fillId="0" borderId="0" xfId="1" applyFont="1" applyBorder="1" applyAlignment="1">
      <alignment horizontal="center"/>
    </xf>
    <xf numFmtId="0" fontId="6" fillId="0" borderId="7" xfId="0" applyFont="1" applyBorder="1" applyAlignment="1">
      <alignment horizontal="right"/>
    </xf>
    <xf numFmtId="0" fontId="17" fillId="0" borderId="0" xfId="0" applyFont="1" applyAlignment="1">
      <alignment horizontal="center"/>
    </xf>
    <xf numFmtId="2" fontId="6" fillId="3" borderId="0" xfId="0" applyNumberFormat="1" applyFont="1" applyFill="1"/>
    <xf numFmtId="44" fontId="6" fillId="3" borderId="0" xfId="1" applyFont="1" applyFill="1"/>
    <xf numFmtId="0" fontId="6" fillId="0" borderId="0" xfId="0" applyFont="1" applyFill="1"/>
    <xf numFmtId="167" fontId="31" fillId="0" borderId="0" xfId="0" applyNumberFormat="1" applyFont="1" applyFill="1" applyAlignment="1">
      <alignment horizontal="center"/>
    </xf>
    <xf numFmtId="166" fontId="6" fillId="0" borderId="0" xfId="0" applyNumberFormat="1" applyFont="1" applyFill="1"/>
    <xf numFmtId="4" fontId="6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center"/>
    </xf>
    <xf numFmtId="164" fontId="6" fillId="0" borderId="0" xfId="0" applyNumberFormat="1" applyFont="1" applyFill="1"/>
    <xf numFmtId="4" fontId="17" fillId="0" borderId="0" xfId="0" applyNumberFormat="1" applyFont="1" applyFill="1"/>
    <xf numFmtId="0" fontId="6" fillId="0" borderId="4" xfId="0" applyFont="1" applyFill="1" applyBorder="1"/>
    <xf numFmtId="0" fontId="93" fillId="0" borderId="0" xfId="0" applyFont="1" applyFill="1" applyAlignment="1">
      <alignment horizontal="center"/>
    </xf>
    <xf numFmtId="0" fontId="49" fillId="0" borderId="4" xfId="0" applyFont="1" applyFill="1" applyBorder="1" applyAlignment="1">
      <alignment horizontal="center"/>
    </xf>
    <xf numFmtId="0" fontId="6" fillId="0" borderId="111" xfId="0" applyFont="1" applyBorder="1"/>
    <xf numFmtId="0" fontId="6" fillId="18" borderId="135" xfId="0" applyFont="1" applyFill="1" applyBorder="1" applyAlignment="1">
      <alignment horizontal="center"/>
    </xf>
    <xf numFmtId="16" fontId="31" fillId="0" borderId="136" xfId="0" applyNumberFormat="1" applyFont="1" applyBorder="1" applyAlignment="1">
      <alignment horizontal="center"/>
    </xf>
    <xf numFmtId="0" fontId="6" fillId="0" borderId="137" xfId="0" applyFont="1" applyBorder="1" applyAlignment="1">
      <alignment horizontal="center"/>
    </xf>
    <xf numFmtId="0" fontId="6" fillId="0" borderId="110" xfId="0" applyFont="1" applyBorder="1" applyAlignment="1">
      <alignment horizontal="center"/>
    </xf>
    <xf numFmtId="0" fontId="6" fillId="0" borderId="43" xfId="0" applyFont="1" applyBorder="1"/>
    <xf numFmtId="44" fontId="6" fillId="0" borderId="0" xfId="1" applyFont="1" applyBorder="1"/>
    <xf numFmtId="0" fontId="6" fillId="0" borderId="42" xfId="0" applyFont="1" applyBorder="1"/>
    <xf numFmtId="0" fontId="94" fillId="0" borderId="0" xfId="0" applyFont="1" applyAlignment="1">
      <alignment horizontal="center"/>
    </xf>
    <xf numFmtId="2" fontId="6" fillId="0" borderId="48" xfId="0" applyNumberFormat="1" applyFont="1" applyBorder="1" applyAlignment="1">
      <alignment horizontal="right"/>
    </xf>
    <xf numFmtId="15" fontId="95" fillId="0" borderId="0" xfId="0" applyNumberFormat="1" applyFont="1"/>
    <xf numFmtId="2" fontId="95" fillId="0" borderId="48" xfId="0" applyNumberFormat="1" applyFont="1" applyBorder="1" applyAlignment="1">
      <alignment horizontal="right"/>
    </xf>
    <xf numFmtId="0" fontId="95" fillId="0" borderId="0" xfId="0" applyFont="1" applyAlignment="1">
      <alignment horizontal="right"/>
    </xf>
    <xf numFmtId="167" fontId="95" fillId="0" borderId="0" xfId="0" applyNumberFormat="1" applyFont="1"/>
    <xf numFmtId="44" fontId="95" fillId="0" borderId="0" xfId="1" applyFont="1"/>
    <xf numFmtId="0" fontId="95" fillId="0" borderId="42" xfId="0" applyFont="1" applyBorder="1" applyAlignment="1">
      <alignment horizontal="right"/>
    </xf>
    <xf numFmtId="2" fontId="6" fillId="0" borderId="48" xfId="0" applyNumberFormat="1" applyFont="1" applyFill="1" applyBorder="1" applyAlignment="1">
      <alignment horizontal="right"/>
    </xf>
    <xf numFmtId="15" fontId="6" fillId="0" borderId="0" xfId="0" applyNumberFormat="1" applyFont="1" applyFill="1"/>
    <xf numFmtId="0" fontId="6" fillId="0" borderId="0" xfId="0" applyFont="1" applyFill="1" applyAlignment="1">
      <alignment horizontal="right"/>
    </xf>
    <xf numFmtId="167" fontId="6" fillId="0" borderId="0" xfId="0" applyNumberFormat="1" applyFont="1" applyFill="1"/>
    <xf numFmtId="44" fontId="6" fillId="0" borderId="0" xfId="1" applyFont="1" applyFill="1"/>
    <xf numFmtId="2" fontId="6" fillId="0" borderId="90" xfId="0" applyNumberFormat="1" applyFont="1" applyBorder="1" applyAlignment="1">
      <alignment horizontal="right"/>
    </xf>
    <xf numFmtId="15" fontId="6" fillId="0" borderId="0" xfId="0" applyNumberFormat="1" applyFont="1"/>
    <xf numFmtId="167" fontId="6" fillId="0" borderId="0" xfId="0" applyNumberFormat="1" applyFont="1"/>
    <xf numFmtId="0" fontId="6" fillId="0" borderId="42" xfId="0" applyFont="1" applyFill="1" applyBorder="1" applyAlignment="1">
      <alignment horizontal="right"/>
    </xf>
    <xf numFmtId="0" fontId="6" fillId="0" borderId="42" xfId="0" applyFont="1" applyBorder="1" applyAlignment="1">
      <alignment horizontal="right"/>
    </xf>
    <xf numFmtId="44" fontId="95" fillId="0" borderId="0" xfId="1" applyFont="1" applyFill="1"/>
    <xf numFmtId="2" fontId="6" fillId="0" borderId="44" xfId="0" applyNumberFormat="1" applyFont="1" applyBorder="1" applyAlignment="1">
      <alignment horizontal="right"/>
    </xf>
    <xf numFmtId="0" fontId="6" fillId="0" borderId="42" xfId="0" applyFont="1" applyFill="1" applyBorder="1"/>
    <xf numFmtId="0" fontId="6" fillId="0" borderId="42" xfId="0" applyFont="1" applyBorder="1" applyAlignment="1">
      <alignment horizontal="left"/>
    </xf>
    <xf numFmtId="0" fontId="6" fillId="0" borderId="42" xfId="0" applyFont="1" applyFill="1" applyBorder="1" applyAlignment="1">
      <alignment horizontal="left"/>
    </xf>
    <xf numFmtId="0" fontId="6" fillId="0" borderId="111" xfId="0" applyFont="1" applyBorder="1" applyAlignment="1">
      <alignment horizontal="center"/>
    </xf>
    <xf numFmtId="0" fontId="94" fillId="0" borderId="43" xfId="0" applyFont="1" applyBorder="1" applyAlignment="1">
      <alignment horizontal="center"/>
    </xf>
    <xf numFmtId="4" fontId="6" fillId="0" borderId="113" xfId="0" applyNumberFormat="1" applyFont="1" applyBorder="1" applyAlignment="1">
      <alignment horizontal="right"/>
    </xf>
    <xf numFmtId="16" fontId="6" fillId="0" borderId="111" xfId="0" applyNumberFormat="1" applyFont="1" applyBorder="1"/>
    <xf numFmtId="0" fontId="6" fillId="0" borderId="43" xfId="0" applyFont="1" applyBorder="1" applyAlignment="1">
      <alignment horizontal="right"/>
    </xf>
    <xf numFmtId="167" fontId="6" fillId="0" borderId="43" xfId="0" applyNumberFormat="1" applyFont="1" applyBorder="1"/>
    <xf numFmtId="4" fontId="6" fillId="0" borderId="138" xfId="0" applyNumberFormat="1" applyFont="1" applyBorder="1" applyAlignment="1">
      <alignment horizontal="right"/>
    </xf>
    <xf numFmtId="16" fontId="6" fillId="0" borderId="43" xfId="0" applyNumberFormat="1" applyFont="1" applyBorder="1"/>
    <xf numFmtId="16" fontId="96" fillId="0" borderId="111" xfId="0" applyNumberFormat="1" applyFont="1" applyBorder="1"/>
    <xf numFmtId="4" fontId="96" fillId="0" borderId="43" xfId="0" applyNumberFormat="1" applyFont="1" applyBorder="1" applyAlignment="1">
      <alignment horizontal="right"/>
    </xf>
    <xf numFmtId="0" fontId="96" fillId="0" borderId="43" xfId="0" applyFont="1" applyBorder="1" applyAlignment="1">
      <alignment horizontal="right"/>
    </xf>
    <xf numFmtId="167" fontId="96" fillId="0" borderId="0" xfId="0" applyNumberFormat="1" applyFont="1"/>
    <xf numFmtId="0" fontId="6" fillId="0" borderId="105" xfId="0" applyFont="1" applyBorder="1" applyAlignment="1">
      <alignment horizontal="center"/>
    </xf>
    <xf numFmtId="0" fontId="6" fillId="0" borderId="109" xfId="0" applyFont="1" applyBorder="1" applyAlignment="1">
      <alignment horizontal="center"/>
    </xf>
    <xf numFmtId="2" fontId="6" fillId="0" borderId="107" xfId="0" applyNumberFormat="1" applyFont="1" applyBorder="1"/>
    <xf numFmtId="0" fontId="6" fillId="0" borderId="139" xfId="0" applyFont="1" applyBorder="1" applyAlignment="1">
      <alignment horizontal="center"/>
    </xf>
    <xf numFmtId="0" fontId="6" fillId="0" borderId="140" xfId="0" applyFont="1" applyBorder="1" applyAlignment="1">
      <alignment horizontal="center"/>
    </xf>
    <xf numFmtId="0" fontId="92" fillId="13" borderId="0" xfId="0" applyFont="1" applyFill="1" applyAlignment="1">
      <alignment horizontal="center"/>
    </xf>
    <xf numFmtId="44" fontId="92" fillId="13" borderId="0" xfId="1" applyFont="1" applyFill="1" applyAlignment="1">
      <alignment horizontal="center"/>
    </xf>
    <xf numFmtId="0" fontId="12" fillId="0" borderId="0" xfId="0" applyFont="1" applyAlignment="1">
      <alignment horizontal="center"/>
    </xf>
    <xf numFmtId="0" fontId="97" fillId="0" borderId="0" xfId="0" applyFont="1"/>
    <xf numFmtId="0" fontId="82" fillId="0" borderId="43" xfId="0" applyFont="1" applyBorder="1"/>
    <xf numFmtId="164" fontId="82" fillId="0" borderId="0" xfId="0" applyNumberFormat="1" applyFont="1"/>
    <xf numFmtId="2" fontId="82" fillId="0" borderId="0" xfId="0" applyNumberFormat="1" applyFont="1"/>
    <xf numFmtId="0" fontId="82" fillId="0" borderId="0" xfId="0" applyFont="1"/>
    <xf numFmtId="0" fontId="12" fillId="0" borderId="108" xfId="0" applyFont="1" applyBorder="1" applyAlignment="1">
      <alignment horizontal="center"/>
    </xf>
    <xf numFmtId="0" fontId="6" fillId="9" borderId="7" xfId="0" applyFont="1" applyFill="1" applyBorder="1"/>
    <xf numFmtId="0" fontId="6" fillId="18" borderId="7" xfId="0" applyFont="1" applyFill="1" applyBorder="1" applyAlignment="1">
      <alignment horizontal="center"/>
    </xf>
    <xf numFmtId="2" fontId="6" fillId="0" borderId="26" xfId="0" applyNumberFormat="1" applyFont="1" applyBorder="1" applyAlignment="1">
      <alignment horizontal="center"/>
    </xf>
    <xf numFmtId="0" fontId="31" fillId="0" borderId="26" xfId="0" applyFont="1" applyBorder="1" applyAlignment="1">
      <alignment horizontal="center"/>
    </xf>
    <xf numFmtId="0" fontId="6" fillId="14" borderId="0" xfId="0" applyFont="1" applyFill="1"/>
    <xf numFmtId="167" fontId="40" fillId="0" borderId="0" xfId="0" applyNumberFormat="1" applyFont="1" applyAlignment="1">
      <alignment horizontal="center"/>
    </xf>
    <xf numFmtId="164" fontId="6" fillId="0" borderId="0" xfId="0" applyNumberFormat="1" applyFont="1"/>
    <xf numFmtId="167" fontId="40" fillId="6" borderId="0" xfId="0" applyNumberFormat="1" applyFont="1" applyFill="1" applyAlignment="1">
      <alignment horizontal="center"/>
    </xf>
    <xf numFmtId="164" fontId="6" fillId="6" borderId="0" xfId="0" applyNumberFormat="1" applyFont="1" applyFill="1"/>
    <xf numFmtId="4" fontId="6" fillId="6" borderId="0" xfId="0" applyNumberFormat="1" applyFont="1" applyFill="1" applyAlignment="1">
      <alignment horizontal="right"/>
    </xf>
    <xf numFmtId="0" fontId="40" fillId="0" borderId="0" xfId="0" applyFont="1" applyAlignment="1">
      <alignment horizontal="center"/>
    </xf>
    <xf numFmtId="4" fontId="6" fillId="0" borderId="0" xfId="0" applyNumberFormat="1" applyFont="1"/>
    <xf numFmtId="0" fontId="6" fillId="0" borderId="0" xfId="0" applyFont="1" applyAlignment="1">
      <alignment horizontal="left"/>
    </xf>
    <xf numFmtId="44" fontId="6" fillId="0" borderId="0" xfId="1" applyFont="1" applyAlignment="1">
      <alignment horizontal="left"/>
    </xf>
    <xf numFmtId="0" fontId="12" fillId="0" borderId="0" xfId="0" applyFont="1" applyFill="1" applyAlignment="1">
      <alignment vertical="center" wrapText="1"/>
    </xf>
    <xf numFmtId="0" fontId="6" fillId="0" borderId="0" xfId="0" applyFont="1" applyFill="1" applyAlignment="1">
      <alignment wrapText="1"/>
    </xf>
    <xf numFmtId="0" fontId="6" fillId="0" borderId="0" xfId="0" applyFont="1" applyFill="1" applyAlignment="1">
      <alignment vertical="center" wrapText="1"/>
    </xf>
    <xf numFmtId="167" fontId="6" fillId="0" borderId="0" xfId="0" applyNumberFormat="1" applyFont="1" applyFill="1" applyAlignment="1">
      <alignment horizontal="center"/>
    </xf>
    <xf numFmtId="0" fontId="12" fillId="0" borderId="0" xfId="0" applyFont="1" applyFill="1" applyAlignment="1">
      <alignment wrapText="1"/>
    </xf>
    <xf numFmtId="0" fontId="12" fillId="0" borderId="0" xfId="0" applyFont="1" applyFill="1"/>
    <xf numFmtId="4" fontId="6" fillId="0" borderId="0" xfId="0" applyNumberFormat="1" applyFont="1" applyFill="1"/>
    <xf numFmtId="0" fontId="6" fillId="0" borderId="12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 wrapText="1"/>
    </xf>
    <xf numFmtId="0" fontId="93" fillId="0" borderId="0" xfId="0" applyFont="1" applyFill="1" applyAlignment="1">
      <alignment horizontal="center" vertical="center" wrapText="1"/>
    </xf>
    <xf numFmtId="0" fontId="93" fillId="0" borderId="0" xfId="0" applyFont="1" applyFill="1" applyAlignment="1">
      <alignment horizontal="center" wrapText="1"/>
    </xf>
    <xf numFmtId="0" fontId="73" fillId="0" borderId="4" xfId="0" applyFont="1" applyFill="1" applyBorder="1" applyAlignment="1">
      <alignment horizontal="center"/>
    </xf>
    <xf numFmtId="0" fontId="99" fillId="0" borderId="0" xfId="0" applyFont="1" applyFill="1" applyAlignment="1">
      <alignment horizontal="center" wrapText="1"/>
    </xf>
    <xf numFmtId="0" fontId="99" fillId="0" borderId="0" xfId="0" applyFont="1" applyFill="1" applyAlignment="1">
      <alignment horizontal="center"/>
    </xf>
    <xf numFmtId="0" fontId="6" fillId="0" borderId="139" xfId="0" applyFont="1" applyFill="1" applyBorder="1"/>
    <xf numFmtId="44" fontId="6" fillId="0" borderId="0" xfId="1" applyFont="1" applyFill="1" applyAlignment="1">
      <alignment horizontal="right"/>
    </xf>
    <xf numFmtId="15" fontId="96" fillId="0" borderId="0" xfId="0" applyNumberFormat="1" applyFont="1"/>
    <xf numFmtId="16" fontId="96" fillId="0" borderId="0" xfId="0" applyNumberFormat="1" applyFont="1" applyAlignment="1">
      <alignment horizontal="right"/>
    </xf>
    <xf numFmtId="0" fontId="8" fillId="0" borderId="42" xfId="0" applyFont="1" applyBorder="1" applyAlignment="1">
      <alignment horizontal="right"/>
    </xf>
    <xf numFmtId="0" fontId="96" fillId="0" borderId="0" xfId="0" applyFont="1" applyAlignment="1">
      <alignment horizontal="right"/>
    </xf>
    <xf numFmtId="44" fontId="96" fillId="0" borderId="0" xfId="1" applyFont="1"/>
    <xf numFmtId="0" fontId="6" fillId="0" borderId="42" xfId="0" applyFont="1" applyBorder="1" applyAlignment="1">
      <alignment horizontal="center"/>
    </xf>
    <xf numFmtId="15" fontId="6" fillId="0" borderId="42" xfId="0" applyNumberFormat="1" applyFont="1" applyBorder="1"/>
    <xf numFmtId="0" fontId="6" fillId="0" borderId="141" xfId="0" applyFont="1" applyFill="1" applyBorder="1" applyAlignment="1">
      <alignment horizontal="right"/>
    </xf>
    <xf numFmtId="0" fontId="6" fillId="0" borderId="141" xfId="0" applyFont="1" applyBorder="1" applyAlignment="1">
      <alignment horizontal="right"/>
    </xf>
    <xf numFmtId="0" fontId="100" fillId="0" borderId="42" xfId="0" applyFont="1" applyBorder="1" applyAlignment="1">
      <alignment horizontal="right"/>
    </xf>
    <xf numFmtId="2" fontId="6" fillId="0" borderId="56" xfId="0" applyNumberFormat="1" applyFont="1" applyBorder="1" applyAlignment="1">
      <alignment horizontal="right"/>
    </xf>
    <xf numFmtId="2" fontId="6" fillId="0" borderId="142" xfId="0" applyNumberFormat="1" applyFont="1" applyBorder="1" applyAlignment="1">
      <alignment horizontal="right"/>
    </xf>
    <xf numFmtId="16" fontId="6" fillId="0" borderId="0" xfId="0" applyNumberFormat="1" applyFont="1"/>
    <xf numFmtId="2" fontId="6" fillId="0" borderId="141" xfId="0" applyNumberFormat="1" applyFont="1" applyBorder="1" applyAlignment="1">
      <alignment horizontal="right"/>
    </xf>
    <xf numFmtId="2" fontId="6" fillId="0" borderId="48" xfId="0" applyNumberFormat="1" applyFont="1" applyBorder="1"/>
    <xf numFmtId="0" fontId="73" fillId="0" borderId="0" xfId="0" applyFont="1" applyAlignment="1">
      <alignment horizontal="left"/>
    </xf>
    <xf numFmtId="0" fontId="101" fillId="0" borderId="42" xfId="0" applyFont="1" applyBorder="1" applyAlignment="1">
      <alignment horizontal="right"/>
    </xf>
    <xf numFmtId="1" fontId="40" fillId="0" borderId="0" xfId="0" applyNumberFormat="1" applyFont="1" applyAlignment="1">
      <alignment horizontal="center"/>
    </xf>
    <xf numFmtId="0" fontId="6" fillId="0" borderId="0" xfId="0" applyFont="1" applyAlignment="1">
      <alignment wrapText="1"/>
    </xf>
    <xf numFmtId="44" fontId="6" fillId="0" borderId="0" xfId="1" applyFont="1" applyAlignment="1">
      <alignment horizontal="right"/>
    </xf>
    <xf numFmtId="4" fontId="6" fillId="0" borderId="44" xfId="0" applyNumberFormat="1" applyFont="1" applyBorder="1" applyAlignment="1">
      <alignment horizontal="right"/>
    </xf>
    <xf numFmtId="0" fontId="8" fillId="0" borderId="42" xfId="0" applyFont="1" applyBorder="1"/>
    <xf numFmtId="0" fontId="73" fillId="0" borderId="42" xfId="0" applyFont="1" applyBorder="1" applyAlignment="1">
      <alignment horizontal="center"/>
    </xf>
    <xf numFmtId="0" fontId="96" fillId="0" borderId="42" xfId="0" applyFont="1" applyBorder="1" applyAlignment="1">
      <alignment horizontal="right"/>
    </xf>
    <xf numFmtId="15" fontId="96" fillId="0" borderId="43" xfId="0" applyNumberFormat="1" applyFont="1" applyBorder="1"/>
    <xf numFmtId="0" fontId="96" fillId="0" borderId="111" xfId="0" applyFont="1" applyBorder="1" applyAlignment="1">
      <alignment horizontal="right"/>
    </xf>
    <xf numFmtId="167" fontId="96" fillId="0" borderId="43" xfId="0" applyNumberFormat="1" applyFont="1" applyBorder="1"/>
    <xf numFmtId="15" fontId="6" fillId="0" borderId="43" xfId="0" applyNumberFormat="1" applyFont="1" applyBorder="1"/>
    <xf numFmtId="44" fontId="6" fillId="0" borderId="43" xfId="1" applyFont="1" applyBorder="1"/>
    <xf numFmtId="2" fontId="6" fillId="0" borderId="43" xfId="0" applyNumberFormat="1" applyFont="1" applyBorder="1"/>
    <xf numFmtId="0" fontId="6" fillId="0" borderId="58" xfId="0" applyFont="1" applyBorder="1" applyAlignment="1">
      <alignment horizontal="right"/>
    </xf>
    <xf numFmtId="0" fontId="6" fillId="0" borderId="126" xfId="0" applyFont="1" applyBorder="1" applyAlignment="1">
      <alignment horizontal="center"/>
    </xf>
    <xf numFmtId="0" fontId="6" fillId="0" borderId="43" xfId="0" applyFont="1" applyBorder="1" applyAlignment="1">
      <alignment horizontal="center"/>
    </xf>
    <xf numFmtId="4" fontId="6" fillId="0" borderId="58" xfId="0" applyNumberFormat="1" applyFont="1" applyBorder="1" applyAlignment="1">
      <alignment horizontal="right"/>
    </xf>
    <xf numFmtId="4" fontId="6" fillId="0" borderId="43" xfId="0" applyNumberFormat="1" applyFont="1" applyBorder="1"/>
    <xf numFmtId="0" fontId="94" fillId="0" borderId="4" xfId="0" applyFont="1" applyBorder="1" applyAlignment="1">
      <alignment horizontal="center"/>
    </xf>
    <xf numFmtId="4" fontId="6" fillId="0" borderId="4" xfId="0" applyNumberFormat="1" applyFont="1" applyBorder="1" applyAlignment="1">
      <alignment horizontal="right"/>
    </xf>
    <xf numFmtId="16" fontId="96" fillId="0" borderId="4" xfId="0" applyNumberFormat="1" applyFont="1" applyBorder="1"/>
    <xf numFmtId="2" fontId="96" fillId="0" borderId="140" xfId="0" applyNumberFormat="1" applyFont="1" applyBorder="1" applyAlignment="1">
      <alignment horizontal="right"/>
    </xf>
    <xf numFmtId="0" fontId="96" fillId="0" borderId="4" xfId="0" applyFont="1" applyBorder="1" applyAlignment="1">
      <alignment horizontal="right"/>
    </xf>
    <xf numFmtId="167" fontId="96" fillId="0" borderId="4" xfId="0" applyNumberFormat="1" applyFont="1" applyBorder="1"/>
    <xf numFmtId="44" fontId="96" fillId="0" borderId="0" xfId="1" applyFont="1" applyBorder="1"/>
    <xf numFmtId="2" fontId="6" fillId="3" borderId="107" xfId="0" applyNumberFormat="1" applyFont="1" applyFill="1" applyBorder="1"/>
    <xf numFmtId="167" fontId="102" fillId="0" borderId="0" xfId="0" applyNumberFormat="1" applyFont="1"/>
    <xf numFmtId="167" fontId="40" fillId="0" borderId="0" xfId="0" applyNumberFormat="1" applyFont="1"/>
    <xf numFmtId="4" fontId="6" fillId="0" borderId="0" xfId="0" applyNumberFormat="1" applyFont="1" applyAlignment="1">
      <alignment horizontal="center"/>
    </xf>
    <xf numFmtId="4" fontId="6" fillId="14" borderId="0" xfId="0" applyNumberFormat="1" applyFont="1" applyFill="1"/>
    <xf numFmtId="167" fontId="6" fillId="14" borderId="0" xfId="0" applyNumberFormat="1" applyFont="1" applyFill="1"/>
    <xf numFmtId="164" fontId="6" fillId="14" borderId="0" xfId="0" applyNumberFormat="1" applyFont="1" applyFill="1"/>
    <xf numFmtId="2" fontId="6" fillId="14" borderId="0" xfId="0" applyNumberFormat="1" applyFont="1" applyFill="1"/>
    <xf numFmtId="1" fontId="6" fillId="14" borderId="0" xfId="0" applyNumberFormat="1" applyFont="1" applyFill="1" applyAlignment="1">
      <alignment horizontal="center"/>
    </xf>
    <xf numFmtId="0" fontId="6" fillId="14" borderId="0" xfId="0" applyFont="1" applyFill="1" applyAlignment="1">
      <alignment horizontal="center"/>
    </xf>
    <xf numFmtId="0" fontId="31" fillId="14" borderId="0" xfId="0" applyFont="1" applyFill="1"/>
    <xf numFmtId="4" fontId="6" fillId="14" borderId="0" xfId="0" applyNumberFormat="1" applyFont="1" applyFill="1" applyAlignment="1">
      <alignment horizontal="center"/>
    </xf>
    <xf numFmtId="44" fontId="6" fillId="13" borderId="0" xfId="1" applyFont="1" applyFill="1"/>
    <xf numFmtId="0" fontId="98" fillId="0" borderId="0" xfId="0" applyFont="1" applyFill="1" applyAlignment="1">
      <alignment horizontal="center"/>
    </xf>
    <xf numFmtId="0" fontId="61" fillId="0" borderId="89" xfId="0" applyFont="1" applyBorder="1" applyAlignment="1">
      <alignment horizontal="center" wrapText="1"/>
    </xf>
    <xf numFmtId="168" fontId="2" fillId="0" borderId="37" xfId="0" applyNumberFormat="1" applyFont="1" applyFill="1" applyBorder="1" applyAlignment="1">
      <alignment wrapText="1"/>
    </xf>
    <xf numFmtId="44" fontId="6" fillId="0" borderId="37" xfId="1" applyFont="1" applyFill="1" applyBorder="1"/>
    <xf numFmtId="164" fontId="7" fillId="0" borderId="21" xfId="0" applyNumberFormat="1" applyFont="1" applyFill="1" applyBorder="1" applyAlignment="1">
      <alignment vertical="center"/>
    </xf>
    <xf numFmtId="1" fontId="7" fillId="0" borderId="21" xfId="0" applyNumberFormat="1" applyFont="1" applyFill="1" applyBorder="1" applyAlignment="1">
      <alignment vertical="center"/>
    </xf>
    <xf numFmtId="44" fontId="16" fillId="0" borderId="149" xfId="1" applyFont="1" applyFill="1" applyBorder="1" applyAlignment="1">
      <alignment horizontal="center" vertical="center" wrapText="1"/>
    </xf>
    <xf numFmtId="168" fontId="2" fillId="11" borderId="37" xfId="0" applyNumberFormat="1" applyFont="1" applyFill="1" applyBorder="1" applyAlignment="1">
      <alignment horizontal="right" wrapText="1"/>
    </xf>
    <xf numFmtId="168" fontId="2" fillId="0" borderId="36" xfId="0" applyNumberFormat="1" applyFont="1" applyFill="1" applyBorder="1" applyAlignment="1">
      <alignment wrapText="1"/>
    </xf>
    <xf numFmtId="1" fontId="16" fillId="0" borderId="26" xfId="1" applyNumberFormat="1" applyFont="1" applyFill="1" applyBorder="1" applyAlignment="1">
      <alignment horizontal="center" vertical="center" wrapText="1"/>
    </xf>
    <xf numFmtId="1" fontId="16" fillId="20" borderId="26" xfId="1" applyNumberFormat="1" applyFont="1" applyFill="1" applyBorder="1" applyAlignment="1">
      <alignment horizontal="center" vertical="center" wrapText="1"/>
    </xf>
    <xf numFmtId="1" fontId="16" fillId="0" borderId="38" xfId="1" applyNumberFormat="1" applyFont="1" applyFill="1" applyBorder="1" applyAlignment="1">
      <alignment horizontal="center" vertical="center" wrapText="1"/>
    </xf>
    <xf numFmtId="1" fontId="16" fillId="0" borderId="0" xfId="1" applyNumberFormat="1" applyFont="1" applyFill="1" applyBorder="1" applyAlignment="1">
      <alignment horizontal="center" vertical="center" wrapText="1"/>
    </xf>
    <xf numFmtId="1" fontId="9" fillId="0" borderId="26" xfId="1" applyNumberFormat="1" applyFont="1" applyFill="1" applyBorder="1" applyAlignment="1">
      <alignment horizontal="center" vertical="center" wrapText="1"/>
    </xf>
    <xf numFmtId="1" fontId="9" fillId="0" borderId="27" xfId="1" applyNumberFormat="1" applyFont="1" applyFill="1" applyBorder="1" applyAlignment="1">
      <alignment horizontal="center" vertical="center"/>
    </xf>
    <xf numFmtId="1" fontId="7" fillId="0" borderId="27" xfId="1" applyNumberFormat="1" applyFont="1" applyFill="1" applyBorder="1" applyAlignment="1">
      <alignment horizontal="center" vertical="center"/>
    </xf>
    <xf numFmtId="1" fontId="9" fillId="0" borderId="26" xfId="1" applyNumberFormat="1" applyFont="1" applyFill="1" applyBorder="1" applyAlignment="1">
      <alignment horizontal="center" vertical="center"/>
    </xf>
    <xf numFmtId="1" fontId="16" fillId="0" borderId="21" xfId="1" applyNumberFormat="1" applyFont="1" applyFill="1" applyBorder="1" applyAlignment="1">
      <alignment horizontal="center" vertical="center" wrapText="1"/>
    </xf>
    <xf numFmtId="1" fontId="48" fillId="0" borderId="150" xfId="1" applyNumberFormat="1" applyFont="1" applyBorder="1" applyAlignment="1">
      <alignment horizontal="center" wrapText="1"/>
    </xf>
    <xf numFmtId="44" fontId="16" fillId="0" borderId="151" xfId="1" applyFont="1" applyFill="1" applyBorder="1" applyAlignment="1">
      <alignment horizontal="center" vertical="center" wrapText="1"/>
    </xf>
    <xf numFmtId="44" fontId="16" fillId="0" borderId="20" xfId="1" applyFont="1" applyFill="1" applyBorder="1" applyAlignment="1">
      <alignment horizontal="center" vertical="center" wrapText="1"/>
    </xf>
    <xf numFmtId="168" fontId="2" fillId="0" borderId="78" xfId="0" applyNumberFormat="1" applyFont="1" applyFill="1" applyBorder="1" applyAlignment="1">
      <alignment horizontal="right"/>
    </xf>
    <xf numFmtId="0" fontId="12" fillId="0" borderId="0" xfId="0" applyFont="1" applyFill="1" applyAlignment="1">
      <alignment horizontal="center"/>
    </xf>
    <xf numFmtId="0" fontId="12" fillId="21" borderId="0" xfId="0" applyFont="1" applyFill="1" applyAlignment="1">
      <alignment horizontal="center" vertical="center"/>
    </xf>
    <xf numFmtId="0" fontId="15" fillId="0" borderId="35" xfId="0" applyFont="1" applyFill="1" applyBorder="1" applyAlignment="1">
      <alignment vertical="center"/>
    </xf>
    <xf numFmtId="164" fontId="7" fillId="0" borderId="35" xfId="0" applyNumberFormat="1" applyFont="1" applyFill="1" applyBorder="1" applyAlignment="1">
      <alignment vertical="center"/>
    </xf>
    <xf numFmtId="1" fontId="15" fillId="0" borderId="26" xfId="0" applyNumberFormat="1" applyFont="1" applyFill="1" applyBorder="1" applyAlignment="1">
      <alignment horizontal="center"/>
    </xf>
    <xf numFmtId="0" fontId="9" fillId="0" borderId="21" xfId="0" applyFont="1" applyFill="1" applyBorder="1" applyAlignment="1">
      <alignment vertical="center"/>
    </xf>
    <xf numFmtId="1" fontId="22" fillId="0" borderId="26" xfId="0" applyNumberFormat="1" applyFont="1" applyFill="1" applyBorder="1" applyAlignment="1">
      <alignment horizontal="center"/>
    </xf>
    <xf numFmtId="1" fontId="9" fillId="0" borderId="0" xfId="1" applyNumberFormat="1" applyFont="1" applyAlignment="1">
      <alignment horizontal="center"/>
    </xf>
    <xf numFmtId="1" fontId="46" fillId="0" borderId="0" xfId="1" applyNumberFormat="1" applyFont="1" applyAlignment="1">
      <alignment horizontal="center"/>
    </xf>
    <xf numFmtId="164" fontId="7" fillId="0" borderId="22" xfId="0" applyNumberFormat="1" applyFont="1" applyFill="1" applyBorder="1" applyAlignment="1">
      <alignment vertical="center"/>
    </xf>
    <xf numFmtId="0" fontId="103" fillId="0" borderId="0" xfId="0" applyFont="1" applyAlignment="1">
      <alignment horizontal="center"/>
    </xf>
    <xf numFmtId="0" fontId="81" fillId="22" borderId="0" xfId="0" applyFont="1" applyFill="1"/>
    <xf numFmtId="0" fontId="82" fillId="22" borderId="43" xfId="0" applyFont="1" applyFill="1" applyBorder="1"/>
    <xf numFmtId="0" fontId="84" fillId="22" borderId="0" xfId="0" applyFont="1" applyFill="1" applyAlignment="1">
      <alignment horizontal="center"/>
    </xf>
    <xf numFmtId="44" fontId="8" fillId="14" borderId="0" xfId="1" applyFont="1" applyFill="1" applyAlignment="1">
      <alignment horizontal="center" vertical="center" wrapText="1"/>
    </xf>
    <xf numFmtId="0" fontId="46" fillId="0" borderId="108" xfId="0" applyFont="1" applyBorder="1" applyAlignment="1">
      <alignment horizontal="center"/>
    </xf>
    <xf numFmtId="0" fontId="6" fillId="0" borderId="8" xfId="0" applyFont="1" applyBorder="1"/>
    <xf numFmtId="0" fontId="84" fillId="0" borderId="0" xfId="0" applyFont="1" applyAlignment="1">
      <alignment horizontal="center"/>
    </xf>
    <xf numFmtId="0" fontId="85" fillId="0" borderId="168" xfId="0" applyFont="1" applyBorder="1" applyAlignment="1">
      <alignment horizontal="center" wrapText="1"/>
    </xf>
    <xf numFmtId="44" fontId="45" fillId="14" borderId="169" xfId="1" applyFont="1" applyFill="1" applyBorder="1" applyAlignment="1">
      <alignment horizontal="center"/>
    </xf>
    <xf numFmtId="0" fontId="8" fillId="0" borderId="140" xfId="0" applyFont="1" applyBorder="1" applyAlignment="1">
      <alignment horizontal="center" wrapText="1"/>
    </xf>
    <xf numFmtId="167" fontId="6" fillId="0" borderId="42" xfId="0" applyNumberFormat="1" applyFont="1" applyBorder="1"/>
    <xf numFmtId="0" fontId="102" fillId="0" borderId="0" xfId="0" applyFont="1" applyAlignment="1">
      <alignment wrapText="1"/>
    </xf>
    <xf numFmtId="167" fontId="38" fillId="0" borderId="54" xfId="0" applyNumberFormat="1" applyFont="1" applyBorder="1"/>
    <xf numFmtId="0" fontId="6" fillId="0" borderId="171" xfId="0" applyFont="1" applyBorder="1" applyAlignment="1">
      <alignment horizontal="left" wrapText="1"/>
    </xf>
    <xf numFmtId="0" fontId="42" fillId="0" borderId="26" xfId="0" applyFont="1" applyBorder="1" applyAlignment="1">
      <alignment horizontal="left" wrapText="1"/>
    </xf>
    <xf numFmtId="44" fontId="6" fillId="0" borderId="26" xfId="1" applyFont="1" applyFill="1" applyBorder="1" applyAlignment="1">
      <alignment horizontal="right"/>
    </xf>
    <xf numFmtId="167" fontId="39" fillId="0" borderId="0" xfId="0" applyNumberFormat="1" applyFont="1"/>
    <xf numFmtId="0" fontId="6" fillId="0" borderId="26" xfId="0" applyFont="1" applyFill="1" applyBorder="1"/>
    <xf numFmtId="165" fontId="39" fillId="0" borderId="0" xfId="0" applyNumberFormat="1" applyFont="1" applyAlignment="1">
      <alignment horizontal="right"/>
    </xf>
    <xf numFmtId="44" fontId="38" fillId="0" borderId="0" xfId="1" applyFont="1"/>
    <xf numFmtId="10" fontId="38" fillId="0" borderId="0" xfId="0" applyNumberFormat="1" applyFont="1"/>
    <xf numFmtId="0" fontId="6" fillId="0" borderId="26" xfId="0" applyFont="1" applyBorder="1" applyAlignment="1">
      <alignment wrapText="1"/>
    </xf>
    <xf numFmtId="167" fontId="6" fillId="0" borderId="26" xfId="0" applyNumberFormat="1" applyFont="1" applyFill="1" applyBorder="1"/>
    <xf numFmtId="164" fontId="31" fillId="0" borderId="26" xfId="0" applyNumberFormat="1" applyFont="1" applyFill="1" applyBorder="1" applyAlignment="1">
      <alignment wrapText="1"/>
    </xf>
    <xf numFmtId="0" fontId="40" fillId="0" borderId="26" xfId="0" applyFont="1" applyFill="1" applyBorder="1" applyAlignment="1">
      <alignment horizontal="left" wrapText="1"/>
    </xf>
    <xf numFmtId="164" fontId="40" fillId="0" borderId="26" xfId="0" applyNumberFormat="1" applyFont="1" applyFill="1" applyBorder="1" applyAlignment="1">
      <alignment vertical="center" wrapText="1"/>
    </xf>
    <xf numFmtId="0" fontId="40" fillId="0" borderId="26" xfId="0" applyFont="1" applyFill="1" applyBorder="1" applyAlignment="1">
      <alignment wrapText="1"/>
    </xf>
    <xf numFmtId="164" fontId="6" fillId="0" borderId="26" xfId="0" applyNumberFormat="1" applyFont="1" applyFill="1" applyBorder="1" applyAlignment="1">
      <alignment wrapText="1"/>
    </xf>
    <xf numFmtId="167" fontId="39" fillId="0" borderId="0" xfId="0" applyNumberFormat="1" applyFont="1" applyAlignment="1">
      <alignment horizontal="right"/>
    </xf>
    <xf numFmtId="44" fontId="6" fillId="0" borderId="26" xfId="1" applyFont="1" applyFill="1" applyBorder="1" applyAlignment="1">
      <alignment horizontal="center" vertical="center"/>
    </xf>
    <xf numFmtId="165" fontId="31" fillId="0" borderId="26" xfId="0" applyNumberFormat="1" applyFont="1" applyFill="1" applyBorder="1" applyAlignment="1">
      <alignment horizontal="left" wrapText="1"/>
    </xf>
    <xf numFmtId="164" fontId="40" fillId="0" borderId="26" xfId="0" applyNumberFormat="1" applyFont="1" applyFill="1" applyBorder="1" applyAlignment="1">
      <alignment wrapText="1"/>
    </xf>
    <xf numFmtId="165" fontId="40" fillId="0" borderId="26" xfId="0" applyNumberFormat="1" applyFont="1" applyFill="1" applyBorder="1" applyAlignment="1">
      <alignment horizontal="left" wrapText="1"/>
    </xf>
    <xf numFmtId="44" fontId="6" fillId="0" borderId="26" xfId="1" applyFont="1" applyFill="1" applyBorder="1" applyAlignment="1">
      <alignment horizontal="right" vertical="center"/>
    </xf>
    <xf numFmtId="165" fontId="107" fillId="0" borderId="0" xfId="0" applyNumberFormat="1" applyFont="1" applyAlignment="1">
      <alignment horizontal="right"/>
    </xf>
    <xf numFmtId="0" fontId="109" fillId="0" borderId="0" xfId="0" applyFont="1" applyAlignment="1">
      <alignment horizontal="left"/>
    </xf>
    <xf numFmtId="0" fontId="6" fillId="0" borderId="26" xfId="0" applyFont="1" applyBorder="1" applyAlignment="1">
      <alignment horizontal="left"/>
    </xf>
    <xf numFmtId="44" fontId="6" fillId="0" borderId="26" xfId="1" applyFont="1" applyFill="1" applyBorder="1" applyAlignment="1">
      <alignment horizontal="center" wrapText="1"/>
    </xf>
    <xf numFmtId="0" fontId="31" fillId="0" borderId="26" xfId="0" applyFont="1" applyFill="1" applyBorder="1" applyAlignment="1">
      <alignment horizontal="left" wrapText="1"/>
    </xf>
    <xf numFmtId="44" fontId="12" fillId="0" borderId="26" xfId="1" applyFont="1" applyFill="1" applyBorder="1" applyAlignment="1">
      <alignment horizontal="right"/>
    </xf>
    <xf numFmtId="0" fontId="6" fillId="0" borderId="26" xfId="0" applyFont="1" applyFill="1" applyBorder="1" applyAlignment="1">
      <alignment horizontal="left" wrapText="1"/>
    </xf>
    <xf numFmtId="44" fontId="12" fillId="0" borderId="26" xfId="1" applyFont="1" applyFill="1" applyBorder="1" applyAlignment="1">
      <alignment vertical="center" wrapText="1"/>
    </xf>
    <xf numFmtId="44" fontId="12" fillId="0" borderId="26" xfId="1" applyFont="1" applyFill="1" applyBorder="1" applyAlignment="1">
      <alignment wrapText="1"/>
    </xf>
    <xf numFmtId="44" fontId="6" fillId="0" borderId="26" xfId="1" applyFont="1" applyFill="1" applyBorder="1" applyAlignment="1">
      <alignment vertical="center" wrapText="1"/>
    </xf>
    <xf numFmtId="164" fontId="102" fillId="0" borderId="26" xfId="0" applyNumberFormat="1" applyFont="1" applyFill="1" applyBorder="1" applyAlignment="1">
      <alignment wrapText="1"/>
    </xf>
    <xf numFmtId="0" fontId="14" fillId="0" borderId="27" xfId="0" applyFont="1" applyFill="1" applyBorder="1" applyAlignment="1">
      <alignment vertical="center" wrapText="1"/>
    </xf>
    <xf numFmtId="0" fontId="14" fillId="0" borderId="27" xfId="0" applyFont="1" applyFill="1" applyBorder="1"/>
    <xf numFmtId="167" fontId="12" fillId="0" borderId="26" xfId="0" applyNumberFormat="1" applyFont="1" applyFill="1" applyBorder="1"/>
    <xf numFmtId="1" fontId="9" fillId="0" borderId="26" xfId="0" applyNumberFormat="1" applyFont="1" applyFill="1" applyBorder="1" applyAlignment="1">
      <alignment horizontal="center"/>
    </xf>
    <xf numFmtId="0" fontId="31" fillId="0" borderId="26" xfId="0" applyFont="1" applyFill="1" applyBorder="1" applyAlignment="1">
      <alignment wrapText="1"/>
    </xf>
    <xf numFmtId="0" fontId="14" fillId="0" borderId="27" xfId="0" applyFont="1" applyFill="1" applyBorder="1" applyAlignment="1">
      <alignment horizontal="center"/>
    </xf>
    <xf numFmtId="0" fontId="6" fillId="0" borderId="0" xfId="0" applyFont="1" applyAlignment="1">
      <alignment horizontal="left" wrapText="1"/>
    </xf>
    <xf numFmtId="0" fontId="111" fillId="0" borderId="26" xfId="0" applyFont="1" applyBorder="1" applyAlignment="1">
      <alignment horizontal="left" wrapText="1"/>
    </xf>
    <xf numFmtId="1" fontId="6" fillId="0" borderId="26" xfId="0" applyNumberFormat="1" applyFont="1" applyBorder="1" applyAlignment="1">
      <alignment vertical="center" wrapText="1"/>
    </xf>
    <xf numFmtId="0" fontId="40" fillId="0" borderId="26" xfId="0" applyFont="1" applyFill="1" applyBorder="1" applyAlignment="1">
      <alignment horizontal="center"/>
    </xf>
    <xf numFmtId="164" fontId="6" fillId="0" borderId="26" xfId="0" applyNumberFormat="1" applyFont="1" applyFill="1" applyBorder="1" applyAlignment="1">
      <alignment vertical="center" wrapText="1"/>
    </xf>
    <xf numFmtId="0" fontId="107" fillId="0" borderId="0" xfId="0" applyFont="1" applyAlignment="1">
      <alignment horizontal="center"/>
    </xf>
    <xf numFmtId="164" fontId="102" fillId="0" borderId="48" xfId="0" applyNumberFormat="1" applyFont="1" applyBorder="1" applyAlignment="1">
      <alignment wrapText="1"/>
    </xf>
    <xf numFmtId="0" fontId="31" fillId="0" borderId="0" xfId="0" applyFont="1" applyAlignment="1">
      <alignment horizontal="left"/>
    </xf>
    <xf numFmtId="44" fontId="8" fillId="0" borderId="0" xfId="1" applyFont="1" applyFill="1"/>
    <xf numFmtId="0" fontId="113" fillId="0" borderId="44" xfId="0" applyFont="1" applyBorder="1" applyAlignment="1">
      <alignment horizontal="left" wrapText="1"/>
    </xf>
    <xf numFmtId="44" fontId="114" fillId="0" borderId="0" xfId="1" applyFont="1"/>
    <xf numFmtId="0" fontId="115" fillId="0" borderId="0" xfId="0" applyFont="1" applyAlignment="1">
      <alignment horizontal="left" wrapText="1"/>
    </xf>
    <xf numFmtId="0" fontId="115" fillId="0" borderId="44" xfId="0" applyFont="1" applyBorder="1" applyAlignment="1">
      <alignment horizontal="left" wrapText="1"/>
    </xf>
    <xf numFmtId="0" fontId="111" fillId="0" borderId="44" xfId="0" applyFont="1" applyBorder="1" applyAlignment="1">
      <alignment horizontal="left" wrapText="1"/>
    </xf>
    <xf numFmtId="44" fontId="8" fillId="0" borderId="0" xfId="1" applyFont="1"/>
    <xf numFmtId="0" fontId="8" fillId="0" borderId="44" xfId="0" applyFont="1" applyBorder="1" applyAlignment="1">
      <alignment horizontal="left" wrapText="1"/>
    </xf>
    <xf numFmtId="167" fontId="38" fillId="0" borderId="42" xfId="0" applyNumberFormat="1" applyFont="1" applyBorder="1"/>
    <xf numFmtId="0" fontId="85" fillId="0" borderId="48" xfId="0" applyFont="1" applyBorder="1" applyAlignment="1">
      <alignment wrapText="1"/>
    </xf>
    <xf numFmtId="0" fontId="6" fillId="0" borderId="44" xfId="0" applyFont="1" applyBorder="1" applyAlignment="1">
      <alignment horizontal="left" wrapText="1"/>
    </xf>
    <xf numFmtId="0" fontId="84" fillId="0" borderId="7" xfId="0" applyFont="1" applyBorder="1" applyAlignment="1">
      <alignment horizontal="center"/>
    </xf>
    <xf numFmtId="167" fontId="6" fillId="0" borderId="137" xfId="0" applyNumberFormat="1" applyFont="1" applyBorder="1"/>
    <xf numFmtId="0" fontId="85" fillId="0" borderId="172" xfId="0" applyFont="1" applyBorder="1" applyAlignment="1">
      <alignment wrapText="1"/>
    </xf>
    <xf numFmtId="44" fontId="6" fillId="0" borderId="7" xfId="1" applyFont="1" applyBorder="1" applyAlignment="1">
      <alignment horizontal="right"/>
    </xf>
    <xf numFmtId="44" fontId="6" fillId="0" borderId="108" xfId="1" applyFont="1" applyBorder="1"/>
    <xf numFmtId="0" fontId="6" fillId="0" borderId="173" xfId="0" applyFont="1" applyBorder="1" applyAlignment="1">
      <alignment horizontal="left" wrapText="1"/>
    </xf>
    <xf numFmtId="0" fontId="85" fillId="0" borderId="0" xfId="0" applyFont="1" applyAlignment="1">
      <alignment wrapText="1"/>
    </xf>
    <xf numFmtId="0" fontId="112" fillId="0" borderId="0" xfId="0" applyFont="1" applyFill="1" applyAlignment="1">
      <alignment vertical="center"/>
    </xf>
    <xf numFmtId="44" fontId="6" fillId="0" borderId="26" xfId="1" applyFont="1" applyFill="1" applyBorder="1" applyAlignment="1">
      <alignment vertical="center"/>
    </xf>
    <xf numFmtId="0" fontId="6" fillId="16" borderId="0" xfId="0" applyFont="1" applyFill="1" applyAlignment="1">
      <alignment horizontal="center" vertical="center"/>
    </xf>
    <xf numFmtId="164" fontId="7" fillId="0" borderId="22" xfId="0" applyNumberFormat="1" applyFont="1" applyFill="1" applyBorder="1" applyAlignment="1">
      <alignment horizontal="center"/>
    </xf>
    <xf numFmtId="164" fontId="2" fillId="0" borderId="21" xfId="0" applyNumberFormat="1" applyFont="1" applyFill="1" applyBorder="1" applyAlignment="1">
      <alignment horizontal="center"/>
    </xf>
    <xf numFmtId="0" fontId="15" fillId="0" borderId="22" xfId="0" applyFont="1" applyFill="1" applyBorder="1" applyAlignment="1">
      <alignment horizontal="left"/>
    </xf>
    <xf numFmtId="0" fontId="12" fillId="0" borderId="26" xfId="0" applyFont="1" applyFill="1" applyBorder="1" applyAlignment="1">
      <alignment horizontal="left"/>
    </xf>
    <xf numFmtId="0" fontId="14" fillId="0" borderId="26" xfId="0" applyFont="1" applyFill="1" applyBorder="1"/>
    <xf numFmtId="0" fontId="12" fillId="0" borderId="26" xfId="0" applyFont="1" applyFill="1" applyBorder="1"/>
    <xf numFmtId="0" fontId="6" fillId="0" borderId="26" xfId="0" applyFont="1" applyFill="1" applyBorder="1" applyAlignment="1">
      <alignment wrapText="1"/>
    </xf>
    <xf numFmtId="0" fontId="42" fillId="0" borderId="27" xfId="0" applyFont="1" applyFill="1" applyBorder="1" applyAlignment="1">
      <alignment horizontal="center"/>
    </xf>
    <xf numFmtId="0" fontId="12" fillId="0" borderId="27" xfId="0" applyFont="1" applyFill="1" applyBorder="1" applyAlignment="1">
      <alignment horizontal="center"/>
    </xf>
    <xf numFmtId="0" fontId="42" fillId="0" borderId="27" xfId="0" applyFont="1" applyFill="1" applyBorder="1" applyAlignment="1">
      <alignment horizontal="center" vertical="center" wrapText="1"/>
    </xf>
    <xf numFmtId="0" fontId="42" fillId="0" borderId="26" xfId="0" applyFont="1" applyFill="1" applyBorder="1" applyAlignment="1">
      <alignment horizontal="left"/>
    </xf>
    <xf numFmtId="0" fontId="12" fillId="0" borderId="27" xfId="0" applyFont="1" applyFill="1" applyBorder="1" applyAlignment="1">
      <alignment horizontal="center" vertical="center" wrapText="1"/>
    </xf>
    <xf numFmtId="0" fontId="105" fillId="0" borderId="27" xfId="0" applyFont="1" applyFill="1" applyBorder="1" applyAlignment="1">
      <alignment horizontal="center" vertical="center"/>
    </xf>
    <xf numFmtId="0" fontId="106" fillId="0" borderId="27" xfId="0" applyFont="1" applyFill="1" applyBorder="1" applyAlignment="1">
      <alignment horizontal="center" vertical="center"/>
    </xf>
    <xf numFmtId="0" fontId="108" fillId="0" borderId="27" xfId="0" applyFont="1" applyFill="1" applyBorder="1" applyAlignment="1">
      <alignment horizontal="center" vertical="center"/>
    </xf>
    <xf numFmtId="0" fontId="14" fillId="0" borderId="27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left"/>
    </xf>
    <xf numFmtId="0" fontId="12" fillId="0" borderId="27" xfId="0" applyFont="1" applyFill="1" applyBorder="1" applyAlignment="1">
      <alignment horizontal="center" vertical="center"/>
    </xf>
    <xf numFmtId="0" fontId="110" fillId="0" borderId="26" xfId="0" applyFont="1" applyFill="1" applyBorder="1" applyAlignment="1">
      <alignment vertical="center" wrapText="1"/>
    </xf>
    <xf numFmtId="0" fontId="14" fillId="0" borderId="27" xfId="0" applyFont="1" applyFill="1" applyBorder="1" applyAlignment="1">
      <alignment horizontal="center" vertical="center" wrapText="1"/>
    </xf>
    <xf numFmtId="0" fontId="14" fillId="0" borderId="26" xfId="0" applyFont="1" applyFill="1" applyBorder="1" applyAlignment="1">
      <alignment horizontal="left"/>
    </xf>
    <xf numFmtId="0" fontId="17" fillId="0" borderId="26" xfId="0" applyFont="1" applyFill="1" applyBorder="1"/>
    <xf numFmtId="0" fontId="84" fillId="0" borderId="113" xfId="0" applyFont="1" applyBorder="1" applyAlignment="1">
      <alignment horizontal="center"/>
    </xf>
    <xf numFmtId="0" fontId="61" fillId="14" borderId="0" xfId="0" applyFont="1" applyFill="1" applyBorder="1" applyAlignment="1">
      <alignment horizontal="center" wrapText="1"/>
    </xf>
    <xf numFmtId="0" fontId="42" fillId="0" borderId="26" xfId="0" applyFont="1" applyFill="1" applyBorder="1" applyAlignment="1">
      <alignment horizontal="center"/>
    </xf>
    <xf numFmtId="0" fontId="42" fillId="14" borderId="26" xfId="0" applyFont="1" applyFill="1" applyBorder="1" applyAlignment="1">
      <alignment horizontal="center" vertical="center"/>
    </xf>
    <xf numFmtId="0" fontId="61" fillId="14" borderId="35" xfId="0" applyFont="1" applyFill="1" applyBorder="1" applyAlignment="1">
      <alignment horizontal="center" vertical="center"/>
    </xf>
    <xf numFmtId="0" fontId="61" fillId="14" borderId="32" xfId="0" applyFont="1" applyFill="1" applyBorder="1" applyAlignment="1">
      <alignment horizontal="center" vertical="center" wrapText="1"/>
    </xf>
    <xf numFmtId="0" fontId="64" fillId="14" borderId="22" xfId="0" applyFont="1" applyFill="1" applyBorder="1" applyAlignment="1">
      <alignment horizontal="center" vertical="center"/>
    </xf>
    <xf numFmtId="0" fontId="52" fillId="14" borderId="22" xfId="0" applyFont="1" applyFill="1" applyBorder="1" applyAlignment="1">
      <alignment horizontal="center"/>
    </xf>
    <xf numFmtId="0" fontId="9" fillId="0" borderId="22" xfId="0" applyFont="1" applyFill="1" applyBorder="1" applyAlignment="1">
      <alignment vertical="center"/>
    </xf>
    <xf numFmtId="166" fontId="12" fillId="0" borderId="22" xfId="0" applyNumberFormat="1" applyFont="1" applyFill="1" applyBorder="1" applyAlignment="1">
      <alignment vertical="center" wrapText="1"/>
    </xf>
    <xf numFmtId="0" fontId="61" fillId="14" borderId="21" xfId="0" applyFont="1" applyFill="1" applyBorder="1" applyAlignment="1">
      <alignment horizontal="center" vertical="center" wrapText="1"/>
    </xf>
    <xf numFmtId="4" fontId="7" fillId="0" borderId="22" xfId="0" applyNumberFormat="1" applyFont="1" applyFill="1" applyBorder="1" applyAlignment="1">
      <alignment vertical="center"/>
    </xf>
    <xf numFmtId="0" fontId="18" fillId="0" borderId="22" xfId="0" applyFont="1" applyFill="1" applyBorder="1" applyAlignment="1">
      <alignment vertical="center"/>
    </xf>
    <xf numFmtId="166" fontId="12" fillId="0" borderId="22" xfId="0" applyNumberFormat="1" applyFont="1" applyFill="1" applyBorder="1" applyAlignment="1">
      <alignment vertical="center"/>
    </xf>
    <xf numFmtId="44" fontId="12" fillId="0" borderId="27" xfId="1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/>
    </xf>
    <xf numFmtId="165" fontId="8" fillId="0" borderId="26" xfId="0" applyNumberFormat="1" applyFont="1" applyBorder="1" applyAlignment="1">
      <alignment vertical="center"/>
    </xf>
    <xf numFmtId="4" fontId="43" fillId="14" borderId="16" xfId="0" applyNumberFormat="1" applyFont="1" applyFill="1" applyBorder="1"/>
    <xf numFmtId="15" fontId="73" fillId="14" borderId="26" xfId="0" applyNumberFormat="1" applyFont="1" applyFill="1" applyBorder="1" applyAlignment="1">
      <alignment vertical="center"/>
    </xf>
    <xf numFmtId="44" fontId="29" fillId="14" borderId="74" xfId="1" applyFont="1" applyFill="1" applyBorder="1"/>
    <xf numFmtId="0" fontId="29" fillId="14" borderId="74" xfId="0" applyFont="1" applyFill="1" applyBorder="1" applyAlignment="1">
      <alignment wrapText="1"/>
    </xf>
    <xf numFmtId="0" fontId="15" fillId="0" borderId="21" xfId="0" applyFont="1" applyFill="1" applyBorder="1" applyAlignment="1">
      <alignment horizontal="center" wrapText="1"/>
    </xf>
    <xf numFmtId="0" fontId="6" fillId="16" borderId="0" xfId="0" applyFont="1" applyFill="1" applyAlignment="1">
      <alignment horizontal="center"/>
    </xf>
    <xf numFmtId="0" fontId="9" fillId="0" borderId="26" xfId="0" applyFont="1" applyFill="1" applyBorder="1"/>
    <xf numFmtId="1" fontId="16" fillId="0" borderId="28" xfId="0" applyNumberFormat="1" applyFont="1" applyFill="1" applyBorder="1" applyAlignment="1">
      <alignment horizontal="center" vertical="center" wrapText="1"/>
    </xf>
    <xf numFmtId="1" fontId="16" fillId="0" borderId="31" xfId="0" applyNumberFormat="1" applyFont="1" applyFill="1" applyBorder="1" applyAlignment="1">
      <alignment horizontal="center" vertical="center" wrapText="1"/>
    </xf>
    <xf numFmtId="1" fontId="16" fillId="0" borderId="32" xfId="0" applyNumberFormat="1" applyFont="1" applyFill="1" applyBorder="1" applyAlignment="1">
      <alignment horizontal="center" vertical="center" wrapText="1"/>
    </xf>
    <xf numFmtId="44" fontId="16" fillId="0" borderId="25" xfId="1" applyFont="1" applyFill="1" applyBorder="1" applyAlignment="1">
      <alignment horizontal="center" vertical="center" wrapText="1"/>
    </xf>
    <xf numFmtId="164" fontId="2" fillId="0" borderId="21" xfId="0" applyNumberFormat="1" applyFont="1" applyFill="1" applyBorder="1" applyAlignment="1">
      <alignment vertical="center"/>
    </xf>
    <xf numFmtId="4" fontId="17" fillId="0" borderId="78" xfId="0" applyNumberFormat="1" applyFont="1" applyFill="1" applyBorder="1"/>
    <xf numFmtId="165" fontId="71" fillId="0" borderId="35" xfId="0" applyNumberFormat="1" applyFont="1" applyFill="1" applyBorder="1" applyAlignment="1">
      <alignment horizontal="center" vertical="center"/>
    </xf>
    <xf numFmtId="165" fontId="67" fillId="0" borderId="21" xfId="0" applyNumberFormat="1" applyFont="1" applyFill="1" applyBorder="1" applyAlignment="1"/>
    <xf numFmtId="0" fontId="54" fillId="14" borderId="26" xfId="0" applyFont="1" applyFill="1" applyBorder="1" applyAlignment="1">
      <alignment horizontal="center" vertical="center"/>
    </xf>
    <xf numFmtId="0" fontId="52" fillId="14" borderId="21" xfId="0" applyFont="1" applyFill="1" applyBorder="1" applyAlignment="1">
      <alignment horizontal="center" wrapText="1"/>
    </xf>
    <xf numFmtId="0" fontId="54" fillId="14" borderId="26" xfId="0" applyFont="1" applyFill="1" applyBorder="1" applyAlignment="1">
      <alignment horizontal="center"/>
    </xf>
    <xf numFmtId="0" fontId="52" fillId="14" borderId="26" xfId="0" applyFont="1" applyFill="1" applyBorder="1" applyAlignment="1">
      <alignment horizontal="center" wrapText="1"/>
    </xf>
    <xf numFmtId="1" fontId="61" fillId="14" borderId="32" xfId="0" applyNumberFormat="1" applyFont="1" applyFill="1" applyBorder="1" applyAlignment="1">
      <alignment horizontal="center" vertical="center" wrapText="1"/>
    </xf>
    <xf numFmtId="0" fontId="6" fillId="7" borderId="0" xfId="0" applyFont="1" applyFill="1" applyAlignment="1">
      <alignment horizontal="center"/>
    </xf>
    <xf numFmtId="0" fontId="42" fillId="0" borderId="26" xfId="0" applyFont="1" applyFill="1" applyBorder="1" applyAlignment="1">
      <alignment horizontal="left" wrapText="1"/>
    </xf>
    <xf numFmtId="0" fontId="42" fillId="0" borderId="26" xfId="0" applyFont="1" applyFill="1" applyBorder="1"/>
    <xf numFmtId="0" fontId="42" fillId="0" borderId="26" xfId="0" applyFont="1" applyBorder="1"/>
    <xf numFmtId="0" fontId="42" fillId="0" borderId="26" xfId="0" applyFont="1" applyFill="1" applyBorder="1" applyAlignment="1">
      <alignment wrapText="1"/>
    </xf>
    <xf numFmtId="0" fontId="99" fillId="0" borderId="26" xfId="0" applyFont="1" applyFill="1" applyBorder="1" applyAlignment="1">
      <alignment horizontal="center"/>
    </xf>
    <xf numFmtId="0" fontId="87" fillId="22" borderId="43" xfId="0" applyFont="1" applyFill="1" applyBorder="1" applyAlignment="1">
      <alignment horizontal="center"/>
    </xf>
    <xf numFmtId="166" fontId="87" fillId="22" borderId="0" xfId="0" applyNumberFormat="1" applyFont="1" applyFill="1"/>
    <xf numFmtId="170" fontId="87" fillId="22" borderId="0" xfId="0" applyNumberFormat="1" applyFont="1" applyFill="1"/>
    <xf numFmtId="0" fontId="87" fillId="22" borderId="0" xfId="0" applyFont="1" applyFill="1" applyAlignment="1">
      <alignment horizontal="center"/>
    </xf>
    <xf numFmtId="0" fontId="87" fillId="22" borderId="0" xfId="0" applyFont="1" applyFill="1"/>
    <xf numFmtId="0" fontId="2" fillId="18" borderId="7" xfId="0" applyFont="1" applyFill="1" applyBorder="1" applyAlignment="1">
      <alignment horizontal="center"/>
    </xf>
    <xf numFmtId="166" fontId="2" fillId="0" borderId="8" xfId="0" applyNumberFormat="1" applyFont="1" applyBorder="1" applyAlignment="1">
      <alignment horizontal="center"/>
    </xf>
    <xf numFmtId="170" fontId="2" fillId="0" borderId="8" xfId="0" applyNumberFormat="1" applyFont="1" applyBorder="1" applyAlignment="1">
      <alignment horizontal="center"/>
    </xf>
    <xf numFmtId="0" fontId="39" fillId="0" borderId="8" xfId="0" applyFont="1" applyBorder="1" applyAlignment="1">
      <alignment horizontal="center"/>
    </xf>
    <xf numFmtId="170" fontId="18" fillId="0" borderId="8" xfId="0" applyNumberFormat="1" applyFont="1" applyBorder="1" applyAlignment="1">
      <alignment horizontal="center"/>
    </xf>
    <xf numFmtId="0" fontId="2" fillId="0" borderId="8" xfId="0" applyFont="1" applyBorder="1"/>
    <xf numFmtId="166" fontId="116" fillId="0" borderId="0" xfId="0" applyNumberFormat="1" applyFont="1"/>
    <xf numFmtId="170" fontId="2" fillId="0" borderId="0" xfId="0" applyNumberFormat="1" applyFont="1" applyAlignment="1">
      <alignment horizontal="right"/>
    </xf>
    <xf numFmtId="170" fontId="117" fillId="0" borderId="0" xfId="0" applyNumberFormat="1" applyFont="1"/>
    <xf numFmtId="2" fontId="2" fillId="0" borderId="0" xfId="0" applyNumberFormat="1" applyFont="1"/>
    <xf numFmtId="167" fontId="9" fillId="0" borderId="26" xfId="0" applyNumberFormat="1" applyFont="1" applyFill="1" applyBorder="1" applyAlignment="1">
      <alignment horizontal="center"/>
    </xf>
    <xf numFmtId="166" fontId="9" fillId="0" borderId="26" xfId="0" applyNumberFormat="1" applyFont="1" applyFill="1" applyBorder="1"/>
    <xf numFmtId="170" fontId="9" fillId="0" borderId="26" xfId="0" applyNumberFormat="1" applyFont="1" applyBorder="1" applyAlignment="1">
      <alignment horizontal="right"/>
    </xf>
    <xf numFmtId="170" fontId="118" fillId="0" borderId="26" xfId="0" applyNumberFormat="1" applyFont="1" applyBorder="1"/>
    <xf numFmtId="2" fontId="9" fillId="0" borderId="27" xfId="0" applyNumberFormat="1" applyFont="1" applyBorder="1"/>
    <xf numFmtId="170" fontId="9" fillId="0" borderId="26" xfId="0" applyNumberFormat="1" applyFont="1" applyFill="1" applyBorder="1" applyAlignment="1">
      <alignment horizontal="right"/>
    </xf>
    <xf numFmtId="0" fontId="9" fillId="0" borderId="26" xfId="0" applyFont="1" applyFill="1" applyBorder="1" applyAlignment="1">
      <alignment horizontal="center"/>
    </xf>
    <xf numFmtId="170" fontId="118" fillId="0" borderId="26" xfId="0" applyNumberFormat="1" applyFont="1" applyFill="1" applyBorder="1"/>
    <xf numFmtId="2" fontId="9" fillId="0" borderId="27" xfId="0" applyNumberFormat="1" applyFont="1" applyFill="1" applyBorder="1"/>
    <xf numFmtId="167" fontId="107" fillId="0" borderId="26" xfId="0" applyNumberFormat="1" applyFont="1" applyFill="1" applyBorder="1" applyAlignment="1">
      <alignment horizontal="center"/>
    </xf>
    <xf numFmtId="166" fontId="2" fillId="0" borderId="26" xfId="0" applyNumberFormat="1" applyFont="1" applyFill="1" applyBorder="1"/>
    <xf numFmtId="170" fontId="2" fillId="0" borderId="26" xfId="0" applyNumberFormat="1" applyFont="1" applyFill="1" applyBorder="1" applyAlignment="1">
      <alignment horizontal="right"/>
    </xf>
    <xf numFmtId="170" fontId="117" fillId="0" borderId="26" xfId="0" applyNumberFormat="1" applyFont="1" applyFill="1" applyBorder="1"/>
    <xf numFmtId="2" fontId="2" fillId="0" borderId="27" xfId="0" applyNumberFormat="1" applyFont="1" applyFill="1" applyBorder="1"/>
    <xf numFmtId="4" fontId="107" fillId="0" borderId="26" xfId="0" applyNumberFormat="1" applyFont="1" applyFill="1" applyBorder="1" applyAlignment="1">
      <alignment horizontal="center"/>
    </xf>
    <xf numFmtId="4" fontId="107" fillId="0" borderId="26" xfId="0" applyNumberFormat="1" applyFont="1" applyBorder="1" applyAlignment="1">
      <alignment horizontal="center"/>
    </xf>
    <xf numFmtId="166" fontId="9" fillId="0" borderId="26" xfId="0" applyNumberFormat="1" applyFont="1" applyBorder="1"/>
    <xf numFmtId="1" fontId="9" fillId="0" borderId="26" xfId="0" applyNumberFormat="1" applyFont="1" applyBorder="1" applyAlignment="1">
      <alignment horizontal="center"/>
    </xf>
    <xf numFmtId="2" fontId="2" fillId="0" borderId="27" xfId="0" applyNumberFormat="1" applyFont="1" applyBorder="1"/>
    <xf numFmtId="4" fontId="107" fillId="0" borderId="0" xfId="0" applyNumberFormat="1" applyFont="1" applyAlignment="1">
      <alignment horizontal="center"/>
    </xf>
    <xf numFmtId="166" fontId="2" fillId="0" borderId="0" xfId="0" applyNumberFormat="1" applyFont="1"/>
    <xf numFmtId="1" fontId="2" fillId="0" borderId="0" xfId="0" applyNumberFormat="1" applyFont="1" applyAlignment="1">
      <alignment horizontal="center"/>
    </xf>
    <xf numFmtId="0" fontId="18" fillId="0" borderId="0" xfId="0" applyFont="1" applyAlignment="1">
      <alignment horizontal="left"/>
    </xf>
    <xf numFmtId="0" fontId="2" fillId="0" borderId="0" xfId="0" applyFont="1"/>
    <xf numFmtId="4" fontId="2" fillId="0" borderId="0" xfId="0" applyNumberFormat="1" applyFont="1" applyAlignment="1">
      <alignment horizontal="center"/>
    </xf>
    <xf numFmtId="166" fontId="119" fillId="0" borderId="0" xfId="0" applyNumberFormat="1" applyFont="1"/>
    <xf numFmtId="170" fontId="120" fillId="0" borderId="108" xfId="0" applyNumberFormat="1" applyFont="1" applyBorder="1" applyAlignment="1">
      <alignment horizontal="right"/>
    </xf>
    <xf numFmtId="0" fontId="2" fillId="0" borderId="7" xfId="0" applyFont="1" applyBorder="1" applyAlignment="1">
      <alignment horizontal="center"/>
    </xf>
    <xf numFmtId="170" fontId="121" fillId="0" borderId="7" xfId="0" applyNumberFormat="1" applyFont="1" applyBorder="1"/>
    <xf numFmtId="2" fontId="2" fillId="0" borderId="7" xfId="0" applyNumberFormat="1" applyFont="1" applyBorder="1"/>
    <xf numFmtId="170" fontId="2" fillId="0" borderId="0" xfId="0" applyNumberFormat="1" applyFont="1"/>
    <xf numFmtId="0" fontId="52" fillId="0" borderId="21" xfId="0" applyFont="1" applyFill="1" applyBorder="1" applyAlignment="1">
      <alignment horizontal="center" wrapText="1"/>
    </xf>
    <xf numFmtId="1" fontId="9" fillId="0" borderId="22" xfId="0" applyNumberFormat="1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left" wrapText="1"/>
    </xf>
    <xf numFmtId="0" fontId="12" fillId="0" borderId="26" xfId="0" applyFont="1" applyFill="1" applyBorder="1" applyAlignment="1">
      <alignment wrapText="1"/>
    </xf>
    <xf numFmtId="1" fontId="7" fillId="0" borderId="20" xfId="0" applyNumberFormat="1" applyFont="1" applyFill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1" fontId="2" fillId="0" borderId="21" xfId="0" applyNumberFormat="1" applyFont="1" applyBorder="1" applyAlignment="1">
      <alignment horizontal="center" wrapText="1"/>
    </xf>
    <xf numFmtId="165" fontId="67" fillId="0" borderId="21" xfId="0" applyNumberFormat="1" applyFont="1" applyFill="1" applyBorder="1" applyAlignment="1">
      <alignment horizontal="center"/>
    </xf>
    <xf numFmtId="4" fontId="17" fillId="0" borderId="78" xfId="0" applyNumberFormat="1" applyFont="1" applyBorder="1"/>
    <xf numFmtId="1" fontId="7" fillId="0" borderId="0" xfId="0" applyNumberFormat="1" applyFont="1" applyAlignment="1">
      <alignment horizontal="center"/>
    </xf>
    <xf numFmtId="1" fontId="7" fillId="0" borderId="26" xfId="0" applyNumberFormat="1" applyFont="1" applyFill="1" applyBorder="1" applyAlignment="1">
      <alignment horizontal="center" vertical="center"/>
    </xf>
    <xf numFmtId="1" fontId="7" fillId="0" borderId="26" xfId="0" applyNumberFormat="1" applyFont="1" applyFill="1" applyBorder="1" applyAlignment="1">
      <alignment horizontal="center" wrapText="1"/>
    </xf>
    <xf numFmtId="1" fontId="7" fillId="0" borderId="26" xfId="0" applyNumberFormat="1" applyFont="1" applyFill="1" applyBorder="1" applyAlignment="1">
      <alignment horizontal="center"/>
    </xf>
    <xf numFmtId="1" fontId="7" fillId="0" borderId="26" xfId="0" applyNumberFormat="1" applyFont="1" applyFill="1" applyBorder="1" applyAlignment="1">
      <alignment vertical="center"/>
    </xf>
    <xf numFmtId="1" fontId="7" fillId="0" borderId="96" xfId="0" applyNumberFormat="1" applyFont="1" applyBorder="1" applyAlignment="1">
      <alignment horizontal="center"/>
    </xf>
    <xf numFmtId="1" fontId="7" fillId="0" borderId="7" xfId="0" applyNumberFormat="1" applyFont="1" applyBorder="1" applyAlignment="1">
      <alignment horizontal="center"/>
    </xf>
    <xf numFmtId="164" fontId="18" fillId="0" borderId="26" xfId="0" applyNumberFormat="1" applyFont="1" applyFill="1" applyBorder="1" applyAlignment="1">
      <alignment horizontal="left" wrapText="1"/>
    </xf>
    <xf numFmtId="0" fontId="18" fillId="0" borderId="26" xfId="0" applyFont="1" applyFill="1" applyBorder="1" applyAlignment="1">
      <alignment horizontal="left" wrapText="1"/>
    </xf>
    <xf numFmtId="164" fontId="18" fillId="0" borderId="26" xfId="0" applyNumberFormat="1" applyFont="1" applyFill="1" applyBorder="1" applyAlignment="1">
      <alignment wrapText="1"/>
    </xf>
    <xf numFmtId="0" fontId="18" fillId="0" borderId="56" xfId="0" applyFont="1" applyBorder="1" applyAlignment="1">
      <alignment wrapText="1"/>
    </xf>
    <xf numFmtId="164" fontId="18" fillId="0" borderId="26" xfId="0" applyNumberFormat="1" applyFont="1" applyFill="1" applyBorder="1" applyAlignment="1">
      <alignment horizontal="center" wrapText="1"/>
    </xf>
    <xf numFmtId="164" fontId="18" fillId="0" borderId="141" xfId="0" applyNumberFormat="1" applyFont="1" applyBorder="1" applyAlignment="1">
      <alignment wrapText="1"/>
    </xf>
    <xf numFmtId="0" fontId="18" fillId="0" borderId="141" xfId="0" applyFont="1" applyBorder="1" applyAlignment="1">
      <alignment wrapText="1"/>
    </xf>
    <xf numFmtId="0" fontId="18" fillId="0" borderId="110" xfId="0" applyFont="1" applyBorder="1" applyAlignment="1">
      <alignment wrapText="1"/>
    </xf>
    <xf numFmtId="0" fontId="18" fillId="0" borderId="0" xfId="0" applyFont="1" applyAlignment="1">
      <alignment wrapText="1"/>
    </xf>
    <xf numFmtId="0" fontId="9" fillId="0" borderId="58" xfId="0" applyFont="1" applyBorder="1" applyAlignment="1">
      <alignment horizontal="center" wrapText="1"/>
    </xf>
    <xf numFmtId="44" fontId="6" fillId="0" borderId="21" xfId="1" applyFont="1" applyFill="1" applyBorder="1" applyAlignment="1">
      <alignment horizontal="center" vertical="center" wrapText="1"/>
    </xf>
    <xf numFmtId="44" fontId="31" fillId="0" borderId="21" xfId="1" applyFont="1" applyFill="1" applyBorder="1" applyAlignment="1">
      <alignment horizontal="center" vertical="center" wrapText="1"/>
    </xf>
    <xf numFmtId="44" fontId="29" fillId="0" borderId="0" xfId="1" applyFont="1" applyFill="1" applyBorder="1" applyAlignment="1">
      <alignment horizontal="center"/>
    </xf>
    <xf numFmtId="0" fontId="42" fillId="16" borderId="27" xfId="0" applyFont="1" applyFill="1" applyBorder="1" applyAlignment="1">
      <alignment horizontal="center"/>
    </xf>
    <xf numFmtId="1" fontId="7" fillId="16" borderId="26" xfId="0" applyNumberFormat="1" applyFont="1" applyFill="1" applyBorder="1" applyAlignment="1">
      <alignment horizontal="center" vertical="center" wrapText="1"/>
    </xf>
    <xf numFmtId="0" fontId="9" fillId="0" borderId="35" xfId="0" applyFont="1" applyFill="1" applyBorder="1" applyAlignment="1">
      <alignment vertical="center"/>
    </xf>
    <xf numFmtId="44" fontId="6" fillId="16" borderId="26" xfId="1" applyFont="1" applyFill="1" applyBorder="1"/>
    <xf numFmtId="164" fontId="2" fillId="0" borderId="21" xfId="0" applyNumberFormat="1" applyFont="1" applyBorder="1" applyAlignment="1">
      <alignment horizontal="center" wrapText="1"/>
    </xf>
    <xf numFmtId="165" fontId="8" fillId="0" borderId="82" xfId="0" applyNumberFormat="1" applyFont="1" applyFill="1" applyBorder="1"/>
    <xf numFmtId="165" fontId="8" fillId="0" borderId="27" xfId="0" applyNumberFormat="1" applyFont="1" applyBorder="1" applyAlignment="1"/>
    <xf numFmtId="0" fontId="2" fillId="0" borderId="21" xfId="0" applyFont="1" applyFill="1" applyBorder="1" applyAlignment="1">
      <alignment horizontal="center"/>
    </xf>
    <xf numFmtId="44" fontId="12" fillId="0" borderId="21" xfId="1" applyFont="1" applyFill="1" applyBorder="1" applyAlignment="1"/>
    <xf numFmtId="0" fontId="2" fillId="0" borderId="35" xfId="0" applyFont="1" applyBorder="1" applyAlignment="1">
      <alignment horizontal="center"/>
    </xf>
    <xf numFmtId="44" fontId="12" fillId="0" borderId="35" xfId="1" applyFont="1" applyBorder="1" applyAlignment="1"/>
    <xf numFmtId="164" fontId="7" fillId="0" borderId="0" xfId="0" applyNumberFormat="1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vertical="center"/>
    </xf>
    <xf numFmtId="166" fontId="12" fillId="0" borderId="0" xfId="0" applyNumberFormat="1" applyFont="1" applyFill="1" applyBorder="1" applyAlignment="1">
      <alignment vertical="center"/>
    </xf>
    <xf numFmtId="44" fontId="12" fillId="0" borderId="0" xfId="1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wrapText="1"/>
    </xf>
    <xf numFmtId="0" fontId="52" fillId="14" borderId="74" xfId="0" applyFont="1" applyFill="1" applyBorder="1" applyAlignment="1">
      <alignment horizontal="center" vertical="center" wrapText="1"/>
    </xf>
    <xf numFmtId="1" fontId="61" fillId="0" borderId="31" xfId="0" applyNumberFormat="1" applyFont="1" applyFill="1" applyBorder="1" applyAlignment="1">
      <alignment horizontal="center" vertical="center" wrapText="1"/>
    </xf>
    <xf numFmtId="1" fontId="61" fillId="0" borderId="188" xfId="0" applyNumberFormat="1" applyFont="1" applyFill="1" applyBorder="1" applyAlignment="1">
      <alignment horizontal="center" vertical="center" wrapText="1"/>
    </xf>
    <xf numFmtId="1" fontId="16" fillId="0" borderId="188" xfId="0" applyNumberFormat="1" applyFont="1" applyFill="1" applyBorder="1" applyAlignment="1">
      <alignment horizontal="center" vertical="center" wrapText="1"/>
    </xf>
    <xf numFmtId="1" fontId="61" fillId="0" borderId="74" xfId="0" applyNumberFormat="1" applyFont="1" applyFill="1" applyBorder="1" applyAlignment="1">
      <alignment horizontal="center" vertical="center" wrapText="1"/>
    </xf>
    <xf numFmtId="168" fontId="29" fillId="0" borderId="27" xfId="0" applyNumberFormat="1" applyFont="1" applyBorder="1" applyAlignment="1">
      <alignment wrapText="1"/>
    </xf>
    <xf numFmtId="0" fontId="8" fillId="0" borderId="22" xfId="0" applyFont="1" applyFill="1" applyBorder="1" applyAlignment="1">
      <alignment horizontal="center"/>
    </xf>
    <xf numFmtId="165" fontId="8" fillId="0" borderId="22" xfId="0" applyNumberFormat="1" applyFont="1" applyFill="1" applyBorder="1"/>
    <xf numFmtId="44" fontId="0" fillId="0" borderId="63" xfId="1" applyFont="1" applyBorder="1"/>
    <xf numFmtId="44" fontId="0" fillId="0" borderId="74" xfId="1" applyFont="1" applyBorder="1"/>
    <xf numFmtId="44" fontId="12" fillId="0" borderId="21" xfId="1" applyFont="1" applyFill="1" applyBorder="1" applyAlignment="1">
      <alignment vertical="center"/>
    </xf>
    <xf numFmtId="0" fontId="18" fillId="0" borderId="21" xfId="0" applyFont="1" applyFill="1" applyBorder="1" applyAlignment="1">
      <alignment vertical="center"/>
    </xf>
    <xf numFmtId="166" fontId="12" fillId="0" borderId="21" xfId="0" applyNumberFormat="1" applyFont="1" applyFill="1" applyBorder="1" applyAlignment="1">
      <alignment horizontal="center" vertical="center"/>
    </xf>
    <xf numFmtId="1" fontId="9" fillId="0" borderId="35" xfId="0" applyNumberFormat="1" applyFont="1" applyFill="1" applyBorder="1" applyAlignment="1">
      <alignment vertical="center" wrapText="1"/>
    </xf>
    <xf numFmtId="0" fontId="61" fillId="14" borderId="31" xfId="0" applyFont="1" applyFill="1" applyBorder="1" applyAlignment="1">
      <alignment horizontal="center" vertical="center" wrapText="1"/>
    </xf>
    <xf numFmtId="1" fontId="61" fillId="14" borderId="188" xfId="0" applyNumberFormat="1" applyFont="1" applyFill="1" applyBorder="1" applyAlignment="1">
      <alignment horizontal="center" vertical="center" wrapText="1"/>
    </xf>
    <xf numFmtId="168" fontId="2" fillId="0" borderId="41" xfId="0" applyNumberFormat="1" applyFont="1" applyFill="1" applyBorder="1" applyAlignment="1">
      <alignment horizontal="right"/>
    </xf>
    <xf numFmtId="164" fontId="9" fillId="0" borderId="35" xfId="0" applyNumberFormat="1" applyFont="1" applyFill="1" applyBorder="1" applyAlignment="1">
      <alignment horizontal="center" vertical="center"/>
    </xf>
    <xf numFmtId="1" fontId="7" fillId="0" borderId="35" xfId="0" applyNumberFormat="1" applyFont="1" applyFill="1" applyBorder="1" applyAlignment="1">
      <alignment horizontal="center" vertical="center" wrapText="1"/>
    </xf>
    <xf numFmtId="1" fontId="15" fillId="0" borderId="12" xfId="0" applyNumberFormat="1" applyFont="1" applyFill="1" applyBorder="1" applyAlignment="1">
      <alignment horizontal="center" vertical="center" wrapText="1"/>
    </xf>
    <xf numFmtId="1" fontId="15" fillId="0" borderId="63" xfId="0" applyNumberFormat="1" applyFont="1" applyFill="1" applyBorder="1" applyAlignment="1">
      <alignment horizontal="center" vertical="center" wrapText="1"/>
    </xf>
    <xf numFmtId="165" fontId="65" fillId="0" borderId="26" xfId="0" applyNumberFormat="1" applyFont="1" applyFill="1" applyBorder="1" applyAlignment="1">
      <alignment horizontal="center" vertical="center"/>
    </xf>
    <xf numFmtId="44" fontId="16" fillId="0" borderId="38" xfId="1" applyFont="1" applyFill="1" applyBorder="1" applyAlignment="1">
      <alignment horizontal="center" vertical="center" wrapText="1"/>
    </xf>
    <xf numFmtId="0" fontId="61" fillId="0" borderId="26" xfId="0" applyFont="1" applyFill="1" applyBorder="1" applyAlignment="1">
      <alignment horizontal="center" vertical="center" wrapText="1"/>
    </xf>
    <xf numFmtId="1" fontId="61" fillId="0" borderId="26" xfId="0" applyNumberFormat="1" applyFont="1" applyFill="1" applyBorder="1" applyAlignment="1">
      <alignment horizontal="center" vertical="center" wrapText="1"/>
    </xf>
    <xf numFmtId="1" fontId="16" fillId="0" borderId="26" xfId="0" applyNumberFormat="1" applyFont="1" applyFill="1" applyBorder="1" applyAlignment="1">
      <alignment horizontal="center" vertical="center" wrapText="1"/>
    </xf>
    <xf numFmtId="0" fontId="12" fillId="7" borderId="0" xfId="0" applyFont="1" applyFill="1" applyAlignment="1">
      <alignment horizontal="center" vertical="center"/>
    </xf>
    <xf numFmtId="168" fontId="2" fillId="0" borderId="26" xfId="0" applyNumberFormat="1" applyFont="1" applyFill="1" applyBorder="1" applyAlignment="1">
      <alignment wrapText="1"/>
    </xf>
    <xf numFmtId="0" fontId="15" fillId="11" borderId="35" xfId="0" applyFont="1" applyFill="1" applyBorder="1" applyAlignment="1">
      <alignment horizontal="left"/>
    </xf>
    <xf numFmtId="1" fontId="16" fillId="20" borderId="35" xfId="1" applyNumberFormat="1" applyFont="1" applyFill="1" applyBorder="1" applyAlignment="1">
      <alignment horizontal="center" vertical="center" wrapText="1"/>
    </xf>
    <xf numFmtId="0" fontId="53" fillId="0" borderId="26" xfId="0" applyFont="1" applyFill="1" applyBorder="1" applyAlignment="1">
      <alignment vertical="center"/>
    </xf>
    <xf numFmtId="0" fontId="9" fillId="0" borderId="26" xfId="0" applyFont="1" applyFill="1" applyBorder="1" applyAlignment="1">
      <alignment horizontal="center" vertical="center" wrapText="1"/>
    </xf>
    <xf numFmtId="164" fontId="7" fillId="0" borderId="26" xfId="0" applyNumberFormat="1" applyFont="1" applyFill="1" applyBorder="1" applyAlignment="1">
      <alignment vertical="center" wrapText="1"/>
    </xf>
    <xf numFmtId="1" fontId="7" fillId="0" borderId="26" xfId="1" applyNumberFormat="1" applyFont="1" applyFill="1" applyBorder="1" applyAlignment="1">
      <alignment horizontal="center" vertical="center"/>
    </xf>
    <xf numFmtId="164" fontId="15" fillId="0" borderId="26" xfId="0" applyNumberFormat="1" applyFont="1" applyFill="1" applyBorder="1" applyAlignment="1">
      <alignment vertical="center"/>
    </xf>
    <xf numFmtId="0" fontId="61" fillId="0" borderId="26" xfId="0" applyFont="1" applyFill="1" applyBorder="1" applyAlignment="1">
      <alignment horizontal="center" vertical="center"/>
    </xf>
    <xf numFmtId="164" fontId="7" fillId="0" borderId="26" xfId="0" applyNumberFormat="1" applyFont="1" applyFill="1" applyBorder="1" applyAlignment="1">
      <alignment vertical="center"/>
    </xf>
    <xf numFmtId="0" fontId="64" fillId="0" borderId="26" xfId="0" applyFont="1" applyFill="1" applyBorder="1" applyAlignment="1">
      <alignment horizontal="center" vertical="center"/>
    </xf>
    <xf numFmtId="166" fontId="9" fillId="0" borderId="26" xfId="0" applyNumberFormat="1" applyFont="1" applyFill="1" applyBorder="1" applyAlignment="1">
      <alignment vertical="center"/>
    </xf>
    <xf numFmtId="168" fontId="15" fillId="0" borderId="26" xfId="0" applyNumberFormat="1" applyFont="1" applyFill="1" applyBorder="1" applyAlignment="1"/>
    <xf numFmtId="0" fontId="52" fillId="0" borderId="26" xfId="0" applyFont="1" applyFill="1" applyBorder="1" applyAlignment="1">
      <alignment horizontal="center"/>
    </xf>
    <xf numFmtId="164" fontId="7" fillId="0" borderId="26" xfId="0" applyNumberFormat="1" applyFont="1" applyFill="1" applyBorder="1" applyAlignment="1">
      <alignment horizontal="center"/>
    </xf>
    <xf numFmtId="0" fontId="52" fillId="0" borderId="26" xfId="0" applyFont="1" applyFill="1" applyBorder="1" applyAlignment="1">
      <alignment horizontal="center" vertical="center" wrapText="1"/>
    </xf>
    <xf numFmtId="4" fontId="17" fillId="0" borderId="0" xfId="0" applyNumberFormat="1" applyFont="1" applyFill="1" applyBorder="1"/>
    <xf numFmtId="4" fontId="17" fillId="0" borderId="203" xfId="0" applyNumberFormat="1" applyFont="1" applyFill="1" applyBorder="1"/>
    <xf numFmtId="165" fontId="6" fillId="11" borderId="35" xfId="0" applyNumberFormat="1" applyFont="1" applyFill="1" applyBorder="1" applyAlignment="1">
      <alignment horizontal="center"/>
    </xf>
    <xf numFmtId="165" fontId="42" fillId="0" borderId="26" xfId="0" applyNumberFormat="1" applyFont="1" applyFill="1" applyBorder="1" applyAlignment="1">
      <alignment vertical="center"/>
    </xf>
    <xf numFmtId="165" fontId="71" fillId="0" borderId="26" xfId="0" applyNumberFormat="1" applyFont="1" applyFill="1" applyBorder="1" applyAlignment="1">
      <alignment vertical="center" wrapText="1"/>
    </xf>
    <xf numFmtId="165" fontId="42" fillId="0" borderId="26" xfId="0" applyNumberFormat="1" applyFont="1" applyFill="1" applyBorder="1" applyAlignment="1">
      <alignment vertical="center" wrapText="1"/>
    </xf>
    <xf numFmtId="166" fontId="12" fillId="11" borderId="35" xfId="0" applyNumberFormat="1" applyFont="1" applyFill="1" applyBorder="1" applyAlignment="1">
      <alignment horizontal="center"/>
    </xf>
    <xf numFmtId="44" fontId="12" fillId="11" borderId="35" xfId="1" applyFont="1" applyFill="1" applyBorder="1" applyAlignment="1">
      <alignment horizontal="center" vertical="center" wrapText="1"/>
    </xf>
    <xf numFmtId="0" fontId="8" fillId="11" borderId="35" xfId="0" applyFont="1" applyFill="1" applyBorder="1" applyAlignment="1">
      <alignment horizontal="center"/>
    </xf>
    <xf numFmtId="165" fontId="8" fillId="11" borderId="35" xfId="0" applyNumberFormat="1" applyFont="1" applyFill="1" applyBorder="1"/>
    <xf numFmtId="0" fontId="7" fillId="0" borderId="26" xfId="0" applyFont="1" applyFill="1" applyBorder="1" applyAlignment="1">
      <alignment vertical="center"/>
    </xf>
    <xf numFmtId="0" fontId="0" fillId="0" borderId="26" xfId="0" applyFill="1" applyBorder="1"/>
    <xf numFmtId="0" fontId="0" fillId="0" borderId="26" xfId="0" applyBorder="1"/>
    <xf numFmtId="44" fontId="12" fillId="0" borderId="26" xfId="1" applyFont="1" applyBorder="1" applyAlignment="1">
      <alignment vertical="center"/>
    </xf>
    <xf numFmtId="44" fontId="12" fillId="0" borderId="26" xfId="1" applyFont="1" applyBorder="1"/>
    <xf numFmtId="0" fontId="29" fillId="0" borderId="26" xfId="0" applyFont="1" applyFill="1" applyBorder="1" applyAlignment="1">
      <alignment vertical="center" wrapText="1"/>
    </xf>
    <xf numFmtId="166" fontId="29" fillId="0" borderId="26" xfId="0" applyNumberFormat="1" applyFont="1" applyFill="1" applyBorder="1" applyAlignment="1">
      <alignment vertical="center" wrapText="1"/>
    </xf>
    <xf numFmtId="0" fontId="61" fillId="0" borderId="21" xfId="0" applyFont="1" applyFill="1" applyBorder="1" applyAlignment="1">
      <alignment horizontal="center" wrapText="1"/>
    </xf>
    <xf numFmtId="44" fontId="16" fillId="0" borderId="21" xfId="1" applyFont="1" applyFill="1" applyBorder="1" applyAlignment="1">
      <alignment horizontal="center" wrapText="1"/>
    </xf>
    <xf numFmtId="168" fontId="9" fillId="0" borderId="21" xfId="0" applyNumberFormat="1" applyFont="1" applyFill="1" applyBorder="1" applyAlignment="1">
      <alignment horizontal="center"/>
    </xf>
    <xf numFmtId="1" fontId="9" fillId="0" borderId="21" xfId="0" applyNumberFormat="1" applyFont="1" applyFill="1" applyBorder="1" applyAlignment="1">
      <alignment horizontal="center" wrapText="1"/>
    </xf>
    <xf numFmtId="0" fontId="61" fillId="0" borderId="7" xfId="0" applyFont="1" applyBorder="1" applyAlignment="1">
      <alignment horizontal="center" wrapText="1"/>
    </xf>
    <xf numFmtId="1" fontId="48" fillId="0" borderId="7" xfId="1" applyNumberFormat="1" applyFont="1" applyBorder="1" applyAlignment="1">
      <alignment horizontal="center" wrapText="1"/>
    </xf>
    <xf numFmtId="168" fontId="6" fillId="0" borderId="204" xfId="0" applyNumberFormat="1" applyFont="1" applyBorder="1" applyAlignment="1">
      <alignment horizontal="right"/>
    </xf>
    <xf numFmtId="164" fontId="12" fillId="0" borderId="26" xfId="0" applyNumberFormat="1" applyFont="1" applyFill="1" applyBorder="1" applyAlignment="1">
      <alignment vertical="center" wrapText="1"/>
    </xf>
    <xf numFmtId="0" fontId="42" fillId="7" borderId="0" xfId="0" applyFont="1" applyFill="1" applyAlignment="1">
      <alignment horizontal="center" vertical="center"/>
    </xf>
    <xf numFmtId="0" fontId="52" fillId="0" borderId="26" xfId="0" applyFont="1" applyFill="1" applyBorder="1" applyAlignment="1">
      <alignment horizontal="center" vertical="center"/>
    </xf>
    <xf numFmtId="167" fontId="12" fillId="0" borderId="0" xfId="0" applyNumberFormat="1" applyFont="1" applyFill="1" applyAlignment="1">
      <alignment horizontal="center"/>
    </xf>
    <xf numFmtId="164" fontId="12" fillId="0" borderId="0" xfId="0" applyNumberFormat="1" applyFont="1" applyFill="1"/>
    <xf numFmtId="4" fontId="12" fillId="0" borderId="0" xfId="0" applyNumberFormat="1" applyFont="1" applyFill="1" applyAlignment="1">
      <alignment horizontal="right"/>
    </xf>
    <xf numFmtId="4" fontId="62" fillId="0" borderId="0" xfId="0" applyNumberFormat="1" applyFont="1" applyFill="1"/>
    <xf numFmtId="0" fontId="12" fillId="23" borderId="0" xfId="0" applyFont="1" applyFill="1" applyAlignment="1">
      <alignment horizontal="center"/>
    </xf>
    <xf numFmtId="0" fontId="42" fillId="7" borderId="0" xfId="0" applyFont="1" applyFill="1" applyAlignment="1">
      <alignment horizontal="center"/>
    </xf>
    <xf numFmtId="0" fontId="42" fillId="0" borderId="0" xfId="0" applyFont="1" applyFill="1"/>
    <xf numFmtId="1" fontId="33" fillId="14" borderId="21" xfId="0" applyNumberFormat="1" applyFont="1" applyFill="1" applyBorder="1" applyAlignment="1">
      <alignment horizontal="center" vertical="center" wrapText="1"/>
    </xf>
    <xf numFmtId="0" fontId="28" fillId="14" borderId="26" xfId="0" applyFont="1" applyFill="1" applyBorder="1" applyAlignment="1">
      <alignment horizontal="center" vertical="center" wrapText="1"/>
    </xf>
    <xf numFmtId="166" fontId="29" fillId="14" borderId="26" xfId="0" applyNumberFormat="1" applyFont="1" applyFill="1" applyBorder="1" applyAlignment="1">
      <alignment horizontal="center" vertical="center" wrapText="1"/>
    </xf>
    <xf numFmtId="0" fontId="2" fillId="0" borderId="107" xfId="0" applyFont="1" applyBorder="1" applyAlignment="1">
      <alignment horizontal="left" wrapText="1"/>
    </xf>
    <xf numFmtId="0" fontId="19" fillId="0" borderId="140" xfId="0" applyFont="1" applyBorder="1" applyAlignment="1">
      <alignment horizontal="center" wrapText="1"/>
    </xf>
    <xf numFmtId="44" fontId="2" fillId="0" borderId="0" xfId="1" applyFont="1" applyFill="1"/>
    <xf numFmtId="0" fontId="2" fillId="0" borderId="171" xfId="0" applyFont="1" applyBorder="1" applyAlignment="1">
      <alignment horizontal="left" wrapText="1"/>
    </xf>
    <xf numFmtId="44" fontId="2" fillId="0" borderId="26" xfId="1" applyFont="1" applyFill="1" applyBorder="1" applyAlignment="1">
      <alignment horizontal="right"/>
    </xf>
    <xf numFmtId="0" fontId="18" fillId="0" borderId="26" xfId="0" applyFont="1" applyFill="1" applyBorder="1" applyAlignment="1">
      <alignment wrapText="1"/>
    </xf>
    <xf numFmtId="0" fontId="9" fillId="0" borderId="26" xfId="0" applyFont="1" applyFill="1" applyBorder="1" applyAlignment="1">
      <alignment horizontal="left" wrapText="1"/>
    </xf>
    <xf numFmtId="0" fontId="2" fillId="0" borderId="26" xfId="0" applyFont="1" applyFill="1" applyBorder="1" applyAlignment="1">
      <alignment wrapText="1"/>
    </xf>
    <xf numFmtId="44" fontId="9" fillId="0" borderId="26" xfId="1" applyFont="1" applyFill="1" applyBorder="1" applyAlignment="1">
      <alignment horizontal="right"/>
    </xf>
    <xf numFmtId="0" fontId="9" fillId="0" borderId="26" xfId="0" applyFont="1" applyFill="1" applyBorder="1" applyAlignment="1">
      <alignment wrapText="1"/>
    </xf>
    <xf numFmtId="0" fontId="107" fillId="0" borderId="26" xfId="0" applyFont="1" applyFill="1" applyBorder="1" applyAlignment="1">
      <alignment wrapText="1"/>
    </xf>
    <xf numFmtId="165" fontId="18" fillId="0" borderId="26" xfId="0" applyNumberFormat="1" applyFont="1" applyFill="1" applyBorder="1" applyAlignment="1">
      <alignment horizontal="left" wrapText="1"/>
    </xf>
    <xf numFmtId="165" fontId="107" fillId="0" borderId="26" xfId="0" applyNumberFormat="1" applyFont="1" applyFill="1" applyBorder="1" applyAlignment="1">
      <alignment horizontal="left" wrapText="1"/>
    </xf>
    <xf numFmtId="0" fontId="107" fillId="0" borderId="26" xfId="0" applyFont="1" applyFill="1" applyBorder="1" applyAlignment="1">
      <alignment horizontal="left" wrapText="1"/>
    </xf>
    <xf numFmtId="0" fontId="2" fillId="0" borderId="26" xfId="0" applyFont="1" applyFill="1" applyBorder="1" applyAlignment="1">
      <alignment horizontal="left" wrapText="1"/>
    </xf>
    <xf numFmtId="0" fontId="109" fillId="0" borderId="26" xfId="0" applyFont="1" applyBorder="1" applyAlignment="1">
      <alignment horizontal="left" wrapText="1"/>
    </xf>
    <xf numFmtId="44" fontId="2" fillId="0" borderId="26" xfId="1" applyFont="1" applyFill="1" applyBorder="1" applyAlignment="1">
      <alignment vertical="center"/>
    </xf>
    <xf numFmtId="44" fontId="19" fillId="0" borderId="0" xfId="1" applyFont="1" applyFill="1"/>
    <xf numFmtId="0" fontId="122" fillId="0" borderId="44" xfId="0" applyFont="1" applyBorder="1" applyAlignment="1">
      <alignment horizontal="left" wrapText="1"/>
    </xf>
    <xf numFmtId="44" fontId="123" fillId="0" borderId="0" xfId="1" applyFont="1"/>
    <xf numFmtId="0" fontId="124" fillId="0" borderId="0" xfId="0" applyFont="1" applyAlignment="1">
      <alignment horizontal="left" wrapText="1"/>
    </xf>
    <xf numFmtId="0" fontId="124" fillId="0" borderId="44" xfId="0" applyFont="1" applyBorder="1" applyAlignment="1">
      <alignment horizontal="left" wrapText="1"/>
    </xf>
    <xf numFmtId="0" fontId="109" fillId="0" borderId="44" xfId="0" applyFont="1" applyBorder="1" applyAlignment="1">
      <alignment horizontal="left" wrapText="1"/>
    </xf>
    <xf numFmtId="44" fontId="19" fillId="0" borderId="0" xfId="1" applyFont="1"/>
    <xf numFmtId="0" fontId="19" fillId="0" borderId="44" xfId="0" applyFont="1" applyBorder="1" applyAlignment="1">
      <alignment horizontal="left" wrapText="1"/>
    </xf>
    <xf numFmtId="0" fontId="2" fillId="0" borderId="44" xfId="0" applyFont="1" applyBorder="1" applyAlignment="1">
      <alignment horizontal="left" wrapText="1"/>
    </xf>
    <xf numFmtId="44" fontId="2" fillId="0" borderId="108" xfId="1" applyFont="1" applyBorder="1"/>
    <xf numFmtId="0" fontId="2" fillId="0" borderId="173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33" fillId="0" borderId="21" xfId="0" applyFont="1" applyFill="1" applyBorder="1" applyAlignment="1">
      <alignment horizontal="left"/>
    </xf>
    <xf numFmtId="166" fontId="12" fillId="0" borderId="26" xfId="0" applyNumberFormat="1" applyFont="1" applyFill="1" applyBorder="1" applyAlignment="1">
      <alignment horizontal="center" wrapText="1"/>
    </xf>
    <xf numFmtId="164" fontId="12" fillId="17" borderId="26" xfId="0" applyNumberFormat="1" applyFont="1" applyFill="1" applyBorder="1" applyAlignment="1">
      <alignment vertical="center" wrapText="1"/>
    </xf>
    <xf numFmtId="1" fontId="7" fillId="0" borderId="21" xfId="0" applyNumberFormat="1" applyFont="1" applyFill="1" applyBorder="1" applyAlignment="1">
      <alignment horizontal="center" vertical="center"/>
    </xf>
    <xf numFmtId="1" fontId="53" fillId="0" borderId="26" xfId="0" applyNumberFormat="1" applyFont="1" applyFill="1" applyBorder="1" applyAlignment="1">
      <alignment horizontal="center" vertical="center"/>
    </xf>
    <xf numFmtId="0" fontId="63" fillId="0" borderId="35" xfId="0" applyFont="1" applyFill="1" applyBorder="1" applyAlignment="1">
      <alignment horizontal="center" vertical="center"/>
    </xf>
    <xf numFmtId="166" fontId="9" fillId="0" borderId="35" xfId="0" applyNumberFormat="1" applyFont="1" applyFill="1" applyBorder="1" applyAlignment="1">
      <alignment vertical="center" wrapText="1"/>
    </xf>
    <xf numFmtId="44" fontId="6" fillId="21" borderId="26" xfId="1" applyFont="1" applyFill="1" applyBorder="1" applyAlignment="1">
      <alignment horizontal="right"/>
    </xf>
    <xf numFmtId="44" fontId="12" fillId="0" borderId="27" xfId="1" applyFont="1" applyFill="1" applyBorder="1" applyAlignment="1">
      <alignment horizontal="center" vertical="center"/>
    </xf>
    <xf numFmtId="44" fontId="12" fillId="0" borderId="16" xfId="1" applyFont="1" applyFill="1" applyBorder="1" applyAlignment="1">
      <alignment horizontal="center" vertical="center" wrapText="1"/>
    </xf>
    <xf numFmtId="0" fontId="8" fillId="0" borderId="35" xfId="0" applyFont="1" applyBorder="1" applyAlignment="1">
      <alignment horizontal="center"/>
    </xf>
    <xf numFmtId="165" fontId="8" fillId="0" borderId="35" xfId="0" applyNumberFormat="1" applyFont="1" applyBorder="1" applyAlignment="1"/>
    <xf numFmtId="44" fontId="6" fillId="21" borderId="26" xfId="1" applyFont="1" applyFill="1" applyBorder="1" applyAlignment="1">
      <alignment horizontal="right" vertical="center"/>
    </xf>
    <xf numFmtId="0" fontId="19" fillId="0" borderId="25" xfId="0" applyFont="1" applyBorder="1" applyAlignment="1">
      <alignment horizontal="center" vertical="center" wrapText="1"/>
    </xf>
    <xf numFmtId="165" fontId="8" fillId="0" borderId="35" xfId="0" applyNumberFormat="1" applyFont="1" applyBorder="1"/>
    <xf numFmtId="0" fontId="8" fillId="0" borderId="37" xfId="0" applyFont="1" applyBorder="1" applyAlignment="1">
      <alignment horizontal="center"/>
    </xf>
    <xf numFmtId="0" fontId="42" fillId="24" borderId="26" xfId="0" applyFont="1" applyFill="1" applyBorder="1" applyAlignment="1">
      <alignment horizontal="center" vertical="center"/>
    </xf>
    <xf numFmtId="0" fontId="54" fillId="24" borderId="26" xfId="0" applyFont="1" applyFill="1" applyBorder="1" applyAlignment="1">
      <alignment horizontal="center" vertical="center"/>
    </xf>
    <xf numFmtId="0" fontId="54" fillId="24" borderId="26" xfId="0" applyFont="1" applyFill="1" applyBorder="1" applyAlignment="1">
      <alignment horizontal="center"/>
    </xf>
    <xf numFmtId="0" fontId="15" fillId="0" borderId="0" xfId="0" applyFont="1" applyFill="1" applyBorder="1" applyAlignment="1">
      <alignment vertical="center"/>
    </xf>
    <xf numFmtId="0" fontId="63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166" fontId="9" fillId="0" borderId="0" xfId="0" applyNumberFormat="1" applyFont="1" applyFill="1" applyBorder="1" applyAlignment="1">
      <alignment vertical="center" wrapText="1"/>
    </xf>
    <xf numFmtId="0" fontId="9" fillId="0" borderId="37" xfId="0" applyFont="1" applyFill="1" applyBorder="1" applyAlignment="1">
      <alignment horizontal="center" vertical="center"/>
    </xf>
    <xf numFmtId="44" fontId="16" fillId="0" borderId="35" xfId="1" applyFont="1" applyFill="1" applyBorder="1" applyAlignment="1">
      <alignment horizontal="center" vertical="center"/>
    </xf>
    <xf numFmtId="1" fontId="9" fillId="0" borderId="35" xfId="1" applyNumberFormat="1" applyFont="1" applyFill="1" applyBorder="1" applyAlignment="1">
      <alignment horizontal="center" vertical="center"/>
    </xf>
    <xf numFmtId="164" fontId="15" fillId="0" borderId="82" xfId="0" applyNumberFormat="1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63" fillId="0" borderId="3" xfId="0" applyFont="1" applyFill="1" applyBorder="1" applyAlignment="1">
      <alignment horizontal="center" vertical="center"/>
    </xf>
    <xf numFmtId="164" fontId="15" fillId="0" borderId="0" xfId="0" applyNumberFormat="1" applyFont="1" applyFill="1" applyBorder="1" applyAlignment="1">
      <alignment vertical="center"/>
    </xf>
    <xf numFmtId="1" fontId="61" fillId="0" borderId="35" xfId="0" applyNumberFormat="1" applyFont="1" applyFill="1" applyBorder="1" applyAlignment="1">
      <alignment horizontal="center" vertical="center" wrapText="1"/>
    </xf>
    <xf numFmtId="1" fontId="61" fillId="0" borderId="21" xfId="0" applyNumberFormat="1" applyFont="1" applyFill="1" applyBorder="1" applyAlignment="1">
      <alignment horizontal="center" vertical="center" wrapText="1"/>
    </xf>
    <xf numFmtId="0" fontId="12" fillId="7" borderId="0" xfId="0" applyFont="1" applyFill="1" applyAlignment="1">
      <alignment horizontal="center"/>
    </xf>
    <xf numFmtId="166" fontId="12" fillId="0" borderId="0" xfId="0" applyNumberFormat="1" applyFont="1" applyFill="1"/>
    <xf numFmtId="1" fontId="42" fillId="24" borderId="27" xfId="0" applyNumberFormat="1" applyFont="1" applyFill="1" applyBorder="1" applyAlignment="1">
      <alignment horizontal="center"/>
    </xf>
    <xf numFmtId="1" fontId="14" fillId="24" borderId="27" xfId="0" applyNumberFormat="1" applyFont="1" applyFill="1" applyBorder="1" applyAlignment="1">
      <alignment horizontal="center"/>
    </xf>
    <xf numFmtId="1" fontId="12" fillId="24" borderId="27" xfId="0" applyNumberFormat="1" applyFont="1" applyFill="1" applyBorder="1" applyAlignment="1">
      <alignment horizontal="center"/>
    </xf>
    <xf numFmtId="1" fontId="42" fillId="24" borderId="27" xfId="0" applyNumberFormat="1" applyFont="1" applyFill="1" applyBorder="1" applyAlignment="1">
      <alignment horizontal="center" vertical="center" wrapText="1"/>
    </xf>
    <xf numFmtId="167" fontId="6" fillId="0" borderId="26" xfId="0" applyNumberFormat="1" applyFont="1" applyFill="1" applyBorder="1" applyAlignment="1">
      <alignment vertical="center"/>
    </xf>
    <xf numFmtId="167" fontId="12" fillId="0" borderId="26" xfId="0" applyNumberFormat="1" applyFont="1" applyFill="1" applyBorder="1" applyAlignment="1">
      <alignment vertical="center"/>
    </xf>
    <xf numFmtId="1" fontId="7" fillId="0" borderId="35" xfId="0" applyNumberFormat="1" applyFont="1" applyFill="1" applyBorder="1" applyAlignment="1">
      <alignment horizontal="center" vertical="center"/>
    </xf>
    <xf numFmtId="165" fontId="67" fillId="17" borderId="26" xfId="0" applyNumberFormat="1" applyFont="1" applyFill="1" applyBorder="1" applyAlignment="1">
      <alignment horizontal="center" wrapText="1"/>
    </xf>
    <xf numFmtId="1" fontId="7" fillId="0" borderId="0" xfId="0" applyNumberFormat="1" applyFont="1" applyFill="1" applyBorder="1" applyAlignment="1">
      <alignment horizontal="center" vertical="center"/>
    </xf>
    <xf numFmtId="4" fontId="7" fillId="0" borderId="26" xfId="0" applyNumberFormat="1" applyFont="1" applyFill="1" applyBorder="1" applyAlignment="1">
      <alignment horizontal="center" vertical="center"/>
    </xf>
    <xf numFmtId="4" fontId="7" fillId="0" borderId="26" xfId="0" applyNumberFormat="1" applyFont="1" applyFill="1" applyBorder="1" applyAlignment="1">
      <alignment horizontal="center" vertical="center" wrapText="1"/>
    </xf>
    <xf numFmtId="44" fontId="2" fillId="0" borderId="25" xfId="1" applyFont="1" applyFill="1" applyBorder="1"/>
    <xf numFmtId="44" fontId="31" fillId="0" borderId="27" xfId="1" applyFont="1" applyFill="1" applyBorder="1" applyAlignment="1">
      <alignment horizontal="center" vertical="center" wrapText="1"/>
    </xf>
    <xf numFmtId="0" fontId="19" fillId="0" borderId="25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165" fontId="8" fillId="0" borderId="22" xfId="0" applyNumberFormat="1" applyFont="1" applyBorder="1"/>
    <xf numFmtId="44" fontId="6" fillId="24" borderId="26" xfId="1" applyFont="1" applyFill="1" applyBorder="1" applyAlignment="1">
      <alignment horizontal="right"/>
    </xf>
    <xf numFmtId="1" fontId="9" fillId="0" borderId="21" xfId="0" applyNumberFormat="1" applyFont="1" applyFill="1" applyBorder="1" applyAlignment="1">
      <alignment horizontal="center" vertical="center" wrapText="1"/>
    </xf>
    <xf numFmtId="164" fontId="9" fillId="0" borderId="21" xfId="0" applyNumberFormat="1" applyFont="1" applyFill="1" applyBorder="1" applyAlignment="1">
      <alignment horizontal="center" vertical="center"/>
    </xf>
    <xf numFmtId="0" fontId="33" fillId="0" borderId="16" xfId="0" applyFont="1" applyFill="1" applyBorder="1" applyAlignment="1">
      <alignment horizontal="left"/>
    </xf>
    <xf numFmtId="168" fontId="22" fillId="0" borderId="20" xfId="0" applyNumberFormat="1" applyFont="1" applyFill="1" applyBorder="1" applyAlignment="1">
      <alignment horizontal="right"/>
    </xf>
    <xf numFmtId="168" fontId="22" fillId="0" borderId="21" xfId="0" applyNumberFormat="1" applyFont="1" applyFill="1" applyBorder="1" applyAlignment="1">
      <alignment horizontal="right"/>
    </xf>
    <xf numFmtId="1" fontId="9" fillId="0" borderId="26" xfId="0" applyNumberFormat="1" applyFont="1" applyFill="1" applyBorder="1" applyAlignment="1">
      <alignment vertical="center" wrapText="1"/>
    </xf>
    <xf numFmtId="1" fontId="7" fillId="0" borderId="22" xfId="0" applyNumberFormat="1" applyFont="1" applyFill="1" applyBorder="1" applyAlignment="1">
      <alignment horizontal="center" vertical="center"/>
    </xf>
    <xf numFmtId="166" fontId="9" fillId="0" borderId="22" xfId="0" applyNumberFormat="1" applyFont="1" applyFill="1" applyBorder="1" applyAlignment="1">
      <alignment vertical="center" wrapText="1"/>
    </xf>
    <xf numFmtId="166" fontId="9" fillId="0" borderId="27" xfId="0" applyNumberFormat="1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164" fontId="9" fillId="0" borderId="35" xfId="0" applyNumberFormat="1" applyFont="1" applyFill="1" applyBorder="1" applyAlignment="1">
      <alignment horizontal="center" vertical="center"/>
    </xf>
    <xf numFmtId="0" fontId="7" fillId="0" borderId="63" xfId="0" applyFont="1" applyFill="1" applyBorder="1" applyAlignment="1">
      <alignment vertical="center" wrapText="1"/>
    </xf>
    <xf numFmtId="0" fontId="7" fillId="0" borderId="74" xfId="0" applyFont="1" applyFill="1" applyBorder="1" applyAlignment="1">
      <alignment vertical="center" wrapText="1"/>
    </xf>
    <xf numFmtId="0" fontId="53" fillId="0" borderId="78" xfId="0" applyFont="1" applyFill="1" applyBorder="1" applyAlignment="1">
      <alignment horizontal="left" vertical="center"/>
    </xf>
    <xf numFmtId="1" fontId="51" fillId="0" borderId="74" xfId="0" applyNumberFormat="1" applyFont="1" applyFill="1" applyBorder="1" applyAlignment="1">
      <alignment horizontal="center" vertical="center" wrapText="1"/>
    </xf>
    <xf numFmtId="1" fontId="9" fillId="0" borderId="218" xfId="0" applyNumberFormat="1" applyFont="1" applyFill="1" applyBorder="1" applyAlignment="1">
      <alignment horizontal="center" vertical="center" wrapText="1"/>
    </xf>
    <xf numFmtId="164" fontId="9" fillId="0" borderId="217" xfId="0" applyNumberFormat="1" applyFont="1" applyFill="1" applyBorder="1" applyAlignment="1">
      <alignment horizontal="center" vertical="center"/>
    </xf>
    <xf numFmtId="0" fontId="2" fillId="0" borderId="219" xfId="0" applyFont="1" applyFill="1" applyBorder="1" applyAlignment="1">
      <alignment vertical="center"/>
    </xf>
    <xf numFmtId="166" fontId="12" fillId="0" borderId="220" xfId="0" applyNumberFormat="1" applyFont="1" applyFill="1" applyBorder="1" applyAlignment="1">
      <alignment horizontal="center" vertical="center" wrapText="1"/>
    </xf>
    <xf numFmtId="1" fontId="16" fillId="0" borderId="21" xfId="0" applyNumberFormat="1" applyFont="1" applyFill="1" applyBorder="1" applyAlignment="1">
      <alignment horizontal="center" vertical="center" wrapText="1"/>
    </xf>
    <xf numFmtId="168" fontId="2" fillId="0" borderId="27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center" vertical="center"/>
    </xf>
    <xf numFmtId="1" fontId="51" fillId="14" borderId="0" xfId="0" applyNumberFormat="1" applyFont="1" applyFill="1" applyBorder="1" applyAlignment="1">
      <alignment horizontal="center" vertical="center" wrapText="1"/>
    </xf>
    <xf numFmtId="1" fontId="29" fillId="14" borderId="80" xfId="0" applyNumberFormat="1" applyFont="1" applyFill="1" applyBorder="1" applyAlignment="1">
      <alignment horizontal="center" vertical="center" wrapText="1"/>
    </xf>
    <xf numFmtId="1" fontId="29" fillId="14" borderId="81" xfId="0" applyNumberFormat="1" applyFont="1" applyFill="1" applyBorder="1" applyAlignment="1">
      <alignment horizontal="center" vertical="center" wrapText="1"/>
    </xf>
    <xf numFmtId="166" fontId="29" fillId="14" borderId="26" xfId="0" applyNumberFormat="1" applyFont="1" applyFill="1" applyBorder="1" applyAlignment="1">
      <alignment vertical="center" wrapText="1"/>
    </xf>
    <xf numFmtId="164" fontId="7" fillId="0" borderId="0" xfId="0" applyNumberFormat="1" applyFont="1" applyAlignment="1">
      <alignment horizontal="center"/>
    </xf>
    <xf numFmtId="164" fontId="7" fillId="0" borderId="44" xfId="0" applyNumberFormat="1" applyFont="1" applyBorder="1" applyAlignment="1">
      <alignment horizontal="center"/>
    </xf>
    <xf numFmtId="0" fontId="3" fillId="13" borderId="0" xfId="0" applyFont="1" applyFill="1" applyAlignment="1">
      <alignment horizontal="center" vertical="center"/>
    </xf>
    <xf numFmtId="44" fontId="7" fillId="2" borderId="0" xfId="1" applyFont="1" applyFill="1" applyAlignment="1">
      <alignment horizontal="center" wrapText="1"/>
    </xf>
    <xf numFmtId="44" fontId="7" fillId="2" borderId="4" xfId="1" applyFont="1" applyFill="1" applyBorder="1" applyAlignment="1">
      <alignment horizontal="center" wrapText="1"/>
    </xf>
    <xf numFmtId="44" fontId="6" fillId="5" borderId="1" xfId="1" applyFont="1" applyFill="1" applyBorder="1" applyAlignment="1">
      <alignment horizontal="center"/>
    </xf>
    <xf numFmtId="44" fontId="6" fillId="5" borderId="2" xfId="1" applyFont="1" applyFill="1" applyBorder="1" applyAlignment="1">
      <alignment horizont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165" fontId="6" fillId="0" borderId="38" xfId="0" applyNumberFormat="1" applyFont="1" applyBorder="1" applyAlignment="1">
      <alignment horizontal="center" vertical="center" wrapText="1"/>
    </xf>
    <xf numFmtId="165" fontId="6" fillId="0" borderId="39" xfId="0" applyNumberFormat="1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166" fontId="9" fillId="0" borderId="35" xfId="0" applyNumberFormat="1" applyFont="1" applyBorder="1" applyAlignment="1">
      <alignment horizontal="center" vertical="center"/>
    </xf>
    <xf numFmtId="166" fontId="9" fillId="0" borderId="21" xfId="0" applyNumberFormat="1" applyFont="1" applyBorder="1" applyAlignment="1">
      <alignment horizontal="center" vertical="center"/>
    </xf>
    <xf numFmtId="164" fontId="29" fillId="0" borderId="12" xfId="0" applyNumberFormat="1" applyFont="1" applyBorder="1" applyAlignment="1">
      <alignment horizontal="center" vertical="center"/>
    </xf>
    <xf numFmtId="164" fontId="29" fillId="0" borderId="63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63" xfId="0" applyFont="1" applyBorder="1" applyAlignment="1">
      <alignment horizontal="center" vertical="center"/>
    </xf>
    <xf numFmtId="4" fontId="30" fillId="0" borderId="12" xfId="0" applyNumberFormat="1" applyFont="1" applyBorder="1" applyAlignment="1">
      <alignment horizontal="center" vertical="center" wrapText="1"/>
    </xf>
    <xf numFmtId="4" fontId="30" fillId="0" borderId="63" xfId="0" applyNumberFormat="1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horizontal="center" vertical="center" wrapText="1"/>
    </xf>
    <xf numFmtId="164" fontId="2" fillId="0" borderId="63" xfId="0" applyNumberFormat="1" applyFont="1" applyBorder="1" applyAlignment="1">
      <alignment horizontal="center" vertical="center" wrapText="1"/>
    </xf>
    <xf numFmtId="1" fontId="53" fillId="0" borderId="12" xfId="0" applyNumberFormat="1" applyFont="1" applyBorder="1" applyAlignment="1">
      <alignment horizontal="center" vertical="center" wrapText="1"/>
    </xf>
    <xf numFmtId="1" fontId="53" fillId="0" borderId="63" xfId="0" applyNumberFormat="1" applyFont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/>
    </xf>
    <xf numFmtId="0" fontId="29" fillId="0" borderId="63" xfId="0" applyFont="1" applyBorder="1" applyAlignment="1">
      <alignment horizontal="center" vertical="center"/>
    </xf>
    <xf numFmtId="164" fontId="29" fillId="14" borderId="71" xfId="0" applyNumberFormat="1" applyFont="1" applyFill="1" applyBorder="1" applyAlignment="1">
      <alignment horizontal="center" vertical="center"/>
    </xf>
    <xf numFmtId="164" fontId="29" fillId="14" borderId="73" xfId="0" applyNumberFormat="1" applyFont="1" applyFill="1" applyBorder="1" applyAlignment="1">
      <alignment horizontal="center" vertical="center"/>
    </xf>
    <xf numFmtId="0" fontId="15" fillId="0" borderId="66" xfId="0" applyFont="1" applyBorder="1" applyAlignment="1">
      <alignment horizontal="center" vertical="center"/>
    </xf>
    <xf numFmtId="0" fontId="15" fillId="0" borderId="49" xfId="0" applyFont="1" applyBorder="1" applyAlignment="1">
      <alignment horizontal="center" vertical="center"/>
    </xf>
    <xf numFmtId="0" fontId="27" fillId="0" borderId="66" xfId="0" applyFont="1" applyBorder="1" applyAlignment="1">
      <alignment horizontal="center" vertical="center" wrapText="1"/>
    </xf>
    <xf numFmtId="0" fontId="27" fillId="0" borderId="67" xfId="0" applyFont="1" applyBorder="1" applyAlignment="1">
      <alignment horizontal="center" vertical="center" wrapText="1"/>
    </xf>
    <xf numFmtId="1" fontId="9" fillId="0" borderId="66" xfId="0" applyNumberFormat="1" applyFont="1" applyBorder="1" applyAlignment="1">
      <alignment horizontal="center" vertical="center" wrapText="1"/>
    </xf>
    <xf numFmtId="1" fontId="9" fillId="0" borderId="67" xfId="0" applyNumberFormat="1" applyFont="1" applyBorder="1" applyAlignment="1">
      <alignment horizontal="center" vertical="center" wrapText="1"/>
    </xf>
    <xf numFmtId="164" fontId="2" fillId="0" borderId="68" xfId="0" applyNumberFormat="1" applyFont="1" applyBorder="1" applyAlignment="1">
      <alignment horizontal="center" vertical="center" wrapText="1"/>
    </xf>
    <xf numFmtId="164" fontId="2" fillId="0" borderId="69" xfId="0" applyNumberFormat="1" applyFont="1" applyBorder="1" applyAlignment="1">
      <alignment horizontal="center" vertical="center" wrapText="1"/>
    </xf>
    <xf numFmtId="0" fontId="29" fillId="14" borderId="70" xfId="0" applyFont="1" applyFill="1" applyBorder="1" applyAlignment="1">
      <alignment horizontal="center" vertical="center"/>
    </xf>
    <xf numFmtId="0" fontId="29" fillId="14" borderId="72" xfId="0" applyFont="1" applyFill="1" applyBorder="1" applyAlignment="1">
      <alignment horizontal="center" vertical="center"/>
    </xf>
    <xf numFmtId="164" fontId="29" fillId="14" borderId="60" xfId="0" applyNumberFormat="1" applyFont="1" applyFill="1" applyBorder="1" applyAlignment="1">
      <alignment horizontal="center" vertical="center"/>
    </xf>
    <xf numFmtId="164" fontId="29" fillId="14" borderId="62" xfId="0" applyNumberFormat="1" applyFont="1" applyFill="1" applyBorder="1" applyAlignment="1">
      <alignment horizontal="center" vertical="center"/>
    </xf>
    <xf numFmtId="0" fontId="27" fillId="0" borderId="12" xfId="0" applyFont="1" applyBorder="1" applyAlignment="1">
      <alignment horizontal="center" vertical="center" wrapText="1"/>
    </xf>
    <xf numFmtId="0" fontId="27" fillId="0" borderId="6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63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164" fontId="2" fillId="0" borderId="38" xfId="0" applyNumberFormat="1" applyFont="1" applyBorder="1" applyAlignment="1">
      <alignment horizontal="center" vertical="center" wrapText="1"/>
    </xf>
    <xf numFmtId="164" fontId="2" fillId="0" borderId="16" xfId="0" applyNumberFormat="1" applyFont="1" applyBorder="1" applyAlignment="1">
      <alignment horizontal="center" vertical="center" wrapText="1"/>
    </xf>
    <xf numFmtId="1" fontId="2" fillId="0" borderId="12" xfId="0" applyNumberFormat="1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1" fontId="2" fillId="0" borderId="63" xfId="0" applyNumberFormat="1" applyFont="1" applyBorder="1" applyAlignment="1">
      <alignment horizontal="center" vertical="center" wrapText="1"/>
    </xf>
    <xf numFmtId="0" fontId="29" fillId="14" borderId="59" xfId="0" applyFont="1" applyFill="1" applyBorder="1" applyAlignment="1">
      <alignment horizontal="center" vertical="center" wrapText="1"/>
    </xf>
    <xf numFmtId="0" fontId="29" fillId="14" borderId="64" xfId="0" applyFont="1" applyFill="1" applyBorder="1" applyAlignment="1">
      <alignment horizontal="center" vertical="center" wrapText="1"/>
    </xf>
    <xf numFmtId="0" fontId="29" fillId="14" borderId="61" xfId="0" applyFont="1" applyFill="1" applyBorder="1" applyAlignment="1">
      <alignment horizontal="center" vertical="center" wrapText="1"/>
    </xf>
    <xf numFmtId="164" fontId="29" fillId="14" borderId="65" xfId="0" applyNumberFormat="1" applyFont="1" applyFill="1" applyBorder="1" applyAlignment="1">
      <alignment horizontal="center" vertical="center"/>
    </xf>
    <xf numFmtId="0" fontId="15" fillId="0" borderId="35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164" fontId="2" fillId="0" borderId="35" xfId="0" applyNumberFormat="1" applyFont="1" applyBorder="1" applyAlignment="1">
      <alignment horizontal="center" wrapText="1"/>
    </xf>
    <xf numFmtId="164" fontId="2" fillId="0" borderId="21" xfId="0" applyNumberFormat="1" applyFont="1" applyBorder="1" applyAlignment="1">
      <alignment horizontal="center" wrapText="1"/>
    </xf>
    <xf numFmtId="1" fontId="9" fillId="0" borderId="35" xfId="0" applyNumberFormat="1" applyFont="1" applyBorder="1" applyAlignment="1">
      <alignment horizontal="center" vertical="center" wrapText="1"/>
    </xf>
    <xf numFmtId="1" fontId="9" fillId="0" borderId="21" xfId="0" applyNumberFormat="1" applyFont="1" applyBorder="1" applyAlignment="1">
      <alignment horizontal="center" vertical="center" wrapText="1"/>
    </xf>
    <xf numFmtId="0" fontId="29" fillId="14" borderId="35" xfId="0" applyFont="1" applyFill="1" applyBorder="1" applyAlignment="1">
      <alignment horizontal="center" vertical="center"/>
    </xf>
    <xf numFmtId="0" fontId="29" fillId="14" borderId="21" xfId="0" applyFont="1" applyFill="1" applyBorder="1" applyAlignment="1">
      <alignment horizontal="center" vertical="center"/>
    </xf>
    <xf numFmtId="164" fontId="29" fillId="14" borderId="35" xfId="0" applyNumberFormat="1" applyFont="1" applyFill="1" applyBorder="1" applyAlignment="1">
      <alignment horizontal="center" vertical="center"/>
    </xf>
    <xf numFmtId="164" fontId="29" fillId="14" borderId="21" xfId="0" applyNumberFormat="1" applyFont="1" applyFill="1" applyBorder="1" applyAlignment="1">
      <alignment horizontal="center" vertical="center"/>
    </xf>
    <xf numFmtId="1" fontId="2" fillId="0" borderId="35" xfId="0" applyNumberFormat="1" applyFont="1" applyBorder="1" applyAlignment="1">
      <alignment horizontal="center" vertical="center" wrapText="1"/>
    </xf>
    <xf numFmtId="1" fontId="2" fillId="0" borderId="21" xfId="0" applyNumberFormat="1" applyFont="1" applyBorder="1" applyAlignment="1">
      <alignment horizontal="center" vertical="center" wrapText="1"/>
    </xf>
    <xf numFmtId="1" fontId="9" fillId="0" borderId="37" xfId="0" applyNumberFormat="1" applyFont="1" applyBorder="1" applyAlignment="1">
      <alignment horizontal="center" vertical="center" wrapText="1"/>
    </xf>
    <xf numFmtId="1" fontId="9" fillId="0" borderId="20" xfId="0" applyNumberFormat="1" applyFont="1" applyBorder="1" applyAlignment="1">
      <alignment horizontal="center" vertical="center" wrapText="1"/>
    </xf>
    <xf numFmtId="166" fontId="18" fillId="0" borderId="35" xfId="0" applyNumberFormat="1" applyFont="1" applyBorder="1" applyAlignment="1">
      <alignment horizontal="center" vertical="center"/>
    </xf>
    <xf numFmtId="166" fontId="18" fillId="0" borderId="21" xfId="0" applyNumberFormat="1" applyFont="1" applyBorder="1" applyAlignment="1">
      <alignment horizontal="center" vertical="center"/>
    </xf>
    <xf numFmtId="165" fontId="42" fillId="0" borderId="38" xfId="0" applyNumberFormat="1" applyFont="1" applyBorder="1" applyAlignment="1">
      <alignment horizontal="center" vertical="center" wrapText="1"/>
    </xf>
    <xf numFmtId="0" fontId="29" fillId="14" borderId="12" xfId="0" applyFont="1" applyFill="1" applyBorder="1" applyAlignment="1">
      <alignment horizontal="center" vertical="center"/>
    </xf>
    <xf numFmtId="0" fontId="29" fillId="14" borderId="63" xfId="0" applyFont="1" applyFill="1" applyBorder="1" applyAlignment="1">
      <alignment horizontal="center" vertical="center"/>
    </xf>
    <xf numFmtId="164" fontId="29" fillId="14" borderId="12" xfId="0" applyNumberFormat="1" applyFont="1" applyFill="1" applyBorder="1" applyAlignment="1">
      <alignment horizontal="center" vertical="center" wrapText="1"/>
    </xf>
    <xf numFmtId="164" fontId="29" fillId="14" borderId="63" xfId="0" applyNumberFormat="1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/>
    </xf>
    <xf numFmtId="0" fontId="15" fillId="0" borderId="63" xfId="0" applyFont="1" applyFill="1" applyBorder="1" applyAlignment="1">
      <alignment horizontal="center" vertical="center"/>
    </xf>
    <xf numFmtId="4" fontId="63" fillId="0" borderId="12" xfId="0" applyNumberFormat="1" applyFont="1" applyFill="1" applyBorder="1" applyAlignment="1">
      <alignment horizontal="center" vertical="center" wrapText="1"/>
    </xf>
    <xf numFmtId="4" fontId="63" fillId="0" borderId="63" xfId="0" applyNumberFormat="1" applyFont="1" applyFill="1" applyBorder="1" applyAlignment="1">
      <alignment horizontal="center" vertical="center" wrapText="1"/>
    </xf>
    <xf numFmtId="1" fontId="7" fillId="0" borderId="12" xfId="0" applyNumberFormat="1" applyFont="1" applyFill="1" applyBorder="1" applyAlignment="1">
      <alignment horizontal="center" vertical="center" wrapText="1"/>
    </xf>
    <xf numFmtId="1" fontId="7" fillId="0" borderId="3" xfId="0" applyNumberFormat="1" applyFont="1" applyFill="1" applyBorder="1" applyAlignment="1">
      <alignment horizontal="center" vertical="center" wrapText="1"/>
    </xf>
    <xf numFmtId="164" fontId="7" fillId="14" borderId="75" xfId="0" applyNumberFormat="1" applyFont="1" applyFill="1" applyBorder="1" applyAlignment="1">
      <alignment horizontal="center" vertical="center" wrapText="1"/>
    </xf>
    <xf numFmtId="164" fontId="7" fillId="14" borderId="65" xfId="0" applyNumberFormat="1" applyFont="1" applyFill="1" applyBorder="1" applyAlignment="1">
      <alignment horizontal="center" vertical="center" wrapText="1"/>
    </xf>
    <xf numFmtId="0" fontId="29" fillId="14" borderId="59" xfId="0" applyFont="1" applyFill="1" applyBorder="1" applyAlignment="1">
      <alignment horizontal="center" vertical="center"/>
    </xf>
    <xf numFmtId="0" fontId="29" fillId="14" borderId="61" xfId="0" applyFont="1" applyFill="1" applyBorder="1" applyAlignment="1">
      <alignment horizontal="center" vertical="center"/>
    </xf>
    <xf numFmtId="0" fontId="15" fillId="0" borderId="12" xfId="0" applyFont="1" applyBorder="1" applyAlignment="1">
      <alignment horizontal="left" vertical="center" wrapText="1"/>
    </xf>
    <xf numFmtId="0" fontId="15" fillId="0" borderId="63" xfId="0" applyFont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9" fillId="0" borderId="63" xfId="0" applyNumberFormat="1" applyFont="1" applyBorder="1" applyAlignment="1">
      <alignment horizontal="center" vertical="center" wrapText="1"/>
    </xf>
    <xf numFmtId="1" fontId="7" fillId="0" borderId="12" xfId="0" applyNumberFormat="1" applyFont="1" applyBorder="1" applyAlignment="1">
      <alignment horizontal="center" vertical="center" wrapText="1"/>
    </xf>
    <xf numFmtId="1" fontId="7" fillId="0" borderId="63" xfId="0" applyNumberFormat="1" applyFont="1" applyBorder="1" applyAlignment="1">
      <alignment horizontal="center" vertical="center" wrapText="1"/>
    </xf>
    <xf numFmtId="0" fontId="18" fillId="0" borderId="59" xfId="0" applyFont="1" applyFill="1" applyBorder="1" applyAlignment="1">
      <alignment horizontal="center" vertical="center"/>
    </xf>
    <xf numFmtId="0" fontId="18" fillId="0" borderId="61" xfId="0" applyFont="1" applyFill="1" applyBorder="1" applyAlignment="1">
      <alignment horizontal="center" vertical="center"/>
    </xf>
    <xf numFmtId="164" fontId="9" fillId="0" borderId="60" xfId="0" applyNumberFormat="1" applyFont="1" applyFill="1" applyBorder="1" applyAlignment="1">
      <alignment horizontal="center" vertical="center"/>
    </xf>
    <xf numFmtId="164" fontId="9" fillId="0" borderId="62" xfId="0" applyNumberFormat="1" applyFont="1" applyFill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 wrapText="1"/>
    </xf>
    <xf numFmtId="1" fontId="7" fillId="0" borderId="21" xfId="0" applyNumberFormat="1" applyFont="1" applyBorder="1" applyAlignment="1">
      <alignment horizontal="center" vertical="center" wrapText="1"/>
    </xf>
    <xf numFmtId="164" fontId="2" fillId="0" borderId="35" xfId="0" applyNumberFormat="1" applyFont="1" applyBorder="1" applyAlignment="1">
      <alignment horizontal="center" vertical="center" wrapText="1"/>
    </xf>
    <xf numFmtId="164" fontId="2" fillId="0" borderId="21" xfId="0" applyNumberFormat="1" applyFont="1" applyBorder="1" applyAlignment="1">
      <alignment horizontal="center" vertical="center" wrapText="1"/>
    </xf>
    <xf numFmtId="0" fontId="29" fillId="14" borderId="3" xfId="0" applyFont="1" applyFill="1" applyBorder="1" applyAlignment="1">
      <alignment horizontal="center" vertical="center"/>
    </xf>
    <xf numFmtId="164" fontId="29" fillId="14" borderId="12" xfId="0" applyNumberFormat="1" applyFont="1" applyFill="1" applyBorder="1" applyAlignment="1">
      <alignment horizontal="center" vertical="center"/>
    </xf>
    <xf numFmtId="164" fontId="29" fillId="14" borderId="3" xfId="0" applyNumberFormat="1" applyFont="1" applyFill="1" applyBorder="1" applyAlignment="1">
      <alignment horizontal="center" vertical="center"/>
    </xf>
    <xf numFmtId="164" fontId="29" fillId="14" borderId="63" xfId="0" applyNumberFormat="1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27" fillId="0" borderId="12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7" fillId="0" borderId="63" xfId="0" applyFont="1" applyFill="1" applyBorder="1" applyAlignment="1">
      <alignment horizontal="center" vertical="center" wrapText="1"/>
    </xf>
    <xf numFmtId="164" fontId="2" fillId="0" borderId="12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Fill="1" applyBorder="1" applyAlignment="1">
      <alignment horizontal="center" vertical="center" wrapText="1"/>
    </xf>
    <xf numFmtId="164" fontId="2" fillId="0" borderId="63" xfId="0" applyNumberFormat="1" applyFont="1" applyFill="1" applyBorder="1" applyAlignment="1">
      <alignment horizontal="center" vertical="center" wrapText="1"/>
    </xf>
    <xf numFmtId="1" fontId="9" fillId="0" borderId="12" xfId="0" applyNumberFormat="1" applyFont="1" applyFill="1" applyBorder="1" applyAlignment="1">
      <alignment horizontal="center" vertical="center" wrapText="1"/>
    </xf>
    <xf numFmtId="1" fontId="9" fillId="0" borderId="3" xfId="0" applyNumberFormat="1" applyFont="1" applyFill="1" applyBorder="1" applyAlignment="1">
      <alignment horizontal="center" vertical="center" wrapText="1"/>
    </xf>
    <xf numFmtId="1" fontId="9" fillId="0" borderId="63" xfId="0" applyNumberFormat="1" applyFont="1" applyFill="1" applyBorder="1" applyAlignment="1">
      <alignment horizontal="center" vertical="center" wrapText="1"/>
    </xf>
    <xf numFmtId="165" fontId="71" fillId="0" borderId="12" xfId="0" applyNumberFormat="1" applyFont="1" applyFill="1" applyBorder="1" applyAlignment="1">
      <alignment horizontal="center" vertical="center" wrapText="1"/>
    </xf>
    <xf numFmtId="165" fontId="71" fillId="0" borderId="3" xfId="0" applyNumberFormat="1" applyFont="1" applyFill="1" applyBorder="1" applyAlignment="1">
      <alignment horizontal="center" vertical="center" wrapText="1"/>
    </xf>
    <xf numFmtId="165" fontId="71" fillId="0" borderId="63" xfId="0" applyNumberFormat="1" applyFont="1" applyFill="1" applyBorder="1" applyAlignment="1">
      <alignment horizontal="center" vertical="center" wrapText="1"/>
    </xf>
    <xf numFmtId="164" fontId="9" fillId="0" borderId="35" xfId="0" applyNumberFormat="1" applyFont="1" applyBorder="1" applyAlignment="1">
      <alignment horizontal="center" vertical="center"/>
    </xf>
    <xf numFmtId="164" fontId="9" fillId="0" borderId="21" xfId="0" applyNumberFormat="1" applyFont="1" applyBorder="1" applyAlignment="1">
      <alignment horizontal="center" vertical="center"/>
    </xf>
    <xf numFmtId="0" fontId="15" fillId="0" borderId="35" xfId="0" applyFont="1" applyFill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6" fillId="0" borderId="35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164" fontId="2" fillId="0" borderId="82" xfId="0" applyNumberFormat="1" applyFont="1" applyFill="1" applyBorder="1" applyAlignment="1">
      <alignment horizontal="center" vertical="center" wrapText="1"/>
    </xf>
    <xf numFmtId="164" fontId="2" fillId="0" borderId="16" xfId="0" applyNumberFormat="1" applyFont="1" applyFill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165" fontId="73" fillId="14" borderId="38" xfId="0" applyNumberFormat="1" applyFont="1" applyFill="1" applyBorder="1" applyAlignment="1">
      <alignment horizontal="center" wrapText="1"/>
    </xf>
    <xf numFmtId="165" fontId="73" fillId="14" borderId="39" xfId="0" applyNumberFormat="1" applyFont="1" applyFill="1" applyBorder="1" applyAlignment="1">
      <alignment horizontal="center" wrapText="1"/>
    </xf>
    <xf numFmtId="0" fontId="15" fillId="0" borderId="35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4" fontId="72" fillId="0" borderId="35" xfId="0" applyNumberFormat="1" applyFont="1" applyBorder="1" applyAlignment="1">
      <alignment horizontal="center" vertical="center" wrapText="1"/>
    </xf>
    <xf numFmtId="4" fontId="72" fillId="0" borderId="21" xfId="0" applyNumberFormat="1" applyFont="1" applyBorder="1" applyAlignment="1">
      <alignment horizontal="center" vertical="center" wrapText="1"/>
    </xf>
    <xf numFmtId="1" fontId="9" fillId="0" borderId="80" xfId="0" applyNumberFormat="1" applyFont="1" applyBorder="1" applyAlignment="1">
      <alignment horizontal="center" vertical="center" wrapText="1"/>
    </xf>
    <xf numFmtId="1" fontId="9" fillId="0" borderId="81" xfId="0" applyNumberFormat="1" applyFont="1" applyBorder="1" applyAlignment="1">
      <alignment horizontal="center" vertical="center" wrapText="1"/>
    </xf>
    <xf numFmtId="165" fontId="65" fillId="0" borderId="12" xfId="0" applyNumberFormat="1" applyFont="1" applyFill="1" applyBorder="1" applyAlignment="1">
      <alignment horizontal="center" vertical="center" wrapText="1"/>
    </xf>
    <xf numFmtId="165" fontId="65" fillId="0" borderId="63" xfId="0" applyNumberFormat="1" applyFont="1" applyFill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164" fontId="9" fillId="0" borderId="60" xfId="0" applyNumberFormat="1" applyFont="1" applyBorder="1" applyAlignment="1">
      <alignment horizontal="center" vertical="center"/>
    </xf>
    <xf numFmtId="164" fontId="9" fillId="0" borderId="62" xfId="0" applyNumberFormat="1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63" xfId="0" applyFont="1" applyBorder="1" applyAlignment="1">
      <alignment horizontal="center" vertical="center"/>
    </xf>
    <xf numFmtId="166" fontId="12" fillId="0" borderId="12" xfId="0" applyNumberFormat="1" applyFont="1" applyBorder="1" applyAlignment="1">
      <alignment horizontal="center" vertical="center"/>
    </xf>
    <xf numFmtId="166" fontId="12" fillId="0" borderId="3" xfId="0" applyNumberFormat="1" applyFont="1" applyBorder="1" applyAlignment="1">
      <alignment horizontal="center" vertical="center"/>
    </xf>
    <xf numFmtId="166" fontId="12" fillId="0" borderId="63" xfId="0" applyNumberFormat="1" applyFont="1" applyBorder="1" applyAlignment="1">
      <alignment horizontal="center" vertical="center"/>
    </xf>
    <xf numFmtId="0" fontId="15" fillId="0" borderId="66" xfId="0" applyFont="1" applyFill="1" applyBorder="1" applyAlignment="1">
      <alignment horizontal="center" vertical="center" wrapText="1"/>
    </xf>
    <xf numFmtId="0" fontId="15" fillId="0" borderId="47" xfId="0" applyFont="1" applyFill="1" applyBorder="1" applyAlignment="1">
      <alignment horizontal="center" vertical="center" wrapText="1"/>
    </xf>
    <xf numFmtId="0" fontId="15" fillId="0" borderId="49" xfId="0" applyFont="1" applyFill="1" applyBorder="1" applyAlignment="1">
      <alignment horizontal="center" vertical="center" wrapText="1"/>
    </xf>
    <xf numFmtId="0" fontId="27" fillId="0" borderId="66" xfId="0" applyFont="1" applyFill="1" applyBorder="1" applyAlignment="1">
      <alignment horizontal="center" wrapText="1"/>
    </xf>
    <xf numFmtId="0" fontId="27" fillId="0" borderId="47" xfId="0" applyFont="1" applyFill="1" applyBorder="1" applyAlignment="1">
      <alignment horizontal="center" wrapText="1"/>
    </xf>
    <xf numFmtId="0" fontId="27" fillId="0" borderId="49" xfId="0" applyFont="1" applyFill="1" applyBorder="1" applyAlignment="1">
      <alignment horizontal="center" wrapText="1"/>
    </xf>
    <xf numFmtId="164" fontId="2" fillId="0" borderId="85" xfId="0" applyNumberFormat="1" applyFont="1" applyFill="1" applyBorder="1" applyAlignment="1">
      <alignment horizontal="center" vertical="center" wrapText="1"/>
    </xf>
    <xf numFmtId="164" fontId="2" fillId="0" borderId="47" xfId="0" applyNumberFormat="1" applyFont="1" applyFill="1" applyBorder="1" applyAlignment="1">
      <alignment horizontal="center" vertical="center" wrapText="1"/>
    </xf>
    <xf numFmtId="164" fontId="2" fillId="0" borderId="49" xfId="0" applyNumberFormat="1" applyFont="1" applyFill="1" applyBorder="1" applyAlignment="1">
      <alignment horizontal="center" vertical="center" wrapText="1"/>
    </xf>
    <xf numFmtId="1" fontId="9" fillId="0" borderId="85" xfId="0" applyNumberFormat="1" applyFont="1" applyFill="1" applyBorder="1" applyAlignment="1">
      <alignment horizontal="center" vertical="center" wrapText="1"/>
    </xf>
    <xf numFmtId="1" fontId="9" fillId="0" borderId="47" xfId="0" applyNumberFormat="1" applyFont="1" applyFill="1" applyBorder="1" applyAlignment="1">
      <alignment horizontal="center" vertical="center" wrapText="1"/>
    </xf>
    <xf numFmtId="1" fontId="9" fillId="0" borderId="49" xfId="0" applyNumberFormat="1" applyFont="1" applyFill="1" applyBorder="1" applyAlignment="1">
      <alignment horizontal="center" vertical="center" wrapText="1"/>
    </xf>
    <xf numFmtId="0" fontId="9" fillId="0" borderId="85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63" xfId="0" applyFont="1" applyFill="1" applyBorder="1" applyAlignment="1">
      <alignment horizontal="center" vertical="center" wrapText="1"/>
    </xf>
    <xf numFmtId="0" fontId="27" fillId="0" borderId="35" xfId="0" applyFont="1" applyFill="1" applyBorder="1" applyAlignment="1">
      <alignment horizontal="center" wrapText="1"/>
    </xf>
    <xf numFmtId="0" fontId="27" fillId="0" borderId="22" xfId="0" applyFont="1" applyFill="1" applyBorder="1" applyAlignment="1">
      <alignment horizontal="center" wrapText="1"/>
    </xf>
    <xf numFmtId="0" fontId="27" fillId="0" borderId="21" xfId="0" applyFont="1" applyFill="1" applyBorder="1" applyAlignment="1">
      <alignment horizontal="center" wrapText="1"/>
    </xf>
    <xf numFmtId="1" fontId="2" fillId="0" borderId="12" xfId="0" applyNumberFormat="1" applyFont="1" applyFill="1" applyBorder="1" applyAlignment="1">
      <alignment horizontal="center" vertical="center" wrapText="1"/>
    </xf>
    <xf numFmtId="1" fontId="2" fillId="0" borderId="3" xfId="0" applyNumberFormat="1" applyFont="1" applyFill="1" applyBorder="1" applyAlignment="1">
      <alignment horizontal="center" vertical="center" wrapText="1"/>
    </xf>
    <xf numFmtId="1" fontId="2" fillId="0" borderId="63" xfId="0" applyNumberFormat="1" applyFont="1" applyFill="1" applyBorder="1" applyAlignment="1">
      <alignment horizontal="center" vertical="center" wrapText="1"/>
    </xf>
    <xf numFmtId="165" fontId="70" fillId="0" borderId="35" xfId="0" applyNumberFormat="1" applyFont="1" applyFill="1" applyBorder="1" applyAlignment="1">
      <alignment horizontal="center" vertical="center" wrapText="1"/>
    </xf>
    <xf numFmtId="165" fontId="70" fillId="0" borderId="22" xfId="0" applyNumberFormat="1" applyFont="1" applyFill="1" applyBorder="1" applyAlignment="1">
      <alignment horizontal="center" vertical="center" wrapText="1"/>
    </xf>
    <xf numFmtId="165" fontId="70" fillId="0" borderId="21" xfId="0" applyNumberFormat="1" applyFont="1" applyFill="1" applyBorder="1" applyAlignment="1">
      <alignment horizontal="center" vertical="center" wrapText="1"/>
    </xf>
    <xf numFmtId="0" fontId="15" fillId="0" borderId="83" xfId="0" applyFont="1" applyFill="1" applyBorder="1" applyAlignment="1">
      <alignment horizontal="center" vertical="center" wrapText="1"/>
    </xf>
    <xf numFmtId="0" fontId="15" fillId="0" borderId="84" xfId="0" applyFont="1" applyFill="1" applyBorder="1" applyAlignment="1">
      <alignment horizontal="center" vertical="center" wrapText="1"/>
    </xf>
    <xf numFmtId="165" fontId="67" fillId="0" borderId="35" xfId="0" applyNumberFormat="1" applyFont="1" applyFill="1" applyBorder="1" applyAlignment="1">
      <alignment horizontal="center" wrapText="1"/>
    </xf>
    <xf numFmtId="165" fontId="67" fillId="0" borderId="22" xfId="0" applyNumberFormat="1" applyFont="1" applyFill="1" applyBorder="1" applyAlignment="1">
      <alignment horizontal="center" wrapText="1"/>
    </xf>
    <xf numFmtId="0" fontId="15" fillId="0" borderId="3" xfId="0" applyFont="1" applyBorder="1" applyAlignment="1">
      <alignment horizontal="center" vertical="center"/>
    </xf>
    <xf numFmtId="4" fontId="72" fillId="0" borderId="35" xfId="0" applyNumberFormat="1" applyFont="1" applyBorder="1" applyAlignment="1">
      <alignment horizontal="center" wrapText="1"/>
    </xf>
    <xf numFmtId="4" fontId="72" fillId="0" borderId="22" xfId="0" applyNumberFormat="1" applyFont="1" applyBorder="1" applyAlignment="1">
      <alignment horizontal="center" wrapText="1"/>
    </xf>
    <xf numFmtId="4" fontId="72" fillId="0" borderId="21" xfId="0" applyNumberFormat="1" applyFont="1" applyBorder="1" applyAlignment="1">
      <alignment horizontal="center" wrapText="1"/>
    </xf>
    <xf numFmtId="164" fontId="2" fillId="16" borderId="12" xfId="0" applyNumberFormat="1" applyFont="1" applyFill="1" applyBorder="1" applyAlignment="1">
      <alignment horizontal="center" vertical="center" wrapText="1"/>
    </xf>
    <xf numFmtId="164" fontId="2" fillId="16" borderId="3" xfId="0" applyNumberFormat="1" applyFont="1" applyFill="1" applyBorder="1" applyAlignment="1">
      <alignment horizontal="center" vertical="center" wrapText="1"/>
    </xf>
    <xf numFmtId="164" fontId="2" fillId="16" borderId="63" xfId="0" applyNumberFormat="1" applyFont="1" applyFill="1" applyBorder="1" applyAlignment="1">
      <alignment horizontal="center" vertical="center" wrapText="1"/>
    </xf>
    <xf numFmtId="1" fontId="9" fillId="0" borderId="12" xfId="0" applyNumberFormat="1" applyFont="1" applyBorder="1" applyAlignment="1">
      <alignment horizontal="center" vertical="center" wrapText="1"/>
    </xf>
    <xf numFmtId="1" fontId="9" fillId="0" borderId="3" xfId="0" applyNumberFormat="1" applyFont="1" applyBorder="1" applyAlignment="1">
      <alignment horizontal="center" vertical="center" wrapText="1"/>
    </xf>
    <xf numFmtId="1" fontId="9" fillId="0" borderId="63" xfId="0" applyNumberFormat="1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63" xfId="0" applyFont="1" applyBorder="1" applyAlignment="1">
      <alignment horizontal="center" vertical="center"/>
    </xf>
    <xf numFmtId="0" fontId="15" fillId="0" borderId="22" xfId="0" applyFont="1" applyFill="1" applyBorder="1" applyAlignment="1">
      <alignment horizontal="center" vertical="center" wrapText="1"/>
    </xf>
    <xf numFmtId="0" fontId="27" fillId="0" borderId="12" xfId="0" applyFont="1" applyFill="1" applyBorder="1" applyAlignment="1">
      <alignment horizontal="center" wrapText="1"/>
    </xf>
    <xf numFmtId="0" fontId="27" fillId="0" borderId="3" xfId="0" applyFont="1" applyFill="1" applyBorder="1" applyAlignment="1">
      <alignment horizontal="center" wrapText="1"/>
    </xf>
    <xf numFmtId="0" fontId="27" fillId="0" borderId="63" xfId="0" applyFont="1" applyFill="1" applyBorder="1" applyAlignment="1">
      <alignment horizontal="center" wrapText="1"/>
    </xf>
    <xf numFmtId="1" fontId="9" fillId="0" borderId="80" xfId="0" applyNumberFormat="1" applyFont="1" applyFill="1" applyBorder="1" applyAlignment="1">
      <alignment horizontal="center" vertical="center" wrapText="1"/>
    </xf>
    <xf numFmtId="1" fontId="9" fillId="0" borderId="64" xfId="0" applyNumberFormat="1" applyFont="1" applyFill="1" applyBorder="1" applyAlignment="1">
      <alignment horizontal="center" vertical="center" wrapText="1"/>
    </xf>
    <xf numFmtId="1" fontId="9" fillId="0" borderId="81" xfId="0" applyNumberFormat="1" applyFont="1" applyFill="1" applyBorder="1" applyAlignment="1">
      <alignment horizontal="center" vertical="center" wrapText="1"/>
    </xf>
    <xf numFmtId="165" fontId="73" fillId="0" borderId="38" xfId="0" applyNumberFormat="1" applyFont="1" applyFill="1" applyBorder="1" applyAlignment="1">
      <alignment horizontal="center" wrapText="1"/>
    </xf>
    <xf numFmtId="165" fontId="73" fillId="0" borderId="39" xfId="0" applyNumberFormat="1" applyFont="1" applyFill="1" applyBorder="1" applyAlignment="1">
      <alignment horizontal="center" wrapText="1"/>
    </xf>
    <xf numFmtId="165" fontId="6" fillId="0" borderId="26" xfId="0" applyNumberFormat="1" applyFont="1" applyBorder="1" applyAlignment="1">
      <alignment horizontal="center" vertical="center" wrapText="1"/>
    </xf>
    <xf numFmtId="166" fontId="12" fillId="0" borderId="35" xfId="0" applyNumberFormat="1" applyFont="1" applyBorder="1" applyAlignment="1">
      <alignment horizontal="center" vertical="center"/>
    </xf>
    <xf numFmtId="166" fontId="12" fillId="0" borderId="21" xfId="0" applyNumberFormat="1" applyFont="1" applyBorder="1" applyAlignment="1">
      <alignment horizontal="center" vertical="center"/>
    </xf>
    <xf numFmtId="165" fontId="65" fillId="0" borderId="3" xfId="0" applyNumberFormat="1" applyFont="1" applyFill="1" applyBorder="1" applyAlignment="1">
      <alignment horizontal="center" vertical="center" wrapText="1"/>
    </xf>
    <xf numFmtId="166" fontId="29" fillId="14" borderId="12" xfId="0" applyNumberFormat="1" applyFont="1" applyFill="1" applyBorder="1" applyAlignment="1">
      <alignment horizontal="center" vertical="center"/>
    </xf>
    <xf numFmtId="166" fontId="29" fillId="14" borderId="63" xfId="0" applyNumberFormat="1" applyFont="1" applyFill="1" applyBorder="1" applyAlignment="1">
      <alignment horizontal="center" vertical="center"/>
    </xf>
    <xf numFmtId="166" fontId="12" fillId="0" borderId="85" xfId="0" applyNumberFormat="1" applyFont="1" applyBorder="1" applyAlignment="1">
      <alignment horizontal="center" vertical="center"/>
    </xf>
    <xf numFmtId="166" fontId="12" fillId="0" borderId="47" xfId="0" applyNumberFormat="1" applyFont="1" applyBorder="1" applyAlignment="1">
      <alignment horizontal="center" vertical="center"/>
    </xf>
    <xf numFmtId="166" fontId="12" fillId="0" borderId="49" xfId="0" applyNumberFormat="1" applyFont="1" applyBorder="1" applyAlignment="1">
      <alignment horizontal="center" vertical="center"/>
    </xf>
    <xf numFmtId="165" fontId="67" fillId="0" borderId="12" xfId="0" applyNumberFormat="1" applyFont="1" applyFill="1" applyBorder="1" applyAlignment="1">
      <alignment horizontal="center" wrapText="1"/>
    </xf>
    <xf numFmtId="165" fontId="67" fillId="0" borderId="3" xfId="0" applyNumberFormat="1" applyFont="1" applyFill="1" applyBorder="1" applyAlignment="1">
      <alignment horizontal="center" wrapText="1"/>
    </xf>
    <xf numFmtId="165" fontId="67" fillId="0" borderId="63" xfId="0" applyNumberFormat="1" applyFont="1" applyFill="1" applyBorder="1" applyAlignment="1">
      <alignment horizontal="center" wrapText="1"/>
    </xf>
    <xf numFmtId="164" fontId="2" fillId="16" borderId="82" xfId="0" applyNumberFormat="1" applyFont="1" applyFill="1" applyBorder="1" applyAlignment="1">
      <alignment horizontal="center" vertical="center" wrapText="1"/>
    </xf>
    <xf numFmtId="164" fontId="2" fillId="16" borderId="16" xfId="0" applyNumberFormat="1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64" fillId="0" borderId="12" xfId="0" applyFont="1" applyFill="1" applyBorder="1" applyAlignment="1">
      <alignment horizontal="center" wrapText="1"/>
    </xf>
    <xf numFmtId="0" fontId="64" fillId="0" borderId="63" xfId="0" applyFont="1" applyFill="1" applyBorder="1" applyAlignment="1">
      <alignment horizontal="center" wrapText="1"/>
    </xf>
    <xf numFmtId="164" fontId="9" fillId="0" borderId="12" xfId="0" applyNumberFormat="1" applyFont="1" applyFill="1" applyBorder="1" applyAlignment="1">
      <alignment horizontal="center" vertical="center" wrapText="1"/>
    </xf>
    <xf numFmtId="164" fontId="9" fillId="0" borderId="63" xfId="0" applyNumberFormat="1" applyFont="1" applyFill="1" applyBorder="1" applyAlignment="1">
      <alignment horizontal="center" vertical="center" wrapText="1"/>
    </xf>
    <xf numFmtId="1" fontId="9" fillId="0" borderId="12" xfId="0" applyNumberFormat="1" applyFont="1" applyFill="1" applyBorder="1" applyAlignment="1">
      <alignment horizontal="center" vertical="center"/>
    </xf>
    <xf numFmtId="1" fontId="9" fillId="0" borderId="63" xfId="0" applyNumberFormat="1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0" fontId="18" fillId="0" borderId="63" xfId="0" applyFont="1" applyFill="1" applyBorder="1" applyAlignment="1">
      <alignment horizontal="center" vertical="center"/>
    </xf>
    <xf numFmtId="166" fontId="12" fillId="0" borderId="12" xfId="0" applyNumberFormat="1" applyFont="1" applyFill="1" applyBorder="1" applyAlignment="1">
      <alignment horizontal="center" vertical="center"/>
    </xf>
    <xf numFmtId="166" fontId="12" fillId="0" borderId="63" xfId="0" applyNumberFormat="1" applyFont="1" applyFill="1" applyBorder="1" applyAlignment="1">
      <alignment horizontal="center" vertical="center"/>
    </xf>
    <xf numFmtId="165" fontId="65" fillId="0" borderId="35" xfId="0" applyNumberFormat="1" applyFont="1" applyFill="1" applyBorder="1" applyAlignment="1">
      <alignment horizontal="center" vertical="center"/>
    </xf>
    <xf numFmtId="165" fontId="65" fillId="0" borderId="21" xfId="0" applyNumberFormat="1" applyFont="1" applyFill="1" applyBorder="1" applyAlignment="1">
      <alignment horizontal="center" vertical="center"/>
    </xf>
    <xf numFmtId="0" fontId="9" fillId="0" borderId="85" xfId="0" applyFont="1" applyFill="1" applyBorder="1" applyAlignment="1">
      <alignment horizontal="center" vertical="center"/>
    </xf>
    <xf numFmtId="0" fontId="9" fillId="0" borderId="47" xfId="0" applyFont="1" applyFill="1" applyBorder="1" applyAlignment="1">
      <alignment horizontal="center" vertical="center"/>
    </xf>
    <xf numFmtId="166" fontId="9" fillId="0" borderId="85" xfId="0" applyNumberFormat="1" applyFont="1" applyFill="1" applyBorder="1" applyAlignment="1">
      <alignment horizontal="center" vertical="center" wrapText="1"/>
    </xf>
    <xf numFmtId="166" fontId="9" fillId="0" borderId="47" xfId="0" applyNumberFormat="1" applyFont="1" applyFill="1" applyBorder="1" applyAlignment="1">
      <alignment horizontal="center" vertical="center" wrapText="1"/>
    </xf>
    <xf numFmtId="1" fontId="7" fillId="0" borderId="91" xfId="0" applyNumberFormat="1" applyFont="1" applyBorder="1" applyAlignment="1">
      <alignment horizontal="center" vertical="center" wrapText="1"/>
    </xf>
    <xf numFmtId="1" fontId="7" fillId="0" borderId="92" xfId="0" applyNumberFormat="1" applyFont="1" applyBorder="1" applyAlignment="1">
      <alignment horizontal="center" vertical="center" wrapText="1"/>
    </xf>
    <xf numFmtId="1" fontId="7" fillId="0" borderId="93" xfId="0" applyNumberFormat="1" applyFont="1" applyBorder="1" applyAlignment="1">
      <alignment horizontal="center" vertical="center" wrapText="1"/>
    </xf>
    <xf numFmtId="0" fontId="63" fillId="0" borderId="12" xfId="0" applyFont="1" applyBorder="1" applyAlignment="1">
      <alignment horizontal="center" vertical="center" wrapText="1"/>
    </xf>
    <xf numFmtId="0" fontId="63" fillId="0" borderId="3" xfId="0" applyFont="1" applyBorder="1" applyAlignment="1">
      <alignment horizontal="center" vertical="center" wrapText="1"/>
    </xf>
    <xf numFmtId="0" fontId="63" fillId="0" borderId="63" xfId="0" applyFont="1" applyBorder="1" applyAlignment="1">
      <alignment horizontal="center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44" fontId="12" fillId="0" borderId="12" xfId="1" applyFont="1" applyBorder="1" applyAlignment="1">
      <alignment horizontal="center" vertical="center"/>
    </xf>
    <xf numFmtId="44" fontId="12" fillId="0" borderId="3" xfId="1" applyFont="1" applyBorder="1" applyAlignment="1">
      <alignment horizontal="center" vertical="center"/>
    </xf>
    <xf numFmtId="44" fontId="12" fillId="0" borderId="63" xfId="1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73" fillId="0" borderId="59" xfId="0" applyFont="1" applyBorder="1" applyAlignment="1">
      <alignment horizontal="center" vertical="center"/>
    </xf>
    <xf numFmtId="0" fontId="73" fillId="0" borderId="64" xfId="0" applyFont="1" applyBorder="1" applyAlignment="1">
      <alignment horizontal="center" vertical="center"/>
    </xf>
    <xf numFmtId="0" fontId="73" fillId="0" borderId="61" xfId="0" applyFont="1" applyBorder="1" applyAlignment="1">
      <alignment horizontal="center" vertical="center"/>
    </xf>
    <xf numFmtId="165" fontId="73" fillId="0" borderId="60" xfId="0" applyNumberFormat="1" applyFont="1" applyBorder="1" applyAlignment="1">
      <alignment horizontal="center" vertical="center"/>
    </xf>
    <xf numFmtId="165" fontId="73" fillId="0" borderId="65" xfId="0" applyNumberFormat="1" applyFont="1" applyBorder="1" applyAlignment="1">
      <alignment horizontal="center" vertical="center"/>
    </xf>
    <xf numFmtId="165" fontId="73" fillId="0" borderId="62" xfId="0" applyNumberFormat="1" applyFont="1" applyBorder="1" applyAlignment="1">
      <alignment horizontal="center" vertical="center"/>
    </xf>
    <xf numFmtId="44" fontId="12" fillId="0" borderId="12" xfId="1" applyFont="1" applyFill="1" applyBorder="1" applyAlignment="1">
      <alignment horizontal="center" vertical="center" wrapText="1"/>
    </xf>
    <xf numFmtId="44" fontId="12" fillId="0" borderId="3" xfId="1" applyFont="1" applyFill="1" applyBorder="1" applyAlignment="1">
      <alignment horizontal="center" vertical="center" wrapText="1"/>
    </xf>
    <xf numFmtId="44" fontId="12" fillId="0" borderId="63" xfId="1" applyFont="1" applyFill="1" applyBorder="1" applyAlignment="1">
      <alignment horizontal="center" vertical="center" wrapText="1"/>
    </xf>
    <xf numFmtId="44" fontId="12" fillId="0" borderId="105" xfId="1" applyFont="1" applyFill="1" applyBorder="1" applyAlignment="1">
      <alignment horizontal="center" vertical="center" wrapText="1"/>
    </xf>
    <xf numFmtId="44" fontId="12" fillId="0" borderId="42" xfId="1" applyFont="1" applyFill="1" applyBorder="1" applyAlignment="1">
      <alignment horizontal="center" vertical="center" wrapText="1"/>
    </xf>
    <xf numFmtId="44" fontId="12" fillId="0" borderId="139" xfId="1" applyFont="1" applyFill="1" applyBorder="1" applyAlignment="1">
      <alignment horizontal="center" vertical="center" wrapText="1"/>
    </xf>
    <xf numFmtId="166" fontId="12" fillId="0" borderId="101" xfId="0" applyNumberFormat="1" applyFont="1" applyFill="1" applyBorder="1" applyAlignment="1">
      <alignment horizontal="center" vertical="center" wrapText="1"/>
    </xf>
    <xf numFmtId="166" fontId="12" fillId="0" borderId="102" xfId="0" applyNumberFormat="1" applyFont="1" applyFill="1" applyBorder="1" applyAlignment="1">
      <alignment horizontal="center" vertical="center" wrapText="1"/>
    </xf>
    <xf numFmtId="166" fontId="12" fillId="0" borderId="128" xfId="0" applyNumberFormat="1" applyFont="1" applyFill="1" applyBorder="1" applyAlignment="1">
      <alignment horizontal="center" vertical="center" wrapText="1"/>
    </xf>
    <xf numFmtId="166" fontId="12" fillId="0" borderId="129" xfId="0" applyNumberFormat="1" applyFont="1" applyFill="1" applyBorder="1" applyAlignment="1">
      <alignment horizontal="center" vertical="center" wrapText="1"/>
    </xf>
    <xf numFmtId="166" fontId="12" fillId="0" borderId="130" xfId="0" applyNumberFormat="1" applyFont="1" applyFill="1" applyBorder="1" applyAlignment="1">
      <alignment horizontal="center" vertical="center" wrapText="1"/>
    </xf>
    <xf numFmtId="44" fontId="12" fillId="0" borderId="131" xfId="1" applyFont="1" applyFill="1" applyBorder="1" applyAlignment="1">
      <alignment horizontal="center" vertical="center" wrapText="1"/>
    </xf>
    <xf numFmtId="44" fontId="12" fillId="0" borderId="104" xfId="1" applyFont="1" applyFill="1" applyBorder="1" applyAlignment="1">
      <alignment horizontal="center" vertical="center" wrapText="1"/>
    </xf>
    <xf numFmtId="44" fontId="12" fillId="0" borderId="132" xfId="1" applyFont="1" applyFill="1" applyBorder="1" applyAlignment="1">
      <alignment horizontal="center" vertical="center" wrapText="1"/>
    </xf>
    <xf numFmtId="44" fontId="12" fillId="0" borderId="94" xfId="1" applyFont="1" applyFill="1" applyBorder="1" applyAlignment="1">
      <alignment horizontal="center" vertical="center" wrapText="1"/>
    </xf>
    <xf numFmtId="44" fontId="12" fillId="0" borderId="95" xfId="1" applyFont="1" applyFill="1" applyBorder="1" applyAlignment="1">
      <alignment horizontal="center" vertical="center" wrapText="1"/>
    </xf>
    <xf numFmtId="44" fontId="12" fillId="0" borderId="96" xfId="1" applyFont="1" applyFill="1" applyBorder="1" applyAlignment="1">
      <alignment horizontal="center" vertical="center" wrapText="1"/>
    </xf>
    <xf numFmtId="164" fontId="7" fillId="0" borderId="97" xfId="0" applyNumberFormat="1" applyFont="1" applyBorder="1" applyAlignment="1">
      <alignment horizontal="center" vertical="center" wrapText="1"/>
    </xf>
    <xf numFmtId="164" fontId="7" fillId="0" borderId="45" xfId="0" applyNumberFormat="1" applyFont="1" applyBorder="1" applyAlignment="1">
      <alignment horizontal="center" vertical="center" wrapText="1"/>
    </xf>
    <xf numFmtId="164" fontId="7" fillId="0" borderId="46" xfId="0" applyNumberFormat="1" applyFont="1" applyBorder="1" applyAlignment="1">
      <alignment horizontal="center" vertical="center" wrapText="1"/>
    </xf>
    <xf numFmtId="1" fontId="7" fillId="0" borderId="98" xfId="0" applyNumberFormat="1" applyFont="1" applyBorder="1" applyAlignment="1">
      <alignment horizontal="center" vertical="center" wrapText="1"/>
    </xf>
    <xf numFmtId="1" fontId="7" fillId="0" borderId="99" xfId="0" applyNumberFormat="1" applyFont="1" applyBorder="1" applyAlignment="1">
      <alignment horizontal="center" vertical="center" wrapText="1"/>
    </xf>
    <xf numFmtId="0" fontId="9" fillId="0" borderId="100" xfId="0" applyFont="1" applyFill="1" applyBorder="1" applyAlignment="1">
      <alignment horizontal="center" vertical="center"/>
    </xf>
    <xf numFmtId="0" fontId="9" fillId="0" borderId="99" xfId="0" applyFont="1" applyFill="1" applyBorder="1" applyAlignment="1">
      <alignment horizontal="center" vertical="center"/>
    </xf>
    <xf numFmtId="164" fontId="7" fillId="0" borderId="117" xfId="0" applyNumberFormat="1" applyFont="1" applyFill="1" applyBorder="1" applyAlignment="1">
      <alignment horizontal="center" vertical="center" wrapText="1"/>
    </xf>
    <xf numFmtId="164" fontId="7" fillId="0" borderId="95" xfId="0" applyNumberFormat="1" applyFont="1" applyFill="1" applyBorder="1" applyAlignment="1">
      <alignment horizontal="center" vertical="center" wrapText="1"/>
    </xf>
    <xf numFmtId="164" fontId="7" fillId="0" borderId="96" xfId="0" applyNumberFormat="1" applyFont="1" applyFill="1" applyBorder="1" applyAlignment="1">
      <alignment horizontal="center" vertical="center" wrapText="1"/>
    </xf>
    <xf numFmtId="4" fontId="7" fillId="0" borderId="118" xfId="0" applyNumberFormat="1" applyFont="1" applyFill="1" applyBorder="1" applyAlignment="1">
      <alignment horizontal="center" vertical="center" wrapText="1"/>
    </xf>
    <xf numFmtId="4" fontId="7" fillId="0" borderId="119" xfId="0" applyNumberFormat="1" applyFont="1" applyFill="1" applyBorder="1" applyAlignment="1">
      <alignment horizontal="center" vertical="center" wrapText="1"/>
    </xf>
    <xf numFmtId="4" fontId="7" fillId="0" borderId="120" xfId="0" applyNumberFormat="1" applyFont="1" applyFill="1" applyBorder="1" applyAlignment="1">
      <alignment horizontal="center" vertical="center" wrapText="1"/>
    </xf>
    <xf numFmtId="0" fontId="9" fillId="0" borderId="123" xfId="0" applyFont="1" applyFill="1" applyBorder="1" applyAlignment="1">
      <alignment horizontal="center" vertical="center"/>
    </xf>
    <xf numFmtId="0" fontId="9" fillId="0" borderId="116" xfId="0" applyFont="1" applyFill="1" applyBorder="1" applyAlignment="1">
      <alignment horizontal="center" vertical="center"/>
    </xf>
    <xf numFmtId="0" fontId="9" fillId="0" borderId="127" xfId="0" applyFont="1" applyFill="1" applyBorder="1" applyAlignment="1">
      <alignment horizontal="center" vertical="center"/>
    </xf>
    <xf numFmtId="0" fontId="7" fillId="0" borderId="107" xfId="0" applyFont="1" applyBorder="1" applyAlignment="1">
      <alignment horizontal="center" vertical="center"/>
    </xf>
    <xf numFmtId="0" fontId="7" fillId="0" borderId="140" xfId="0" applyFont="1" applyBorder="1" applyAlignment="1">
      <alignment horizontal="center" vertical="center"/>
    </xf>
    <xf numFmtId="44" fontId="9" fillId="0" borderId="12" xfId="1" applyFont="1" applyBorder="1" applyAlignment="1">
      <alignment horizontal="center" vertical="center"/>
    </xf>
    <xf numFmtId="44" fontId="9" fillId="0" borderId="3" xfId="1" applyFont="1" applyBorder="1" applyAlignment="1">
      <alignment horizontal="center" vertical="center"/>
    </xf>
    <xf numFmtId="44" fontId="9" fillId="0" borderId="63" xfId="1" applyFont="1" applyBorder="1" applyAlignment="1">
      <alignment horizontal="center" vertical="center"/>
    </xf>
    <xf numFmtId="0" fontId="15" fillId="8" borderId="85" xfId="0" applyFont="1" applyFill="1" applyBorder="1" applyAlignment="1">
      <alignment horizontal="center" vertical="center" wrapText="1"/>
    </xf>
    <xf numFmtId="0" fontId="15" fillId="8" borderId="47" xfId="0" applyFont="1" applyFill="1" applyBorder="1" applyAlignment="1">
      <alignment horizontal="center" vertical="center" wrapText="1"/>
    </xf>
    <xf numFmtId="0" fontId="15" fillId="8" borderId="49" xfId="0" applyFont="1" applyFill="1" applyBorder="1" applyAlignment="1">
      <alignment horizontal="center" vertical="center" wrapText="1"/>
    </xf>
    <xf numFmtId="0" fontId="61" fillId="0" borderId="94" xfId="0" applyFont="1" applyBorder="1" applyAlignment="1">
      <alignment horizontal="center" vertical="center" wrapText="1"/>
    </xf>
    <xf numFmtId="0" fontId="61" fillId="0" borderId="95" xfId="0" applyFont="1" applyBorder="1" applyAlignment="1">
      <alignment horizontal="center" vertical="center" wrapText="1"/>
    </xf>
    <xf numFmtId="0" fontId="15" fillId="19" borderId="86" xfId="0" applyFont="1" applyFill="1" applyBorder="1" applyAlignment="1">
      <alignment horizontal="center" vertical="center"/>
    </xf>
    <xf numFmtId="0" fontId="15" fillId="19" borderId="22" xfId="0" applyFont="1" applyFill="1" applyBorder="1" applyAlignment="1">
      <alignment horizontal="center" vertical="center"/>
    </xf>
    <xf numFmtId="0" fontId="15" fillId="19" borderId="21" xfId="0" applyFont="1" applyFill="1" applyBorder="1" applyAlignment="1">
      <alignment horizontal="center" vertical="center"/>
    </xf>
    <xf numFmtId="16" fontId="64" fillId="0" borderId="115" xfId="0" applyNumberFormat="1" applyFont="1" applyFill="1" applyBorder="1" applyAlignment="1">
      <alignment horizontal="center" vertical="center" wrapText="1"/>
    </xf>
    <xf numFmtId="0" fontId="64" fillId="0" borderId="116" xfId="0" applyFont="1" applyFill="1" applyBorder="1" applyAlignment="1">
      <alignment horizontal="center" vertical="center" wrapText="1"/>
    </xf>
    <xf numFmtId="0" fontId="73" fillId="0" borderId="189" xfId="0" applyFont="1" applyBorder="1" applyAlignment="1">
      <alignment horizontal="center" vertical="center" wrapText="1"/>
    </xf>
    <xf numFmtId="0" fontId="73" fillId="0" borderId="180" xfId="0" applyFont="1" applyBorder="1" applyAlignment="1">
      <alignment horizontal="center" vertical="center" wrapText="1"/>
    </xf>
    <xf numFmtId="0" fontId="73" fillId="0" borderId="190" xfId="0" applyFont="1" applyBorder="1" applyAlignment="1">
      <alignment horizontal="center" vertical="center" wrapText="1"/>
    </xf>
    <xf numFmtId="165" fontId="73" fillId="0" borderId="91" xfId="0" applyNumberFormat="1" applyFont="1" applyBorder="1" applyAlignment="1">
      <alignment horizontal="center" vertical="center" wrapText="1"/>
    </xf>
    <xf numFmtId="165" fontId="73" fillId="0" borderId="92" xfId="0" applyNumberFormat="1" applyFont="1" applyBorder="1" applyAlignment="1">
      <alignment horizontal="center" vertical="center" wrapText="1"/>
    </xf>
    <xf numFmtId="165" fontId="73" fillId="0" borderId="93" xfId="0" applyNumberFormat="1" applyFont="1" applyBorder="1" applyAlignment="1">
      <alignment horizontal="center" vertical="center" wrapText="1"/>
    </xf>
    <xf numFmtId="0" fontId="8" fillId="0" borderId="191" xfId="0" applyFont="1" applyFill="1" applyBorder="1" applyAlignment="1">
      <alignment horizontal="center" vertical="center" wrapText="1"/>
    </xf>
    <xf numFmtId="0" fontId="8" fillId="0" borderId="193" xfId="0" applyFont="1" applyFill="1" applyBorder="1" applyAlignment="1">
      <alignment horizontal="center" vertical="center" wrapText="1"/>
    </xf>
    <xf numFmtId="0" fontId="8" fillId="0" borderId="195" xfId="0" applyFont="1" applyFill="1" applyBorder="1" applyAlignment="1">
      <alignment horizontal="center" vertical="center" wrapText="1"/>
    </xf>
    <xf numFmtId="165" fontId="8" fillId="0" borderId="192" xfId="0" applyNumberFormat="1" applyFont="1" applyFill="1" applyBorder="1" applyAlignment="1">
      <alignment horizontal="center" vertical="center" wrapText="1"/>
    </xf>
    <xf numFmtId="165" fontId="8" fillId="0" borderId="194" xfId="0" applyNumberFormat="1" applyFont="1" applyFill="1" applyBorder="1" applyAlignment="1">
      <alignment horizontal="center" vertical="center" wrapText="1"/>
    </xf>
    <xf numFmtId="165" fontId="8" fillId="0" borderId="196" xfId="0" applyNumberFormat="1" applyFont="1" applyFill="1" applyBorder="1" applyAlignment="1">
      <alignment horizontal="center" vertical="center" wrapText="1"/>
    </xf>
    <xf numFmtId="44" fontId="88" fillId="0" borderId="105" xfId="1" applyFont="1" applyBorder="1" applyAlignment="1">
      <alignment horizontal="center" vertical="center" wrapText="1"/>
    </xf>
    <xf numFmtId="44" fontId="88" fillId="0" borderId="111" xfId="1" applyFont="1" applyBorder="1" applyAlignment="1">
      <alignment horizontal="center" vertical="center" wrapText="1"/>
    </xf>
    <xf numFmtId="44" fontId="33" fillId="0" borderId="54" xfId="1" applyFont="1" applyBorder="1" applyAlignment="1">
      <alignment horizontal="center" vertical="center" wrapText="1"/>
    </xf>
    <xf numFmtId="44" fontId="33" fillId="0" borderId="57" xfId="1" applyFont="1" applyBorder="1" applyAlignment="1">
      <alignment horizontal="center" vertical="center" wrapText="1"/>
    </xf>
    <xf numFmtId="44" fontId="9" fillId="0" borderId="109" xfId="1" applyFont="1" applyBorder="1" applyAlignment="1">
      <alignment horizontal="center" vertical="center" wrapText="1"/>
    </xf>
    <xf numFmtId="44" fontId="9" fillId="0" borderId="43" xfId="1" applyFont="1" applyBorder="1" applyAlignment="1">
      <alignment horizontal="center" vertical="center" wrapText="1"/>
    </xf>
    <xf numFmtId="0" fontId="2" fillId="0" borderId="97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44" fontId="12" fillId="0" borderId="97" xfId="1" applyFont="1" applyBorder="1" applyAlignment="1">
      <alignment horizontal="center" vertical="center"/>
    </xf>
    <xf numFmtId="44" fontId="12" fillId="0" borderId="45" xfId="1" applyFont="1" applyBorder="1" applyAlignment="1">
      <alignment horizontal="center" vertical="center"/>
    </xf>
    <xf numFmtId="44" fontId="12" fillId="0" borderId="46" xfId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8" fillId="0" borderId="189" xfId="0" applyFont="1" applyBorder="1" applyAlignment="1">
      <alignment horizontal="center" vertical="center"/>
    </xf>
    <xf numFmtId="0" fontId="8" fillId="0" borderId="180" xfId="0" applyFont="1" applyBorder="1" applyAlignment="1">
      <alignment horizontal="center" vertical="center"/>
    </xf>
    <xf numFmtId="0" fontId="8" fillId="0" borderId="190" xfId="0" applyFont="1" applyBorder="1" applyAlignment="1">
      <alignment horizontal="center" vertical="center"/>
    </xf>
    <xf numFmtId="165" fontId="8" fillId="0" borderId="212" xfId="0" applyNumberFormat="1" applyFont="1" applyBorder="1" applyAlignment="1">
      <alignment horizontal="center" vertical="center"/>
    </xf>
    <xf numFmtId="165" fontId="8" fillId="0" borderId="42" xfId="0" applyNumberFormat="1" applyFont="1" applyBorder="1" applyAlignment="1">
      <alignment horizontal="center" vertical="center"/>
    </xf>
    <xf numFmtId="165" fontId="8" fillId="0" borderId="213" xfId="0" applyNumberFormat="1" applyFont="1" applyBorder="1" applyAlignment="1">
      <alignment horizontal="center" vertical="center"/>
    </xf>
    <xf numFmtId="0" fontId="8" fillId="0" borderId="59" xfId="0" applyFont="1" applyBorder="1" applyAlignment="1">
      <alignment horizontal="center" vertical="center"/>
    </xf>
    <xf numFmtId="0" fontId="8" fillId="0" borderId="61" xfId="0" applyFont="1" applyBorder="1" applyAlignment="1">
      <alignment horizontal="center" vertical="center"/>
    </xf>
    <xf numFmtId="165" fontId="8" fillId="0" borderId="60" xfId="0" applyNumberFormat="1" applyFont="1" applyBorder="1" applyAlignment="1">
      <alignment horizontal="center" vertical="center"/>
    </xf>
    <xf numFmtId="165" fontId="8" fillId="0" borderId="62" xfId="0" applyNumberFormat="1" applyFont="1" applyBorder="1" applyAlignment="1">
      <alignment horizontal="center" vertical="center"/>
    </xf>
    <xf numFmtId="0" fontId="8" fillId="0" borderId="128" xfId="0" applyFont="1" applyBorder="1" applyAlignment="1">
      <alignment horizontal="center" vertical="center"/>
    </xf>
    <xf numFmtId="0" fontId="8" fillId="0" borderId="129" xfId="0" applyFont="1" applyBorder="1" applyAlignment="1">
      <alignment horizontal="center" vertical="center"/>
    </xf>
    <xf numFmtId="0" fontId="8" fillId="0" borderId="130" xfId="0" applyFont="1" applyBorder="1" applyAlignment="1">
      <alignment horizontal="center" vertical="center"/>
    </xf>
    <xf numFmtId="165" fontId="8" fillId="0" borderId="214" xfId="0" applyNumberFormat="1" applyFont="1" applyBorder="1" applyAlignment="1">
      <alignment horizontal="center" vertical="center"/>
    </xf>
    <xf numFmtId="165" fontId="8" fillId="0" borderId="215" xfId="0" applyNumberFormat="1" applyFont="1" applyBorder="1" applyAlignment="1">
      <alignment horizontal="center" vertical="center"/>
    </xf>
    <xf numFmtId="165" fontId="8" fillId="0" borderId="216" xfId="0" applyNumberFormat="1" applyFont="1" applyBorder="1" applyAlignment="1">
      <alignment horizontal="center" vertical="center"/>
    </xf>
    <xf numFmtId="0" fontId="29" fillId="14" borderId="100" xfId="0" applyFont="1" applyFill="1" applyBorder="1" applyAlignment="1">
      <alignment horizontal="center" vertical="center"/>
    </xf>
    <xf numFmtId="0" fontId="29" fillId="14" borderId="143" xfId="0" applyFont="1" applyFill="1" applyBorder="1" applyAlignment="1">
      <alignment horizontal="center" vertical="center"/>
    </xf>
    <xf numFmtId="166" fontId="29" fillId="14" borderId="101" xfId="0" applyNumberFormat="1" applyFont="1" applyFill="1" applyBorder="1" applyAlignment="1">
      <alignment horizontal="center" vertical="center"/>
    </xf>
    <xf numFmtId="166" fontId="29" fillId="14" borderId="144" xfId="0" applyNumberFormat="1" applyFont="1" applyFill="1" applyBorder="1" applyAlignment="1">
      <alignment horizontal="center" vertical="center"/>
    </xf>
    <xf numFmtId="0" fontId="8" fillId="0" borderId="105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139" xfId="0" applyFont="1" applyBorder="1" applyAlignment="1">
      <alignment horizontal="center" vertical="center"/>
    </xf>
    <xf numFmtId="165" fontId="8" fillId="0" borderId="115" xfId="0" applyNumberFormat="1" applyFont="1" applyBorder="1" applyAlignment="1">
      <alignment horizontal="center" vertical="center"/>
    </xf>
    <xf numFmtId="165" fontId="8" fillId="0" borderId="116" xfId="0" applyNumberFormat="1" applyFont="1" applyBorder="1" applyAlignment="1">
      <alignment horizontal="center" vertical="center"/>
    </xf>
    <xf numFmtId="165" fontId="8" fillId="0" borderId="206" xfId="0" applyNumberFormat="1" applyFont="1" applyBorder="1" applyAlignment="1">
      <alignment horizontal="center" vertical="center"/>
    </xf>
    <xf numFmtId="0" fontId="8" fillId="0" borderId="100" xfId="0" applyFont="1" applyBorder="1" applyAlignment="1">
      <alignment horizontal="center" vertical="center"/>
    </xf>
    <xf numFmtId="0" fontId="8" fillId="0" borderId="99" xfId="0" applyFont="1" applyBorder="1" applyAlignment="1">
      <alignment horizontal="center" vertical="center"/>
    </xf>
    <xf numFmtId="0" fontId="8" fillId="0" borderId="143" xfId="0" applyFont="1" applyBorder="1" applyAlignment="1">
      <alignment horizontal="center" vertical="center"/>
    </xf>
    <xf numFmtId="165" fontId="8" fillId="0" borderId="101" xfId="0" applyNumberFormat="1" applyFont="1" applyBorder="1" applyAlignment="1">
      <alignment horizontal="center" vertical="center"/>
    </xf>
    <xf numFmtId="165" fontId="8" fillId="0" borderId="102" xfId="0" applyNumberFormat="1" applyFont="1" applyBorder="1" applyAlignment="1">
      <alignment horizontal="center" vertical="center"/>
    </xf>
    <xf numFmtId="165" fontId="8" fillId="0" borderId="144" xfId="0" applyNumberFormat="1" applyFont="1" applyBorder="1" applyAlignment="1">
      <alignment horizontal="center" vertical="center"/>
    </xf>
    <xf numFmtId="0" fontId="18" fillId="0" borderId="153" xfId="0" applyFont="1" applyFill="1" applyBorder="1" applyAlignment="1">
      <alignment horizontal="center" vertical="center"/>
    </xf>
    <xf numFmtId="0" fontId="18" fillId="0" borderId="155" xfId="0" applyFont="1" applyFill="1" applyBorder="1" applyAlignment="1">
      <alignment horizontal="center" vertical="center"/>
    </xf>
    <xf numFmtId="0" fontId="18" fillId="0" borderId="156" xfId="0" applyFont="1" applyFill="1" applyBorder="1" applyAlignment="1">
      <alignment horizontal="center" vertical="center"/>
    </xf>
    <xf numFmtId="166" fontId="73" fillId="0" borderId="101" xfId="0" applyNumberFormat="1" applyFont="1" applyFill="1" applyBorder="1" applyAlignment="1">
      <alignment horizontal="center" vertical="center" wrapText="1"/>
    </xf>
    <xf numFmtId="166" fontId="73" fillId="0" borderId="102" xfId="0" applyNumberFormat="1" applyFont="1" applyFill="1" applyBorder="1" applyAlignment="1">
      <alignment horizontal="center" vertical="center" wrapText="1"/>
    </xf>
    <xf numFmtId="166" fontId="73" fillId="0" borderId="144" xfId="0" applyNumberFormat="1" applyFont="1" applyFill="1" applyBorder="1" applyAlignment="1">
      <alignment horizontal="center" vertical="center" wrapText="1"/>
    </xf>
    <xf numFmtId="166" fontId="9" fillId="0" borderId="100" xfId="0" applyNumberFormat="1" applyFont="1" applyFill="1" applyBorder="1" applyAlignment="1">
      <alignment horizontal="center" vertical="center" wrapText="1"/>
    </xf>
    <xf numFmtId="166" fontId="9" fillId="0" borderId="178" xfId="0" applyNumberFormat="1" applyFont="1" applyFill="1" applyBorder="1" applyAlignment="1">
      <alignment horizontal="center" vertical="center" wrapText="1"/>
    </xf>
    <xf numFmtId="1" fontId="61" fillId="14" borderId="12" xfId="0" applyNumberFormat="1" applyFont="1" applyFill="1" applyBorder="1" applyAlignment="1">
      <alignment horizontal="center" vertical="center" wrapText="1"/>
    </xf>
    <xf numFmtId="1" fontId="61" fillId="14" borderId="63" xfId="0" applyNumberFormat="1" applyFont="1" applyFill="1" applyBorder="1" applyAlignment="1">
      <alignment horizontal="center" vertical="center" wrapText="1"/>
    </xf>
    <xf numFmtId="164" fontId="2" fillId="0" borderId="12" xfId="0" applyNumberFormat="1" applyFont="1" applyFill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center" vertical="center"/>
    </xf>
    <xf numFmtId="164" fontId="2" fillId="0" borderId="63" xfId="0" applyNumberFormat="1" applyFont="1" applyFill="1" applyBorder="1" applyAlignment="1">
      <alignment horizontal="center" vertical="center"/>
    </xf>
    <xf numFmtId="1" fontId="7" fillId="0" borderId="63" xfId="0" applyNumberFormat="1" applyFont="1" applyFill="1" applyBorder="1" applyAlignment="1">
      <alignment horizontal="center" vertical="center" wrapText="1"/>
    </xf>
    <xf numFmtId="0" fontId="18" fillId="0" borderId="162" xfId="0" applyFont="1" applyFill="1" applyBorder="1" applyAlignment="1">
      <alignment horizontal="center" vertical="center"/>
    </xf>
    <xf numFmtId="0" fontId="18" fillId="0" borderId="164" xfId="0" applyFont="1" applyFill="1" applyBorder="1" applyAlignment="1">
      <alignment horizontal="center" vertical="center"/>
    </xf>
    <xf numFmtId="0" fontId="18" fillId="0" borderId="165" xfId="0" applyFont="1" applyFill="1" applyBorder="1" applyAlignment="1">
      <alignment horizontal="center" vertical="center"/>
    </xf>
    <xf numFmtId="166" fontId="12" fillId="0" borderId="163" xfId="0" applyNumberFormat="1" applyFont="1" applyFill="1" applyBorder="1" applyAlignment="1">
      <alignment horizontal="center" vertical="center" wrapText="1"/>
    </xf>
    <xf numFmtId="166" fontId="12" fillId="0" borderId="155" xfId="0" applyNumberFormat="1" applyFont="1" applyFill="1" applyBorder="1" applyAlignment="1">
      <alignment horizontal="center" vertical="center" wrapText="1"/>
    </xf>
    <xf numFmtId="166" fontId="12" fillId="0" borderId="166" xfId="0" applyNumberFormat="1" applyFont="1" applyFill="1" applyBorder="1" applyAlignment="1">
      <alignment horizontal="center" vertical="center" wrapText="1"/>
    </xf>
    <xf numFmtId="166" fontId="12" fillId="0" borderId="118" xfId="0" applyNumberFormat="1" applyFont="1" applyFill="1" applyBorder="1" applyAlignment="1">
      <alignment horizontal="center" vertical="center" wrapText="1"/>
    </xf>
    <xf numFmtId="166" fontId="12" fillId="0" borderId="119" xfId="0" applyNumberFormat="1" applyFont="1" applyFill="1" applyBorder="1" applyAlignment="1">
      <alignment horizontal="center" vertical="center" wrapText="1"/>
    </xf>
    <xf numFmtId="166" fontId="12" fillId="0" borderId="176" xfId="0" applyNumberFormat="1" applyFont="1" applyFill="1" applyBorder="1" applyAlignment="1">
      <alignment horizontal="center" vertical="center" wrapText="1"/>
    </xf>
    <xf numFmtId="0" fontId="9" fillId="0" borderId="153" xfId="0" applyFont="1" applyFill="1" applyBorder="1" applyAlignment="1">
      <alignment horizontal="center" vertical="center"/>
    </xf>
    <xf numFmtId="0" fontId="9" fillId="0" borderId="155" xfId="0" applyFont="1" applyFill="1" applyBorder="1" applyAlignment="1">
      <alignment horizontal="center" vertical="center"/>
    </xf>
    <xf numFmtId="0" fontId="9" fillId="0" borderId="156" xfId="0" applyFont="1" applyFill="1" applyBorder="1" applyAlignment="1">
      <alignment horizontal="center" vertical="center"/>
    </xf>
    <xf numFmtId="165" fontId="65" fillId="0" borderId="26" xfId="0" applyNumberFormat="1" applyFont="1" applyFill="1" applyBorder="1" applyAlignment="1">
      <alignment horizontal="center" vertical="center"/>
    </xf>
    <xf numFmtId="0" fontId="9" fillId="0" borderId="174" xfId="0" applyFont="1" applyFill="1" applyBorder="1" applyAlignment="1">
      <alignment horizontal="center" vertical="center"/>
    </xf>
    <xf numFmtId="0" fontId="9" fillId="0" borderId="164" xfId="0" applyFont="1" applyFill="1" applyBorder="1" applyAlignment="1">
      <alignment horizontal="center" vertical="center"/>
    </xf>
    <xf numFmtId="0" fontId="9" fillId="0" borderId="175" xfId="0" applyFont="1" applyFill="1" applyBorder="1" applyAlignment="1">
      <alignment horizontal="center" vertical="center"/>
    </xf>
    <xf numFmtId="166" fontId="12" fillId="0" borderId="154" xfId="0" applyNumberFormat="1" applyFont="1" applyFill="1" applyBorder="1" applyAlignment="1">
      <alignment horizontal="center" vertical="center" wrapText="1"/>
    </xf>
    <xf numFmtId="166" fontId="12" fillId="0" borderId="133" xfId="0" applyNumberFormat="1" applyFont="1" applyFill="1" applyBorder="1" applyAlignment="1">
      <alignment horizontal="center" vertical="center" wrapText="1"/>
    </xf>
    <xf numFmtId="166" fontId="12" fillId="0" borderId="134" xfId="0" applyNumberFormat="1" applyFont="1" applyFill="1" applyBorder="1" applyAlignment="1">
      <alignment horizontal="center" vertical="center" wrapText="1"/>
    </xf>
    <xf numFmtId="166" fontId="29" fillId="0" borderId="154" xfId="0" applyNumberFormat="1" applyFont="1" applyFill="1" applyBorder="1" applyAlignment="1">
      <alignment horizontal="center" vertical="center" wrapText="1"/>
    </xf>
    <xf numFmtId="166" fontId="29" fillId="0" borderId="133" xfId="0" applyNumberFormat="1" applyFont="1" applyFill="1" applyBorder="1" applyAlignment="1">
      <alignment horizontal="center" vertical="center" wrapText="1"/>
    </xf>
    <xf numFmtId="166" fontId="29" fillId="0" borderId="134" xfId="0" applyNumberFormat="1" applyFont="1" applyFill="1" applyBorder="1" applyAlignment="1">
      <alignment horizontal="center" vertical="center" wrapText="1"/>
    </xf>
    <xf numFmtId="0" fontId="29" fillId="0" borderId="153" xfId="0" applyFont="1" applyFill="1" applyBorder="1" applyAlignment="1">
      <alignment horizontal="center" vertical="center" wrapText="1"/>
    </xf>
    <xf numFmtId="0" fontId="29" fillId="0" borderId="155" xfId="0" applyFont="1" applyFill="1" applyBorder="1" applyAlignment="1">
      <alignment horizontal="center" vertical="center" wrapText="1"/>
    </xf>
    <xf numFmtId="0" fontId="29" fillId="0" borderId="156" xfId="0" applyFont="1" applyFill="1" applyBorder="1" applyAlignment="1">
      <alignment horizontal="center" vertical="center" wrapText="1"/>
    </xf>
    <xf numFmtId="165" fontId="65" fillId="14" borderId="35" xfId="0" applyNumberFormat="1" applyFont="1" applyFill="1" applyBorder="1" applyAlignment="1">
      <alignment horizontal="center" vertical="center"/>
    </xf>
    <xf numFmtId="165" fontId="65" fillId="14" borderId="22" xfId="0" applyNumberFormat="1" applyFont="1" applyFill="1" applyBorder="1" applyAlignment="1">
      <alignment horizontal="center" vertical="center"/>
    </xf>
    <xf numFmtId="165" fontId="65" fillId="14" borderId="21" xfId="0" applyNumberFormat="1" applyFont="1" applyFill="1" applyBorder="1" applyAlignment="1">
      <alignment horizontal="center" vertical="center"/>
    </xf>
    <xf numFmtId="165" fontId="42" fillId="14" borderId="35" xfId="0" applyNumberFormat="1" applyFont="1" applyFill="1" applyBorder="1" applyAlignment="1">
      <alignment horizontal="center" vertical="center"/>
    </xf>
    <xf numFmtId="165" fontId="42" fillId="14" borderId="22" xfId="0" applyNumberFormat="1" applyFont="1" applyFill="1" applyBorder="1" applyAlignment="1">
      <alignment horizontal="center" vertical="center"/>
    </xf>
    <xf numFmtId="165" fontId="42" fillId="14" borderId="21" xfId="0" applyNumberFormat="1" applyFont="1" applyFill="1" applyBorder="1" applyAlignment="1">
      <alignment horizontal="center" vertical="center"/>
    </xf>
    <xf numFmtId="0" fontId="11" fillId="0" borderId="105" xfId="0" applyFont="1" applyBorder="1" applyAlignment="1">
      <alignment horizontal="center" vertical="center"/>
    </xf>
    <xf numFmtId="0" fontId="11" fillId="0" borderId="107" xfId="0" applyFont="1" applyBorder="1" applyAlignment="1">
      <alignment horizontal="center" vertical="center"/>
    </xf>
    <xf numFmtId="0" fontId="61" fillId="14" borderId="97" xfId="0" applyFont="1" applyFill="1" applyBorder="1" applyAlignment="1">
      <alignment horizontal="center" vertical="center" wrapText="1"/>
    </xf>
    <xf numFmtId="0" fontId="61" fillId="14" borderId="46" xfId="0" applyFont="1" applyFill="1" applyBorder="1" applyAlignment="1">
      <alignment horizontal="center" vertical="center" wrapText="1"/>
    </xf>
    <xf numFmtId="164" fontId="9" fillId="0" borderId="12" xfId="0" applyNumberFormat="1" applyFont="1" applyFill="1" applyBorder="1" applyAlignment="1">
      <alignment horizontal="center" vertical="center"/>
    </xf>
    <xf numFmtId="164" fontId="9" fillId="0" borderId="63" xfId="0" applyNumberFormat="1" applyFont="1" applyFill="1" applyBorder="1" applyAlignment="1">
      <alignment horizontal="center" vertical="center"/>
    </xf>
    <xf numFmtId="0" fontId="61" fillId="14" borderId="12" xfId="0" applyFont="1" applyFill="1" applyBorder="1" applyAlignment="1">
      <alignment horizontal="center" vertical="center" wrapText="1"/>
    </xf>
    <xf numFmtId="0" fontId="61" fillId="14" borderId="63" xfId="0" applyFont="1" applyFill="1" applyBorder="1" applyAlignment="1">
      <alignment horizontal="center" vertical="center" wrapText="1"/>
    </xf>
    <xf numFmtId="0" fontId="8" fillId="0" borderId="202" xfId="0" applyFont="1" applyBorder="1" applyAlignment="1">
      <alignment horizontal="center" vertical="center"/>
    </xf>
    <xf numFmtId="0" fontId="8" fillId="0" borderId="177" xfId="0" applyFont="1" applyBorder="1" applyAlignment="1">
      <alignment horizontal="center" vertical="center"/>
    </xf>
    <xf numFmtId="165" fontId="8" fillId="0" borderId="98" xfId="0" applyNumberFormat="1" applyFont="1" applyBorder="1" applyAlignment="1">
      <alignment horizontal="center" vertical="center"/>
    </xf>
    <xf numFmtId="165" fontId="8" fillId="0" borderId="178" xfId="0" applyNumberFormat="1" applyFont="1" applyBorder="1" applyAlignment="1">
      <alignment horizontal="center" vertical="center"/>
    </xf>
    <xf numFmtId="164" fontId="7" fillId="0" borderId="152" xfId="0" applyNumberFormat="1" applyFont="1" applyFill="1" applyBorder="1" applyAlignment="1">
      <alignment horizontal="center" vertical="center"/>
    </xf>
    <xf numFmtId="164" fontId="7" fillId="0" borderId="95" xfId="0" applyNumberFormat="1" applyFont="1" applyFill="1" applyBorder="1" applyAlignment="1">
      <alignment horizontal="center" vertical="center"/>
    </xf>
    <xf numFmtId="164" fontId="7" fillId="0" borderId="96" xfId="0" applyNumberFormat="1" applyFont="1" applyFill="1" applyBorder="1" applyAlignment="1">
      <alignment horizontal="center" vertical="center"/>
    </xf>
    <xf numFmtId="1" fontId="9" fillId="0" borderId="118" xfId="0" applyNumberFormat="1" applyFont="1" applyFill="1" applyBorder="1" applyAlignment="1">
      <alignment horizontal="center" vertical="center" wrapText="1"/>
    </xf>
    <xf numFmtId="1" fontId="9" fillId="0" borderId="119" xfId="0" applyNumberFormat="1" applyFont="1" applyFill="1" applyBorder="1" applyAlignment="1">
      <alignment horizontal="center" vertical="center" wrapText="1"/>
    </xf>
    <xf numFmtId="1" fontId="9" fillId="0" borderId="120" xfId="0" applyNumberFormat="1" applyFont="1" applyFill="1" applyBorder="1" applyAlignment="1">
      <alignment horizontal="center" vertical="center" wrapText="1"/>
    </xf>
    <xf numFmtId="0" fontId="61" fillId="16" borderId="12" xfId="0" applyFont="1" applyFill="1" applyBorder="1" applyAlignment="1">
      <alignment horizontal="center" vertical="center" wrapText="1"/>
    </xf>
    <xf numFmtId="0" fontId="61" fillId="16" borderId="3" xfId="0" applyFont="1" applyFill="1" applyBorder="1" applyAlignment="1">
      <alignment horizontal="center" vertical="center" wrapText="1"/>
    </xf>
    <xf numFmtId="0" fontId="61" fillId="16" borderId="63" xfId="0" applyFont="1" applyFill="1" applyBorder="1" applyAlignment="1">
      <alignment horizontal="center" vertical="center" wrapText="1"/>
    </xf>
    <xf numFmtId="0" fontId="53" fillId="14" borderId="12" xfId="0" applyFont="1" applyFill="1" applyBorder="1" applyAlignment="1">
      <alignment horizontal="center" vertical="center"/>
    </xf>
    <xf numFmtId="0" fontId="53" fillId="14" borderId="3" xfId="0" applyFont="1" applyFill="1" applyBorder="1" applyAlignment="1">
      <alignment horizontal="center" vertical="center"/>
    </xf>
    <xf numFmtId="0" fontId="53" fillId="14" borderId="63" xfId="0" applyFont="1" applyFill="1" applyBorder="1" applyAlignment="1">
      <alignment horizontal="center" vertical="center"/>
    </xf>
    <xf numFmtId="0" fontId="51" fillId="14" borderId="12" xfId="0" applyFont="1" applyFill="1" applyBorder="1" applyAlignment="1">
      <alignment horizontal="center" vertical="center" wrapText="1"/>
    </xf>
    <xf numFmtId="0" fontId="51" fillId="14" borderId="3" xfId="0" applyFont="1" applyFill="1" applyBorder="1" applyAlignment="1">
      <alignment horizontal="center" vertical="center" wrapText="1"/>
    </xf>
    <xf numFmtId="0" fontId="51" fillId="14" borderId="63" xfId="0" applyFont="1" applyFill="1" applyBorder="1" applyAlignment="1">
      <alignment horizontal="center" vertical="center" wrapText="1"/>
    </xf>
    <xf numFmtId="1" fontId="7" fillId="0" borderId="179" xfId="0" applyNumberFormat="1" applyFont="1" applyFill="1" applyBorder="1" applyAlignment="1">
      <alignment horizontal="center" vertical="center" wrapText="1"/>
    </xf>
    <xf numFmtId="1" fontId="7" fillId="0" borderId="180" xfId="0" applyNumberFormat="1" applyFont="1" applyFill="1" applyBorder="1" applyAlignment="1">
      <alignment horizontal="center" vertical="center" wrapText="1"/>
    </xf>
    <xf numFmtId="1" fontId="7" fillId="0" borderId="181" xfId="0" applyNumberFormat="1" applyFont="1" applyFill="1" applyBorder="1" applyAlignment="1">
      <alignment horizontal="center" vertical="center" wrapText="1"/>
    </xf>
    <xf numFmtId="164" fontId="7" fillId="0" borderId="100" xfId="0" applyNumberFormat="1" applyFont="1" applyFill="1" applyBorder="1" applyAlignment="1">
      <alignment horizontal="center" vertical="center" wrapText="1"/>
    </xf>
    <xf numFmtId="164" fontId="7" fillId="0" borderId="99" xfId="0" applyNumberFormat="1" applyFont="1" applyFill="1" applyBorder="1" applyAlignment="1">
      <alignment horizontal="center" vertical="center" wrapText="1"/>
    </xf>
    <xf numFmtId="164" fontId="7" fillId="0" borderId="143" xfId="0" applyNumberFormat="1" applyFont="1" applyFill="1" applyBorder="1" applyAlignment="1">
      <alignment horizontal="center" vertical="center" wrapText="1"/>
    </xf>
    <xf numFmtId="0" fontId="52" fillId="14" borderId="95" xfId="0" applyFont="1" applyFill="1" applyBorder="1" applyAlignment="1">
      <alignment horizontal="center" vertical="center"/>
    </xf>
    <xf numFmtId="0" fontId="52" fillId="14" borderId="96" xfId="0" applyFont="1" applyFill="1" applyBorder="1" applyAlignment="1">
      <alignment horizontal="center" vertical="center"/>
    </xf>
    <xf numFmtId="0" fontId="15" fillId="0" borderId="152" xfId="0" applyFont="1" applyFill="1" applyBorder="1" applyAlignment="1">
      <alignment horizontal="center" vertical="center" wrapText="1"/>
    </xf>
    <xf numFmtId="0" fontId="15" fillId="0" borderId="95" xfId="0" applyFont="1" applyFill="1" applyBorder="1" applyAlignment="1">
      <alignment horizontal="center" vertical="center" wrapText="1"/>
    </xf>
    <xf numFmtId="0" fontId="15" fillId="0" borderId="96" xfId="0" applyFont="1" applyFill="1" applyBorder="1" applyAlignment="1">
      <alignment horizontal="center" vertical="center" wrapText="1"/>
    </xf>
    <xf numFmtId="0" fontId="15" fillId="0" borderId="152" xfId="0" applyFont="1" applyFill="1" applyBorder="1" applyAlignment="1">
      <alignment horizontal="center" vertical="center"/>
    </xf>
    <xf numFmtId="0" fontId="15" fillId="0" borderId="95" xfId="0" applyFont="1" applyFill="1" applyBorder="1" applyAlignment="1">
      <alignment horizontal="center" vertical="center"/>
    </xf>
    <xf numFmtId="0" fontId="15" fillId="0" borderId="96" xfId="0" applyFont="1" applyFill="1" applyBorder="1" applyAlignment="1">
      <alignment horizontal="center" vertical="center"/>
    </xf>
    <xf numFmtId="0" fontId="61" fillId="14" borderId="12" xfId="0" applyFont="1" applyFill="1" applyBorder="1" applyAlignment="1">
      <alignment horizontal="center" vertical="center"/>
    </xf>
    <xf numFmtId="0" fontId="61" fillId="14" borderId="3" xfId="0" applyFont="1" applyFill="1" applyBorder="1" applyAlignment="1">
      <alignment horizontal="center" vertical="center"/>
    </xf>
    <xf numFmtId="0" fontId="61" fillId="14" borderId="63" xfId="0" applyFont="1" applyFill="1" applyBorder="1" applyAlignment="1">
      <alignment horizontal="center" vertical="center"/>
    </xf>
    <xf numFmtId="164" fontId="7" fillId="0" borderId="12" xfId="0" applyNumberFormat="1" applyFont="1" applyFill="1" applyBorder="1" applyAlignment="1">
      <alignment horizontal="center" vertical="center"/>
    </xf>
    <xf numFmtId="164" fontId="7" fillId="0" borderId="3" xfId="0" applyNumberFormat="1" applyFont="1" applyFill="1" applyBorder="1" applyAlignment="1">
      <alignment horizontal="center" vertical="center"/>
    </xf>
    <xf numFmtId="164" fontId="7" fillId="0" borderId="63" xfId="0" applyNumberFormat="1" applyFont="1" applyFill="1" applyBorder="1" applyAlignment="1">
      <alignment horizontal="center" vertical="center"/>
    </xf>
    <xf numFmtId="1" fontId="33" fillId="16" borderId="12" xfId="0" applyNumberFormat="1" applyFont="1" applyFill="1" applyBorder="1" applyAlignment="1">
      <alignment horizontal="center" vertical="center"/>
    </xf>
    <xf numFmtId="1" fontId="33" fillId="16" borderId="3" xfId="0" applyNumberFormat="1" applyFont="1" applyFill="1" applyBorder="1" applyAlignment="1">
      <alignment horizontal="center" vertical="center"/>
    </xf>
    <xf numFmtId="1" fontId="33" fillId="16" borderId="63" xfId="0" applyNumberFormat="1" applyFont="1" applyFill="1" applyBorder="1" applyAlignment="1">
      <alignment horizontal="center" vertical="center"/>
    </xf>
    <xf numFmtId="0" fontId="15" fillId="0" borderId="157" xfId="0" applyFont="1" applyFill="1" applyBorder="1" applyAlignment="1">
      <alignment horizontal="center" vertical="center"/>
    </xf>
    <xf numFmtId="0" fontId="15" fillId="0" borderId="155" xfId="0" applyFont="1" applyFill="1" applyBorder="1" applyAlignment="1">
      <alignment horizontal="center" vertical="center"/>
    </xf>
    <xf numFmtId="0" fontId="15" fillId="0" borderId="158" xfId="0" applyFont="1" applyFill="1" applyBorder="1" applyAlignment="1">
      <alignment horizontal="center" vertical="center"/>
    </xf>
    <xf numFmtId="0" fontId="15" fillId="0" borderId="159" xfId="0" applyFont="1" applyFill="1" applyBorder="1" applyAlignment="1">
      <alignment horizontal="center" vertical="center"/>
    </xf>
    <xf numFmtId="0" fontId="15" fillId="0" borderId="160" xfId="0" applyFont="1" applyFill="1" applyBorder="1" applyAlignment="1">
      <alignment horizontal="center" vertical="center"/>
    </xf>
    <xf numFmtId="0" fontId="61" fillId="14" borderId="161" xfId="0" applyFont="1" applyFill="1" applyBorder="1" applyAlignment="1">
      <alignment horizontal="center" vertical="center"/>
    </xf>
    <xf numFmtId="0" fontId="61" fillId="14" borderId="47" xfId="0" applyFont="1" applyFill="1" applyBorder="1" applyAlignment="1">
      <alignment horizontal="center" vertical="center"/>
    </xf>
    <xf numFmtId="0" fontId="61" fillId="14" borderId="49" xfId="0" applyFont="1" applyFill="1" applyBorder="1" applyAlignment="1">
      <alignment horizontal="center" vertical="center"/>
    </xf>
    <xf numFmtId="166" fontId="9" fillId="0" borderId="12" xfId="0" applyNumberFormat="1" applyFont="1" applyFill="1" applyBorder="1" applyAlignment="1">
      <alignment horizontal="center" vertical="center"/>
    </xf>
    <xf numFmtId="166" fontId="9" fillId="0" borderId="3" xfId="0" applyNumberFormat="1" applyFont="1" applyFill="1" applyBorder="1" applyAlignment="1">
      <alignment horizontal="center" vertical="center"/>
    </xf>
    <xf numFmtId="166" fontId="9" fillId="0" borderId="63" xfId="0" applyNumberFormat="1" applyFont="1" applyFill="1" applyBorder="1" applyAlignment="1">
      <alignment horizontal="center" vertical="center"/>
    </xf>
    <xf numFmtId="4" fontId="7" fillId="0" borderId="12" xfId="0" applyNumberFormat="1" applyFont="1" applyFill="1" applyBorder="1" applyAlignment="1">
      <alignment horizontal="center" vertical="center"/>
    </xf>
    <xf numFmtId="4" fontId="7" fillId="0" borderId="3" xfId="0" applyNumberFormat="1" applyFont="1" applyFill="1" applyBorder="1" applyAlignment="1">
      <alignment horizontal="center" vertical="center"/>
    </xf>
    <xf numFmtId="4" fontId="7" fillId="0" borderId="63" xfId="0" applyNumberFormat="1" applyFont="1" applyFill="1" applyBorder="1" applyAlignment="1">
      <alignment horizontal="center" vertical="center"/>
    </xf>
    <xf numFmtId="0" fontId="64" fillId="14" borderId="97" xfId="0" applyFont="1" applyFill="1" applyBorder="1" applyAlignment="1">
      <alignment horizontal="center" vertical="center"/>
    </xf>
    <xf numFmtId="0" fontId="64" fillId="14" borderId="45" xfId="0" applyFont="1" applyFill="1" applyBorder="1" applyAlignment="1">
      <alignment horizontal="center" vertical="center"/>
    </xf>
    <xf numFmtId="0" fontId="64" fillId="14" borderId="46" xfId="0" applyFont="1" applyFill="1" applyBorder="1" applyAlignment="1">
      <alignment horizontal="center" vertical="center"/>
    </xf>
    <xf numFmtId="4" fontId="7" fillId="0" borderId="12" xfId="0" applyNumberFormat="1" applyFont="1" applyFill="1" applyBorder="1" applyAlignment="1">
      <alignment horizontal="center" vertical="center" wrapText="1"/>
    </xf>
    <xf numFmtId="4" fontId="7" fillId="0" borderId="3" xfId="0" applyNumberFormat="1" applyFont="1" applyFill="1" applyBorder="1" applyAlignment="1">
      <alignment horizontal="center" vertical="center" wrapText="1"/>
    </xf>
    <xf numFmtId="4" fontId="7" fillId="0" borderId="63" xfId="0" applyNumberFormat="1" applyFont="1" applyFill="1" applyBorder="1" applyAlignment="1">
      <alignment horizontal="center" vertical="center" wrapText="1"/>
    </xf>
    <xf numFmtId="0" fontId="15" fillId="0" borderId="85" xfId="0" applyFont="1" applyFill="1" applyBorder="1" applyAlignment="1">
      <alignment horizontal="center" vertical="center"/>
    </xf>
    <xf numFmtId="0" fontId="15" fillId="0" borderId="49" xfId="0" applyFont="1" applyFill="1" applyBorder="1" applyAlignment="1">
      <alignment horizontal="center" vertical="center"/>
    </xf>
    <xf numFmtId="0" fontId="63" fillId="14" borderId="85" xfId="0" applyFont="1" applyFill="1" applyBorder="1" applyAlignment="1">
      <alignment horizontal="center" vertical="center"/>
    </xf>
    <xf numFmtId="0" fontId="63" fillId="14" borderId="49" xfId="0" applyFont="1" applyFill="1" applyBorder="1" applyAlignment="1">
      <alignment horizontal="center" vertical="center"/>
    </xf>
    <xf numFmtId="164" fontId="15" fillId="0" borderId="145" xfId="0" applyNumberFormat="1" applyFont="1" applyFill="1" applyBorder="1" applyAlignment="1">
      <alignment horizontal="center" vertical="center"/>
    </xf>
    <xf numFmtId="164" fontId="15" fillId="0" borderId="147" xfId="0" applyNumberFormat="1" applyFont="1" applyFill="1" applyBorder="1" applyAlignment="1">
      <alignment horizontal="center" vertical="center"/>
    </xf>
    <xf numFmtId="1" fontId="7" fillId="0" borderId="146" xfId="0" applyNumberFormat="1" applyFont="1" applyFill="1" applyBorder="1" applyAlignment="1">
      <alignment horizontal="center" vertical="center"/>
    </xf>
    <xf numFmtId="1" fontId="7" fillId="0" borderId="148" xfId="0" applyNumberFormat="1" applyFont="1" applyFill="1" applyBorder="1" applyAlignment="1">
      <alignment horizontal="center" vertical="center"/>
    </xf>
    <xf numFmtId="0" fontId="9" fillId="0" borderId="143" xfId="0" applyFont="1" applyFill="1" applyBorder="1" applyAlignment="1">
      <alignment horizontal="center" vertical="center"/>
    </xf>
    <xf numFmtId="0" fontId="9" fillId="0" borderId="101" xfId="0" applyFont="1" applyFill="1" applyBorder="1" applyAlignment="1">
      <alignment horizontal="center" vertical="center"/>
    </xf>
    <xf numFmtId="0" fontId="9" fillId="0" borderId="177" xfId="0" applyFont="1" applyFill="1" applyBorder="1" applyAlignment="1">
      <alignment horizontal="center" vertical="center"/>
    </xf>
    <xf numFmtId="0" fontId="53" fillId="0" borderId="12" xfId="0" applyFont="1" applyFill="1" applyBorder="1" applyAlignment="1">
      <alignment horizontal="center" vertical="center"/>
    </xf>
    <xf numFmtId="0" fontId="53" fillId="0" borderId="3" xfId="0" applyFont="1" applyFill="1" applyBorder="1" applyAlignment="1">
      <alignment horizontal="center" vertical="center"/>
    </xf>
    <xf numFmtId="0" fontId="53" fillId="0" borderId="63" xfId="0" applyFont="1" applyFill="1" applyBorder="1" applyAlignment="1">
      <alignment horizontal="center" vertical="center"/>
    </xf>
    <xf numFmtId="0" fontId="64" fillId="14" borderId="12" xfId="0" applyFont="1" applyFill="1" applyBorder="1" applyAlignment="1">
      <alignment horizontal="center" vertical="center" wrapText="1"/>
    </xf>
    <xf numFmtId="0" fontId="64" fillId="14" borderId="3" xfId="0" applyFont="1" applyFill="1" applyBorder="1" applyAlignment="1">
      <alignment horizontal="center" vertical="center" wrapText="1"/>
    </xf>
    <xf numFmtId="0" fontId="64" fillId="14" borderId="63" xfId="0" applyFont="1" applyFill="1" applyBorder="1" applyAlignment="1">
      <alignment horizontal="center" vertical="center" wrapText="1"/>
    </xf>
    <xf numFmtId="164" fontId="7" fillId="0" borderId="12" xfId="0" applyNumberFormat="1" applyFont="1" applyFill="1" applyBorder="1" applyAlignment="1">
      <alignment horizontal="center" vertical="center" wrapText="1"/>
    </xf>
    <xf numFmtId="164" fontId="7" fillId="0" borderId="3" xfId="0" applyNumberFormat="1" applyFont="1" applyFill="1" applyBorder="1" applyAlignment="1">
      <alignment horizontal="center" vertical="center" wrapText="1"/>
    </xf>
    <xf numFmtId="164" fontId="7" fillId="0" borderId="63" xfId="0" applyNumberFormat="1" applyFont="1" applyFill="1" applyBorder="1" applyAlignment="1">
      <alignment horizontal="center" vertical="center" wrapText="1"/>
    </xf>
    <xf numFmtId="165" fontId="42" fillId="14" borderId="183" xfId="0" applyNumberFormat="1" applyFont="1" applyFill="1" applyBorder="1" applyAlignment="1">
      <alignment horizontal="center" vertical="center" wrapText="1"/>
    </xf>
    <xf numFmtId="165" fontId="42" fillId="14" borderId="164" xfId="0" applyNumberFormat="1" applyFont="1" applyFill="1" applyBorder="1" applyAlignment="1">
      <alignment horizontal="center" vertical="center" wrapText="1"/>
    </xf>
    <xf numFmtId="165" fontId="42" fillId="14" borderId="185" xfId="0" applyNumberFormat="1" applyFont="1" applyFill="1" applyBorder="1" applyAlignment="1">
      <alignment horizontal="center" vertical="center" wrapText="1"/>
    </xf>
    <xf numFmtId="165" fontId="71" fillId="14" borderId="182" xfId="0" applyNumberFormat="1" applyFont="1" applyFill="1" applyBorder="1" applyAlignment="1">
      <alignment horizontal="center" vertical="center" wrapText="1"/>
    </xf>
    <xf numFmtId="165" fontId="71" fillId="14" borderId="119" xfId="0" applyNumberFormat="1" applyFont="1" applyFill="1" applyBorder="1" applyAlignment="1">
      <alignment horizontal="center" vertical="center" wrapText="1"/>
    </xf>
    <xf numFmtId="165" fontId="71" fillId="14" borderId="184" xfId="0" applyNumberFormat="1" applyFont="1" applyFill="1" applyBorder="1" applyAlignment="1">
      <alignment horizontal="center" vertical="center" wrapText="1"/>
    </xf>
    <xf numFmtId="165" fontId="70" fillId="0" borderId="12" xfId="0" applyNumberFormat="1" applyFont="1" applyFill="1" applyBorder="1" applyAlignment="1">
      <alignment horizontal="center" vertical="center"/>
    </xf>
    <xf numFmtId="165" fontId="70" fillId="0" borderId="3" xfId="0" applyNumberFormat="1" applyFont="1" applyFill="1" applyBorder="1" applyAlignment="1">
      <alignment horizontal="center" vertical="center"/>
    </xf>
    <xf numFmtId="165" fontId="70" fillId="0" borderId="63" xfId="0" applyNumberFormat="1" applyFont="1" applyFill="1" applyBorder="1" applyAlignment="1">
      <alignment horizontal="center" vertical="center"/>
    </xf>
    <xf numFmtId="165" fontId="6" fillId="0" borderId="12" xfId="0" applyNumberFormat="1" applyFont="1" applyFill="1" applyBorder="1" applyAlignment="1">
      <alignment horizontal="center" vertical="center" wrapText="1"/>
    </xf>
    <xf numFmtId="165" fontId="6" fillId="0" borderId="3" xfId="0" applyNumberFormat="1" applyFont="1" applyFill="1" applyBorder="1" applyAlignment="1">
      <alignment horizontal="center" vertical="center" wrapText="1"/>
    </xf>
    <xf numFmtId="165" fontId="6" fillId="0" borderId="63" xfId="0" applyNumberFormat="1" applyFont="1" applyFill="1" applyBorder="1" applyAlignment="1">
      <alignment horizontal="center" vertical="center" wrapText="1"/>
    </xf>
    <xf numFmtId="44" fontId="12" fillId="0" borderId="186" xfId="1" applyFont="1" applyFill="1" applyBorder="1" applyAlignment="1">
      <alignment horizontal="center" vertical="center"/>
    </xf>
    <xf numFmtId="44" fontId="12" fillId="0" borderId="180" xfId="1" applyFont="1" applyFill="1" applyBorder="1" applyAlignment="1">
      <alignment horizontal="center" vertical="center"/>
    </xf>
    <xf numFmtId="44" fontId="12" fillId="0" borderId="187" xfId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03" xfId="0" applyFont="1" applyBorder="1" applyAlignment="1">
      <alignment horizontal="center" vertical="center"/>
    </xf>
    <xf numFmtId="0" fontId="2" fillId="0" borderId="205" xfId="0" applyFont="1" applyBorder="1" applyAlignment="1">
      <alignment horizontal="center" vertical="center"/>
    </xf>
    <xf numFmtId="44" fontId="12" fillId="0" borderId="186" xfId="1" applyFont="1" applyBorder="1" applyAlignment="1">
      <alignment horizontal="center" vertical="center"/>
    </xf>
    <xf numFmtId="44" fontId="12" fillId="0" borderId="180" xfId="1" applyFont="1" applyBorder="1" applyAlignment="1">
      <alignment horizontal="center" vertical="center"/>
    </xf>
    <xf numFmtId="44" fontId="12" fillId="0" borderId="187" xfId="1" applyFont="1" applyBorder="1" applyAlignment="1">
      <alignment horizontal="center" vertical="center"/>
    </xf>
    <xf numFmtId="0" fontId="2" fillId="0" borderId="207" xfId="0" applyFont="1" applyBorder="1" applyAlignment="1">
      <alignment horizontal="center" vertical="center"/>
    </xf>
    <xf numFmtId="0" fontId="2" fillId="0" borderId="208" xfId="0" applyFont="1" applyBorder="1" applyAlignment="1">
      <alignment horizontal="center" vertical="center"/>
    </xf>
    <xf numFmtId="44" fontId="12" fillId="0" borderId="154" xfId="1" applyFont="1" applyBorder="1" applyAlignment="1">
      <alignment horizontal="center" vertical="center"/>
    </xf>
    <xf numFmtId="44" fontId="12" fillId="0" borderId="133" xfId="1" applyFont="1" applyBorder="1" applyAlignment="1">
      <alignment horizontal="center" vertical="center"/>
    </xf>
    <xf numFmtId="44" fontId="12" fillId="0" borderId="134" xfId="1" applyFont="1" applyBorder="1" applyAlignment="1">
      <alignment horizontal="center" vertical="center"/>
    </xf>
    <xf numFmtId="44" fontId="6" fillId="0" borderId="197" xfId="1" applyFont="1" applyFill="1" applyBorder="1" applyAlignment="1">
      <alignment horizontal="center" vertical="center" wrapText="1"/>
    </xf>
    <xf numFmtId="44" fontId="6" fillId="0" borderId="129" xfId="1" applyFont="1" applyFill="1" applyBorder="1" applyAlignment="1">
      <alignment horizontal="center" vertical="center" wrapText="1"/>
    </xf>
    <xf numFmtId="44" fontId="6" fillId="0" borderId="200" xfId="1" applyFont="1" applyFill="1" applyBorder="1" applyAlignment="1">
      <alignment horizontal="center" vertical="center" wrapText="1"/>
    </xf>
    <xf numFmtId="44" fontId="31" fillId="0" borderId="198" xfId="1" applyFont="1" applyFill="1" applyBorder="1" applyAlignment="1">
      <alignment horizontal="center" vertical="center" wrapText="1"/>
    </xf>
    <xf numFmtId="44" fontId="31" fillId="0" borderId="199" xfId="1" applyFont="1" applyFill="1" applyBorder="1" applyAlignment="1">
      <alignment horizontal="center" vertical="center" wrapText="1"/>
    </xf>
    <xf numFmtId="44" fontId="31" fillId="0" borderId="201" xfId="1" applyFont="1" applyFill="1" applyBorder="1" applyAlignment="1">
      <alignment horizontal="center" vertical="center" wrapText="1"/>
    </xf>
    <xf numFmtId="0" fontId="9" fillId="0" borderId="202" xfId="0" applyFont="1" applyFill="1" applyBorder="1" applyAlignment="1">
      <alignment horizontal="center" vertical="center"/>
    </xf>
    <xf numFmtId="0" fontId="9" fillId="0" borderId="102" xfId="0" applyFont="1" applyFill="1" applyBorder="1" applyAlignment="1">
      <alignment horizontal="center" vertical="center"/>
    </xf>
    <xf numFmtId="166" fontId="12" fillId="0" borderId="98" xfId="0" applyNumberFormat="1" applyFont="1" applyFill="1" applyBorder="1" applyAlignment="1">
      <alignment horizontal="center" vertical="center" wrapText="1"/>
    </xf>
    <xf numFmtId="166" fontId="12" fillId="0" borderId="99" xfId="0" applyNumberFormat="1" applyFont="1" applyFill="1" applyBorder="1" applyAlignment="1">
      <alignment horizontal="center" vertical="center" wrapText="1"/>
    </xf>
    <xf numFmtId="166" fontId="12" fillId="0" borderId="178" xfId="0" applyNumberFormat="1" applyFont="1" applyFill="1" applyBorder="1" applyAlignment="1">
      <alignment horizontal="center" vertical="center" wrapText="1"/>
    </xf>
    <xf numFmtId="0" fontId="7" fillId="0" borderId="68" xfId="0" applyFont="1" applyFill="1" applyBorder="1" applyAlignment="1">
      <alignment horizontal="center" vertical="center"/>
    </xf>
    <xf numFmtId="0" fontId="7" fillId="0" borderId="92" xfId="0" applyFont="1" applyFill="1" applyBorder="1" applyAlignment="1">
      <alignment horizontal="center" vertical="center"/>
    </xf>
    <xf numFmtId="0" fontId="7" fillId="0" borderId="69" xfId="0" applyFont="1" applyFill="1" applyBorder="1" applyAlignment="1">
      <alignment horizontal="center" vertical="center"/>
    </xf>
    <xf numFmtId="0" fontId="104" fillId="0" borderId="105" xfId="0" applyFont="1" applyBorder="1" applyAlignment="1">
      <alignment horizontal="center" vertical="center" wrapText="1"/>
    </xf>
    <xf numFmtId="0" fontId="104" fillId="0" borderId="139" xfId="0" applyFont="1" applyBorder="1" applyAlignment="1">
      <alignment horizontal="center" vertical="center" wrapText="1"/>
    </xf>
    <xf numFmtId="0" fontId="8" fillId="0" borderId="54" xfId="0" applyFont="1" applyBorder="1" applyAlignment="1">
      <alignment horizontal="center" vertical="center" wrapText="1"/>
    </xf>
    <xf numFmtId="0" fontId="8" fillId="0" borderId="57" xfId="0" applyFont="1" applyBorder="1" applyAlignment="1">
      <alignment horizontal="center" vertical="center" wrapText="1"/>
    </xf>
    <xf numFmtId="44" fontId="6" fillId="0" borderId="167" xfId="1" applyFont="1" applyBorder="1" applyAlignment="1">
      <alignment horizontal="center" vertical="center" wrapText="1"/>
    </xf>
    <xf numFmtId="44" fontId="6" fillId="0" borderId="170" xfId="1" applyFont="1" applyBorder="1" applyAlignment="1">
      <alignment horizontal="center" vertical="center" wrapText="1"/>
    </xf>
    <xf numFmtId="0" fontId="54" fillId="14" borderId="0" xfId="0" applyFont="1" applyFill="1" applyAlignment="1">
      <alignment horizontal="center"/>
    </xf>
    <xf numFmtId="0" fontId="91" fillId="14" borderId="0" xfId="0" applyFont="1" applyFill="1" applyAlignment="1">
      <alignment horizontal="center"/>
    </xf>
    <xf numFmtId="1" fontId="33" fillId="0" borderId="3" xfId="0" applyNumberFormat="1" applyFont="1" applyFill="1" applyBorder="1" applyAlignment="1">
      <alignment horizontal="center" vertical="center"/>
    </xf>
    <xf numFmtId="1" fontId="33" fillId="0" borderId="63" xfId="0" applyNumberFormat="1" applyFont="1" applyFill="1" applyBorder="1" applyAlignment="1">
      <alignment horizontal="center" vertical="center"/>
    </xf>
    <xf numFmtId="0" fontId="9" fillId="0" borderId="92" xfId="0" applyFont="1" applyFill="1" applyBorder="1" applyAlignment="1">
      <alignment horizontal="center" vertical="center"/>
    </xf>
    <xf numFmtId="0" fontId="9" fillId="0" borderId="69" xfId="0" applyFont="1" applyFill="1" applyBorder="1" applyAlignment="1">
      <alignment horizontal="center" vertical="center"/>
    </xf>
    <xf numFmtId="166" fontId="12" fillId="0" borderId="180" xfId="0" applyNumberFormat="1" applyFont="1" applyFill="1" applyBorder="1" applyAlignment="1">
      <alignment horizontal="center" vertical="center" wrapText="1"/>
    </xf>
    <xf numFmtId="166" fontId="12" fillId="0" borderId="187" xfId="0" applyNumberFormat="1" applyFont="1" applyFill="1" applyBorder="1" applyAlignment="1">
      <alignment horizontal="center" vertical="center" wrapText="1"/>
    </xf>
    <xf numFmtId="1" fontId="7" fillId="0" borderId="115" xfId="0" applyNumberFormat="1" applyFont="1" applyFill="1" applyBorder="1" applyAlignment="1">
      <alignment horizontal="center" vertical="center"/>
    </xf>
    <xf numFmtId="1" fontId="7" fillId="0" borderId="206" xfId="0" applyNumberFormat="1" applyFont="1" applyFill="1" applyBorder="1" applyAlignment="1">
      <alignment horizontal="center" vertical="center"/>
    </xf>
    <xf numFmtId="166" fontId="9" fillId="0" borderId="98" xfId="0" applyNumberFormat="1" applyFont="1" applyFill="1" applyBorder="1" applyAlignment="1">
      <alignment horizontal="center" vertical="center" wrapText="1"/>
    </xf>
    <xf numFmtId="0" fontId="9" fillId="17" borderId="68" xfId="0" applyFont="1" applyFill="1" applyBorder="1" applyAlignment="1">
      <alignment horizontal="center" vertical="center"/>
    </xf>
    <xf numFmtId="0" fontId="9" fillId="17" borderId="211" xfId="0" applyFont="1" applyFill="1" applyBorder="1" applyAlignment="1">
      <alignment horizontal="center" vertical="center"/>
    </xf>
    <xf numFmtId="166" fontId="9" fillId="17" borderId="186" xfId="0" applyNumberFormat="1" applyFont="1" applyFill="1" applyBorder="1" applyAlignment="1">
      <alignment horizontal="center" vertical="center" wrapText="1"/>
    </xf>
    <xf numFmtId="166" fontId="9" fillId="17" borderId="181" xfId="0" applyNumberFormat="1" applyFont="1" applyFill="1" applyBorder="1" applyAlignment="1">
      <alignment horizontal="center" vertical="center" wrapText="1"/>
    </xf>
    <xf numFmtId="0" fontId="74" fillId="21" borderId="12" xfId="0" applyFont="1" applyFill="1" applyBorder="1" applyAlignment="1">
      <alignment horizontal="center" vertical="center"/>
    </xf>
    <xf numFmtId="0" fontId="74" fillId="21" borderId="63" xfId="0" applyFont="1" applyFill="1" applyBorder="1" applyAlignment="1">
      <alignment horizontal="center" vertical="center"/>
    </xf>
    <xf numFmtId="0" fontId="63" fillId="0" borderId="12" xfId="0" applyFont="1" applyFill="1" applyBorder="1" applyAlignment="1">
      <alignment horizontal="center" vertical="center"/>
    </xf>
    <xf numFmtId="0" fontId="63" fillId="0" borderId="63" xfId="0" applyFont="1" applyFill="1" applyBorder="1" applyAlignment="1">
      <alignment horizontal="center" vertical="center"/>
    </xf>
    <xf numFmtId="1" fontId="7" fillId="0" borderId="209" xfId="0" applyNumberFormat="1" applyFont="1" applyFill="1" applyBorder="1" applyAlignment="1">
      <alignment horizontal="center" vertical="center" wrapText="1"/>
    </xf>
    <xf numFmtId="1" fontId="7" fillId="0" borderId="210" xfId="0" applyNumberFormat="1" applyFont="1" applyFill="1" applyBorder="1" applyAlignment="1">
      <alignment horizontal="center" vertical="center" wrapText="1"/>
    </xf>
    <xf numFmtId="164" fontId="7" fillId="0" borderId="66" xfId="0" applyNumberFormat="1" applyFont="1" applyFill="1" applyBorder="1" applyAlignment="1">
      <alignment horizontal="center" vertical="center"/>
    </xf>
    <xf numFmtId="164" fontId="7" fillId="0" borderId="49" xfId="0" applyNumberFormat="1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63" xfId="0" applyFont="1" applyFill="1" applyBorder="1" applyAlignment="1">
      <alignment horizontal="center" vertical="center"/>
    </xf>
    <xf numFmtId="0" fontId="63" fillId="0" borderId="3" xfId="0" applyFont="1" applyFill="1" applyBorder="1" applyAlignment="1">
      <alignment horizontal="center" vertical="center"/>
    </xf>
    <xf numFmtId="164" fontId="7" fillId="0" borderId="105" xfId="0" applyNumberFormat="1" applyFont="1" applyFill="1" applyBorder="1" applyAlignment="1">
      <alignment horizontal="center" vertical="center"/>
    </xf>
    <xf numFmtId="164" fontId="7" fillId="0" borderId="139" xfId="0" applyNumberFormat="1" applyFont="1" applyFill="1" applyBorder="1" applyAlignment="1">
      <alignment horizontal="center" vertical="center"/>
    </xf>
    <xf numFmtId="1" fontId="61" fillId="0" borderId="12" xfId="0" applyNumberFormat="1" applyFont="1" applyFill="1" applyBorder="1" applyAlignment="1">
      <alignment horizontal="center" vertical="center" wrapText="1"/>
    </xf>
    <xf numFmtId="1" fontId="61" fillId="0" borderId="63" xfId="0" applyNumberFormat="1" applyFont="1" applyFill="1" applyBorder="1" applyAlignment="1">
      <alignment horizontal="center" vertical="center" wrapText="1"/>
    </xf>
    <xf numFmtId="44" fontId="6" fillId="0" borderId="68" xfId="1" applyFont="1" applyFill="1" applyBorder="1" applyAlignment="1">
      <alignment horizontal="center" vertical="center" wrapText="1"/>
    </xf>
    <xf numFmtId="44" fontId="6" fillId="0" borderId="92" xfId="1" applyFont="1" applyFill="1" applyBorder="1" applyAlignment="1">
      <alignment horizontal="center" vertical="center" wrapText="1"/>
    </xf>
    <xf numFmtId="44" fontId="6" fillId="0" borderId="69" xfId="1" applyFont="1" applyFill="1" applyBorder="1" applyAlignment="1">
      <alignment horizontal="center" vertical="center" wrapText="1"/>
    </xf>
    <xf numFmtId="44" fontId="12" fillId="0" borderId="186" xfId="1" applyFont="1" applyFill="1" applyBorder="1" applyAlignment="1">
      <alignment horizontal="center" vertical="center" wrapText="1"/>
    </xf>
    <xf numFmtId="44" fontId="12" fillId="0" borderId="180" xfId="1" applyFont="1" applyFill="1" applyBorder="1" applyAlignment="1">
      <alignment horizontal="center" vertical="center" wrapText="1"/>
    </xf>
    <xf numFmtId="44" fontId="12" fillId="0" borderId="187" xfId="1" applyFont="1" applyFill="1" applyBorder="1" applyAlignment="1">
      <alignment horizontal="center" vertical="center" wrapText="1"/>
    </xf>
    <xf numFmtId="0" fontId="61" fillId="0" borderId="66" xfId="0" applyFont="1" applyFill="1" applyBorder="1" applyAlignment="1">
      <alignment horizontal="center" vertical="center"/>
    </xf>
    <xf numFmtId="0" fontId="61" fillId="0" borderId="49" xfId="0" applyFont="1" applyFill="1" applyBorder="1" applyAlignment="1">
      <alignment horizontal="center" vertical="center"/>
    </xf>
    <xf numFmtId="164" fontId="7" fillId="0" borderId="131" xfId="0" applyNumberFormat="1" applyFont="1" applyFill="1" applyBorder="1" applyAlignment="1">
      <alignment horizontal="center" vertical="center"/>
    </xf>
    <xf numFmtId="164" fontId="7" fillId="0" borderId="132" xfId="0" applyNumberFormat="1" applyFont="1" applyFill="1" applyBorder="1" applyAlignment="1">
      <alignment horizontal="center" vertical="center"/>
    </xf>
    <xf numFmtId="44" fontId="2" fillId="0" borderId="167" xfId="1" applyFont="1" applyBorder="1" applyAlignment="1">
      <alignment horizontal="center" vertical="center" wrapText="1"/>
    </xf>
    <xf numFmtId="44" fontId="2" fillId="0" borderId="170" xfId="1" applyFont="1" applyBorder="1" applyAlignment="1">
      <alignment horizontal="center" vertical="center" wrapText="1"/>
    </xf>
    <xf numFmtId="0" fontId="19" fillId="14" borderId="92" xfId="0" applyFont="1" applyFill="1" applyBorder="1" applyAlignment="1">
      <alignment vertical="center"/>
    </xf>
    <xf numFmtId="166" fontId="29" fillId="14" borderId="180" xfId="0" applyNumberFormat="1" applyFont="1" applyFill="1" applyBorder="1" applyAlignment="1">
      <alignment horizontal="center" vertical="center" wrapText="1"/>
    </xf>
    <xf numFmtId="1" fontId="7" fillId="0" borderId="21" xfId="0" applyNumberFormat="1" applyFont="1" applyFill="1" applyBorder="1" applyAlignment="1">
      <alignment horizontal="center" vertical="center" wrapText="1"/>
    </xf>
    <xf numFmtId="1" fontId="7" fillId="0" borderId="0" xfId="0" applyNumberFormat="1" applyFont="1" applyFill="1" applyBorder="1" applyAlignment="1">
      <alignment horizontal="center" vertical="center" wrapText="1"/>
    </xf>
    <xf numFmtId="0" fontId="19" fillId="14" borderId="69" xfId="0" applyFont="1" applyFill="1" applyBorder="1" applyAlignment="1">
      <alignment vertical="center"/>
    </xf>
    <xf numFmtId="166" fontId="29" fillId="14" borderId="187" xfId="0" applyNumberFormat="1" applyFont="1" applyFill="1" applyBorder="1" applyAlignment="1">
      <alignment vertical="center" wrapText="1"/>
    </xf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CC99FF"/>
      <color rgb="FFFFCC99"/>
      <color rgb="FF99FF33"/>
      <color rgb="FF00FFFF"/>
      <color rgb="FF00FF00"/>
      <color rgb="FF800000"/>
      <color rgb="FFFF66FF"/>
      <color rgb="FF66CC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8</xdr:row>
      <xdr:rowOff>142875</xdr:rowOff>
    </xdr:from>
    <xdr:to>
      <xdr:col>7</xdr:col>
      <xdr:colOff>847725</xdr:colOff>
      <xdr:row>8</xdr:row>
      <xdr:rowOff>171450</xdr:rowOff>
    </xdr:to>
    <xdr:cxnSp macro="">
      <xdr:nvCxnSpPr>
        <xdr:cNvPr id="3" name="Conector recto 2"/>
        <xdr:cNvCxnSpPr/>
      </xdr:nvCxnSpPr>
      <xdr:spPr>
        <a:xfrm>
          <a:off x="8115300" y="3686175"/>
          <a:ext cx="73342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7</xdr:row>
      <xdr:rowOff>190500</xdr:rowOff>
    </xdr:from>
    <xdr:to>
      <xdr:col>8</xdr:col>
      <xdr:colOff>0</xdr:colOff>
      <xdr:row>7</xdr:row>
      <xdr:rowOff>219075</xdr:rowOff>
    </xdr:to>
    <xdr:cxnSp macro="">
      <xdr:nvCxnSpPr>
        <xdr:cNvPr id="5" name="Conector recto 4"/>
        <xdr:cNvCxnSpPr/>
      </xdr:nvCxnSpPr>
      <xdr:spPr>
        <a:xfrm>
          <a:off x="8115300" y="3343275"/>
          <a:ext cx="77152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USS/Documents/GitHub/TRABAJO/01%20DOCUEMENTOS/CENTRAL%20%20%20ARCHIVO%20%20%202%200%202%203/CENTRAL%20%2311%20NOVIEMBRE%202023/ENTRA%20%20%20%20%20NOVIEMBRE%20%20%20%20%202%200%202%2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1"/>
      <sheetName val="COMPRAS DEL MES "/>
      <sheetName val="PIERNA"/>
      <sheetName val="    FALDA    M        "/>
      <sheetName val="   P A P A D A       "/>
      <sheetName val="     M   O   L  I   D  A    RES"/>
      <sheetName val="PUNTAS DE CAÑA DE LOMO  "/>
      <sheetName val="PIERNA  S H    DE CERDO   VAC  "/>
      <sheetName val="    CANAL     DE    R ES    "/>
      <sheetName val="T A Q U E R A          "/>
      <sheetName val=" TAMPIQUEÑA     "/>
      <sheetName val="T E X A N A      "/>
      <sheetName val="CONTRA EXCEL   pulpa blanca"/>
      <sheetName val="  JAMON     Sin  H    "/>
      <sheetName val="    P E C H O         "/>
      <sheetName val="   PULPA       BLANCA    G   "/>
      <sheetName val="    PECHUGA  S H    CONGELADA  "/>
      <sheetName val="FILETE    DE    CERDO  "/>
      <sheetName val="  B O L A      DE    RES       "/>
      <sheetName val="B U CH E      "/>
      <sheetName val="MANTECA     B20 Kg FRE       "/>
      <sheetName val="PECHO CON    P A N  Z A       "/>
      <sheetName val="QUESOS    GOUDA   AMERLAND  "/>
      <sheetName val="PULPA ESPALDILLA "/>
      <sheetName val="RECORTE    80--20     "/>
      <sheetName val="PAPA   CONGELADA  9 9  4X2.5"/>
      <sheetName val="COSTILLA ESP. DE CERDO "/>
      <sheetName val="SALMON          "/>
      <sheetName val="PAPA CRINKLE  CONGELADA  "/>
      <sheetName val="PAPA CONGELADA   GAJO CONDIMENT"/>
      <sheetName val=" I N N O V A      V A R I O S  "/>
      <sheetName val="CUERO  EN   COMBO  "/>
      <sheetName val=" CHAMBARETE  P   CAJA   "/>
      <sheetName val="      A T  U N         "/>
      <sheetName val="    C H A M B A R E T E    M   "/>
      <sheetName val="MENUDO EXCELL   I B P"/>
      <sheetName val="ESPALDILLA CARNERO Y CORDERO   "/>
      <sheetName val="CARNERO EN CANAL X  CAJA  "/>
      <sheetName val="ESPALDILLA    C Hueso     "/>
      <sheetName val="PRODUCTOS   I N N O V A  "/>
      <sheetName val="PIERNA CORDERO   "/>
      <sheetName val="   LOIN   CAP               "/>
      <sheetName val="T   BONE  CARNERO      "/>
      <sheetName val="FILETE  TILAPIA   "/>
      <sheetName val="CHULETA ST   INNOVA    "/>
      <sheetName val="C A M A R O N E S      "/>
      <sheetName val="  PUNTAS   DE    CHULETA   "/>
      <sheetName val="PIERNA    SH   CONGELADA   "/>
      <sheetName val="     CAÑA   DE    LOMO      "/>
      <sheetName val="HUESO       TUETANO       "/>
      <sheetName val="  C O S T I L L A R     S F"/>
      <sheetName val="ARRACHERA      IN-SIDE    "/>
      <sheetName val="CABEZA DE   LOMO    "/>
      <sheetName val="     P  A  V  O  S             "/>
      <sheetName val="CABEZA CON PAPADA              "/>
      <sheetName val="MANITAS DE CERDO "/>
      <sheetName val="TOCINO      NACIONAL        "/>
      <sheetName val="  C O R B A T A   "/>
      <sheetName val="  T O C I N O   Tradicional    "/>
      <sheetName val="S U A D E R O    M  "/>
      <sheetName val="       PULPA DE PIERNA    "/>
      <sheetName val="  T R I P A S         SAL BAR  "/>
      <sheetName val="PERNIL CON GRASA      "/>
      <sheetName val="Hoja1"/>
      <sheetName val="Hoja2"/>
    </sheetNames>
    <sheetDataSet>
      <sheetData sheetId="0" refreshError="1"/>
      <sheetData sheetId="1" refreshError="1"/>
      <sheetData sheetId="2" refreshError="1">
        <row r="3">
          <cell r="D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</row>
        <row r="37">
          <cell r="I37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X295"/>
  <sheetViews>
    <sheetView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C17" sqref="C17"/>
    </sheetView>
  </sheetViews>
  <sheetFormatPr baseColWidth="10" defaultRowHeight="15.75" x14ac:dyDescent="0.25"/>
  <cols>
    <col min="1" max="1" width="49.28515625" customWidth="1"/>
    <col min="2" max="2" width="28.5703125" style="296" customWidth="1"/>
    <col min="3" max="3" width="13.85546875" style="296" customWidth="1"/>
    <col min="4" max="4" width="8.42578125" style="296" customWidth="1"/>
    <col min="5" max="5" width="15.28515625" style="317" customWidth="1"/>
    <col min="6" max="6" width="14.140625" style="297" customWidth="1"/>
    <col min="7" max="7" width="14.140625" style="298" bestFit="1" customWidth="1"/>
    <col min="8" max="8" width="13.28515625" style="301" customWidth="1"/>
    <col min="9" max="9" width="16.28515625" style="297" customWidth="1"/>
    <col min="10" max="10" width="11.42578125" style="350"/>
    <col min="11" max="11" width="12.42578125" style="256" bestFit="1" customWidth="1"/>
    <col min="12" max="13" width="11.42578125" style="256" customWidth="1"/>
    <col min="14" max="14" width="18.85546875" bestFit="1" customWidth="1"/>
    <col min="15" max="15" width="17.85546875" style="353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62" bestFit="1" customWidth="1"/>
    <col min="20" max="20" width="13" style="335" bestFit="1" customWidth="1"/>
    <col min="21" max="21" width="11.42578125" style="313"/>
    <col min="22" max="22" width="11.42578125" style="328"/>
  </cols>
  <sheetData>
    <row r="1" spans="1:24" ht="42.75" customHeight="1" x14ac:dyDescent="0.65">
      <c r="A1" s="1663" t="s">
        <v>30</v>
      </c>
      <c r="B1" s="1663"/>
      <c r="C1" s="1663"/>
      <c r="D1" s="1663"/>
      <c r="E1" s="1663"/>
      <c r="F1" s="1663"/>
      <c r="G1" s="1663"/>
      <c r="H1" s="1663"/>
      <c r="I1" s="1663"/>
      <c r="J1" s="1663"/>
      <c r="K1" s="363"/>
      <c r="L1" s="363"/>
      <c r="M1" s="363"/>
      <c r="N1" s="363"/>
      <c r="O1" s="364"/>
      <c r="S1" s="1664" t="s">
        <v>0</v>
      </c>
      <c r="T1" s="1664"/>
      <c r="U1" s="4" t="s">
        <v>1</v>
      </c>
      <c r="V1" s="5" t="s">
        <v>2</v>
      </c>
      <c r="W1" s="1666" t="s">
        <v>3</v>
      </c>
      <c r="X1" s="1667"/>
    </row>
    <row r="2" spans="1:24" thickBot="1" x14ac:dyDescent="0.3">
      <c r="A2" s="1663"/>
      <c r="B2" s="1663"/>
      <c r="C2" s="1663"/>
      <c r="D2" s="1663"/>
      <c r="E2" s="1663"/>
      <c r="F2" s="1663"/>
      <c r="G2" s="1663"/>
      <c r="H2" s="1663"/>
      <c r="I2" s="1663"/>
      <c r="J2" s="1663"/>
      <c r="K2" s="365"/>
      <c r="L2" s="365"/>
      <c r="M2" s="365"/>
      <c r="N2" s="366"/>
      <c r="O2" s="367"/>
      <c r="Q2" s="6"/>
      <c r="R2" s="7"/>
      <c r="S2" s="1665"/>
      <c r="T2" s="1665"/>
      <c r="U2" s="8"/>
      <c r="V2" s="9"/>
      <c r="W2" s="10"/>
      <c r="X2" s="11"/>
    </row>
    <row r="3" spans="1:24" ht="50.25" thickTop="1" thickBot="1" x14ac:dyDescent="0.4">
      <c r="A3" s="12" t="s">
        <v>4</v>
      </c>
      <c r="B3" s="13" t="s">
        <v>5</v>
      </c>
      <c r="C3" s="14" t="s">
        <v>6</v>
      </c>
      <c r="D3" s="14" t="s">
        <v>7</v>
      </c>
      <c r="E3" s="15" t="s">
        <v>8</v>
      </c>
      <c r="F3" s="16" t="s">
        <v>9</v>
      </c>
      <c r="G3" s="17" t="s">
        <v>10</v>
      </c>
      <c r="H3" s="18" t="s">
        <v>11</v>
      </c>
      <c r="I3" s="19" t="s">
        <v>12</v>
      </c>
      <c r="J3" s="20" t="s">
        <v>13</v>
      </c>
      <c r="K3" s="21"/>
      <c r="L3" s="22" t="s">
        <v>14</v>
      </c>
      <c r="M3" s="22"/>
      <c r="N3" s="23" t="s">
        <v>15</v>
      </c>
      <c r="O3" s="1668" t="s">
        <v>16</v>
      </c>
      <c r="P3" s="1669"/>
      <c r="Q3" s="24" t="s">
        <v>17</v>
      </c>
      <c r="R3" s="25" t="s">
        <v>18</v>
      </c>
      <c r="S3" s="26" t="s">
        <v>15</v>
      </c>
      <c r="T3" s="27" t="s">
        <v>19</v>
      </c>
      <c r="U3" s="8"/>
      <c r="V3" s="9"/>
      <c r="W3" s="28" t="s">
        <v>20</v>
      </c>
      <c r="X3" s="29" t="s">
        <v>15</v>
      </c>
    </row>
    <row r="4" spans="1:24" ht="33" customHeight="1" thickTop="1" thickBot="1" x14ac:dyDescent="0.35">
      <c r="A4" s="30" t="s">
        <v>31</v>
      </c>
      <c r="B4" s="31" t="s">
        <v>32</v>
      </c>
      <c r="C4" s="32" t="s">
        <v>38</v>
      </c>
      <c r="D4" s="33">
        <v>63</v>
      </c>
      <c r="E4" s="34">
        <f>D4*F4</f>
        <v>1268190</v>
      </c>
      <c r="F4" s="35">
        <v>20130</v>
      </c>
      <c r="G4" s="36">
        <v>44929</v>
      </c>
      <c r="H4" s="37">
        <v>41010</v>
      </c>
      <c r="I4" s="38">
        <v>20130</v>
      </c>
      <c r="J4" s="39">
        <f t="shared" ref="J4:J153" si="0">I4-F4</f>
        <v>0</v>
      </c>
      <c r="K4" s="40">
        <v>58.5</v>
      </c>
      <c r="L4" s="41"/>
      <c r="M4" s="41"/>
      <c r="N4" s="42">
        <f t="shared" ref="N4:N117" si="1">K4*I4</f>
        <v>1177605</v>
      </c>
      <c r="O4" s="43" t="s">
        <v>22</v>
      </c>
      <c r="P4" s="44">
        <v>44944</v>
      </c>
      <c r="Q4" s="45"/>
      <c r="R4" s="46"/>
      <c r="S4" s="47"/>
      <c r="T4" s="48"/>
      <c r="U4" s="49"/>
      <c r="V4" s="50"/>
      <c r="W4" s="51"/>
      <c r="X4" s="52">
        <v>0</v>
      </c>
    </row>
    <row r="5" spans="1:24" ht="28.5" customHeight="1" thickTop="1" thickBot="1" x14ac:dyDescent="0.35">
      <c r="A5" s="369" t="s">
        <v>33</v>
      </c>
      <c r="B5" s="54" t="s">
        <v>34</v>
      </c>
      <c r="C5" s="55" t="s">
        <v>39</v>
      </c>
      <c r="D5" s="56">
        <v>62</v>
      </c>
      <c r="E5" s="34">
        <f t="shared" ref="E5:E21" si="2">D5*F5</f>
        <v>1389420</v>
      </c>
      <c r="F5" s="57">
        <v>22410</v>
      </c>
      <c r="G5" s="58">
        <v>44930</v>
      </c>
      <c r="H5" s="59">
        <v>19518</v>
      </c>
      <c r="I5" s="60">
        <v>22586.2</v>
      </c>
      <c r="J5" s="370">
        <f>I5-F5</f>
        <v>176.20000000000073</v>
      </c>
      <c r="K5" s="40">
        <v>58</v>
      </c>
      <c r="L5" s="61"/>
      <c r="M5" s="61"/>
      <c r="N5" s="42">
        <f>K5*I5</f>
        <v>1309999.6000000001</v>
      </c>
      <c r="O5" s="62" t="s">
        <v>21</v>
      </c>
      <c r="P5" s="63">
        <v>44938</v>
      </c>
      <c r="Q5" s="64"/>
      <c r="R5" s="65"/>
      <c r="S5" s="47"/>
      <c r="T5" s="48"/>
      <c r="U5" s="49"/>
      <c r="V5" s="50"/>
      <c r="W5" s="49"/>
      <c r="X5" s="52">
        <v>0</v>
      </c>
    </row>
    <row r="6" spans="1:24" ht="30.75" customHeight="1" thickTop="1" thickBot="1" x14ac:dyDescent="0.35">
      <c r="A6" s="368" t="s">
        <v>31</v>
      </c>
      <c r="B6" s="54" t="s">
        <v>35</v>
      </c>
      <c r="C6" s="55" t="s">
        <v>40</v>
      </c>
      <c r="D6" s="56">
        <v>60</v>
      </c>
      <c r="E6" s="34">
        <f t="shared" si="2"/>
        <v>1151400</v>
      </c>
      <c r="F6" s="57">
        <v>19190</v>
      </c>
      <c r="G6" s="58">
        <v>44932</v>
      </c>
      <c r="H6" s="59">
        <v>41052</v>
      </c>
      <c r="I6" s="60">
        <v>19190</v>
      </c>
      <c r="J6" s="39">
        <f>I6-F6</f>
        <v>0</v>
      </c>
      <c r="K6" s="40">
        <v>58.5</v>
      </c>
      <c r="L6" s="61"/>
      <c r="M6" s="61"/>
      <c r="N6" s="42">
        <f>K6*I6</f>
        <v>1122615</v>
      </c>
      <c r="O6" s="62" t="s">
        <v>21</v>
      </c>
      <c r="P6" s="63">
        <v>44946</v>
      </c>
      <c r="Q6" s="64"/>
      <c r="R6" s="65"/>
      <c r="S6" s="47"/>
      <c r="T6" s="48"/>
      <c r="U6" s="49"/>
      <c r="V6" s="50"/>
      <c r="W6" s="66"/>
      <c r="X6" s="52">
        <v>0</v>
      </c>
    </row>
    <row r="7" spans="1:24" ht="30.75" customHeight="1" thickTop="1" thickBot="1" x14ac:dyDescent="0.35">
      <c r="A7" s="53" t="s">
        <v>31</v>
      </c>
      <c r="B7" s="54" t="s">
        <v>36</v>
      </c>
      <c r="C7" s="67" t="s">
        <v>47</v>
      </c>
      <c r="D7" s="56">
        <v>60</v>
      </c>
      <c r="E7" s="34">
        <f t="shared" si="2"/>
        <v>1071000</v>
      </c>
      <c r="F7" s="57">
        <v>17850</v>
      </c>
      <c r="G7" s="58">
        <v>44935</v>
      </c>
      <c r="H7" s="59">
        <v>41080</v>
      </c>
      <c r="I7" s="60">
        <v>17850</v>
      </c>
      <c r="J7" s="39">
        <f t="shared" si="0"/>
        <v>0</v>
      </c>
      <c r="K7" s="40">
        <v>57.3</v>
      </c>
      <c r="L7" s="61"/>
      <c r="M7" s="61"/>
      <c r="N7" s="42">
        <f t="shared" si="1"/>
        <v>1022805</v>
      </c>
      <c r="O7" s="68" t="s">
        <v>21</v>
      </c>
      <c r="P7" s="63">
        <v>44950</v>
      </c>
      <c r="Q7" s="64"/>
      <c r="R7" s="65"/>
      <c r="S7" s="47"/>
      <c r="T7" s="48"/>
      <c r="U7" s="49"/>
      <c r="V7" s="50"/>
      <c r="W7" s="49"/>
      <c r="X7" s="52">
        <v>0</v>
      </c>
    </row>
    <row r="8" spans="1:24" ht="30.75" customHeight="1" thickTop="1" thickBot="1" x14ac:dyDescent="0.35">
      <c r="A8" s="369" t="s">
        <v>33</v>
      </c>
      <c r="B8" s="54" t="s">
        <v>37</v>
      </c>
      <c r="C8" s="67" t="s">
        <v>48</v>
      </c>
      <c r="D8" s="56">
        <v>60</v>
      </c>
      <c r="E8" s="34">
        <f t="shared" si="2"/>
        <v>1311600</v>
      </c>
      <c r="F8" s="57">
        <v>21860</v>
      </c>
      <c r="G8" s="58">
        <v>44937</v>
      </c>
      <c r="H8" s="59">
        <v>19584</v>
      </c>
      <c r="I8" s="60">
        <v>21998</v>
      </c>
      <c r="J8" s="39">
        <f t="shared" si="0"/>
        <v>138</v>
      </c>
      <c r="K8" s="40">
        <v>57.5</v>
      </c>
      <c r="L8" s="61"/>
      <c r="M8" s="61"/>
      <c r="N8" s="42">
        <f t="shared" si="1"/>
        <v>1264885</v>
      </c>
      <c r="O8" s="69" t="s">
        <v>21</v>
      </c>
      <c r="P8" s="70">
        <v>44949</v>
      </c>
      <c r="Q8" s="64"/>
      <c r="R8" s="65"/>
      <c r="S8" s="47"/>
      <c r="T8" s="48"/>
      <c r="U8" s="49"/>
      <c r="V8" s="50"/>
      <c r="W8" s="49"/>
      <c r="X8" s="52">
        <v>0</v>
      </c>
    </row>
    <row r="9" spans="1:24" ht="27.75" customHeight="1" thickTop="1" thickBot="1" x14ac:dyDescent="0.35">
      <c r="A9" s="71" t="s">
        <v>31</v>
      </c>
      <c r="B9" s="54" t="s">
        <v>32</v>
      </c>
      <c r="C9" s="55" t="s">
        <v>49</v>
      </c>
      <c r="D9" s="56">
        <v>60</v>
      </c>
      <c r="E9" s="34">
        <f t="shared" si="2"/>
        <v>1085400</v>
      </c>
      <c r="F9" s="57">
        <v>18090</v>
      </c>
      <c r="G9" s="58">
        <v>44939</v>
      </c>
      <c r="H9" s="59">
        <v>41110</v>
      </c>
      <c r="I9" s="60">
        <v>18090</v>
      </c>
      <c r="J9" s="39">
        <f t="shared" si="0"/>
        <v>0</v>
      </c>
      <c r="K9" s="40">
        <v>57.3</v>
      </c>
      <c r="L9" s="61"/>
      <c r="M9" s="61"/>
      <c r="N9" s="42">
        <f t="shared" si="1"/>
        <v>1036557</v>
      </c>
      <c r="O9" s="72" t="s">
        <v>22</v>
      </c>
      <c r="P9" s="70">
        <v>44952</v>
      </c>
      <c r="Q9" s="64"/>
      <c r="R9" s="65"/>
      <c r="S9" s="47"/>
      <c r="T9" s="48"/>
      <c r="U9" s="49"/>
      <c r="V9" s="50"/>
      <c r="W9" s="49"/>
      <c r="X9" s="52">
        <v>0</v>
      </c>
    </row>
    <row r="10" spans="1:24" ht="27.75" customHeight="1" thickTop="1" thickBot="1" x14ac:dyDescent="0.35">
      <c r="A10" s="71" t="s">
        <v>31</v>
      </c>
      <c r="B10" s="54" t="s">
        <v>41</v>
      </c>
      <c r="C10" s="55" t="s">
        <v>50</v>
      </c>
      <c r="D10" s="56">
        <v>60</v>
      </c>
      <c r="E10" s="34">
        <f t="shared" si="2"/>
        <v>1293600</v>
      </c>
      <c r="F10" s="57">
        <v>21560</v>
      </c>
      <c r="G10" s="58">
        <v>44942</v>
      </c>
      <c r="H10" s="59">
        <v>41137</v>
      </c>
      <c r="I10" s="60">
        <v>21560</v>
      </c>
      <c r="J10" s="39">
        <f t="shared" si="0"/>
        <v>0</v>
      </c>
      <c r="K10" s="40">
        <v>56.4</v>
      </c>
      <c r="L10" s="61"/>
      <c r="M10" s="61"/>
      <c r="N10" s="42">
        <f t="shared" si="1"/>
        <v>1215984</v>
      </c>
      <c r="O10" s="72" t="s">
        <v>21</v>
      </c>
      <c r="P10" s="70">
        <v>44957</v>
      </c>
      <c r="Q10" s="64"/>
      <c r="R10" s="65"/>
      <c r="S10" s="47"/>
      <c r="T10" s="48"/>
      <c r="U10" s="49"/>
      <c r="V10" s="50"/>
      <c r="W10" s="49"/>
      <c r="X10" s="52"/>
    </row>
    <row r="11" spans="1:24" ht="27.75" customHeight="1" thickTop="1" thickBot="1" x14ac:dyDescent="0.35">
      <c r="A11" s="371" t="s">
        <v>33</v>
      </c>
      <c r="B11" s="54" t="s">
        <v>34</v>
      </c>
      <c r="C11" s="55" t="s">
        <v>51</v>
      </c>
      <c r="D11" s="73">
        <v>60</v>
      </c>
      <c r="E11" s="34">
        <f t="shared" si="2"/>
        <v>1390200</v>
      </c>
      <c r="F11" s="57">
        <v>23170</v>
      </c>
      <c r="G11" s="58">
        <v>44944</v>
      </c>
      <c r="H11" s="59">
        <v>19657</v>
      </c>
      <c r="I11" s="60">
        <v>23278.799999999999</v>
      </c>
      <c r="J11" s="39">
        <f t="shared" si="0"/>
        <v>108.79999999999927</v>
      </c>
      <c r="K11" s="40">
        <v>57.5</v>
      </c>
      <c r="L11" s="61"/>
      <c r="M11" s="61"/>
      <c r="N11" s="42">
        <f t="shared" si="1"/>
        <v>1338531</v>
      </c>
      <c r="O11" s="72" t="s">
        <v>21</v>
      </c>
      <c r="P11" s="74">
        <v>44957</v>
      </c>
      <c r="Q11" s="64"/>
      <c r="R11" s="65"/>
      <c r="S11" s="47"/>
      <c r="T11" s="48"/>
      <c r="U11" s="49"/>
      <c r="V11" s="50"/>
      <c r="W11" s="49"/>
      <c r="X11" s="52">
        <v>0</v>
      </c>
    </row>
    <row r="12" spans="1:24" ht="27.75" customHeight="1" thickTop="1" thickBot="1" x14ac:dyDescent="0.35">
      <c r="A12" s="71" t="s">
        <v>31</v>
      </c>
      <c r="B12" s="54" t="s">
        <v>42</v>
      </c>
      <c r="C12" s="55" t="s">
        <v>52</v>
      </c>
      <c r="D12" s="56">
        <v>58</v>
      </c>
      <c r="E12" s="34">
        <f t="shared" si="2"/>
        <v>1309640</v>
      </c>
      <c r="F12" s="57">
        <v>22580</v>
      </c>
      <c r="G12" s="58">
        <v>44946</v>
      </c>
      <c r="H12" s="380">
        <v>41176</v>
      </c>
      <c r="I12" s="60">
        <v>22580</v>
      </c>
      <c r="J12" s="39">
        <f t="shared" si="0"/>
        <v>0</v>
      </c>
      <c r="K12" s="40">
        <v>55.5</v>
      </c>
      <c r="L12" s="61"/>
      <c r="M12" s="61"/>
      <c r="N12" s="42">
        <f t="shared" si="1"/>
        <v>1253190</v>
      </c>
      <c r="O12" s="378" t="s">
        <v>22</v>
      </c>
      <c r="P12" s="379">
        <v>44960</v>
      </c>
      <c r="Q12" s="64"/>
      <c r="R12" s="65"/>
      <c r="S12" s="47"/>
      <c r="T12" s="48"/>
      <c r="U12" s="49"/>
      <c r="V12" s="50"/>
      <c r="W12" s="49"/>
      <c r="X12" s="52">
        <v>0</v>
      </c>
    </row>
    <row r="13" spans="1:24" ht="27.75" customHeight="1" thickTop="1" thickBot="1" x14ac:dyDescent="0.35">
      <c r="A13" s="76" t="s">
        <v>31</v>
      </c>
      <c r="B13" s="54" t="s">
        <v>44</v>
      </c>
      <c r="C13" s="77" t="s">
        <v>53</v>
      </c>
      <c r="D13" s="56">
        <v>58</v>
      </c>
      <c r="E13" s="34">
        <f t="shared" si="2"/>
        <v>1318920</v>
      </c>
      <c r="F13" s="57">
        <v>22740</v>
      </c>
      <c r="G13" s="58">
        <v>44949</v>
      </c>
      <c r="H13" s="380">
        <v>41202</v>
      </c>
      <c r="I13" s="60">
        <v>22740</v>
      </c>
      <c r="J13" s="39">
        <f t="shared" si="0"/>
        <v>0</v>
      </c>
      <c r="K13" s="40">
        <v>55.5</v>
      </c>
      <c r="L13" s="61"/>
      <c r="M13" s="61"/>
      <c r="N13" s="42">
        <f t="shared" si="1"/>
        <v>1262070</v>
      </c>
      <c r="O13" s="378" t="s">
        <v>22</v>
      </c>
      <c r="P13" s="379">
        <v>44964</v>
      </c>
      <c r="Q13" s="64"/>
      <c r="R13" s="65"/>
      <c r="S13" s="47"/>
      <c r="T13" s="48"/>
      <c r="U13" s="49"/>
      <c r="V13" s="50"/>
      <c r="W13" s="49"/>
      <c r="X13" s="52">
        <v>0</v>
      </c>
    </row>
    <row r="14" spans="1:24" ht="27.75" customHeight="1" thickTop="1" thickBot="1" x14ac:dyDescent="0.35">
      <c r="A14" s="371" t="s">
        <v>33</v>
      </c>
      <c r="B14" s="54" t="s">
        <v>46</v>
      </c>
      <c r="C14" s="77" t="s">
        <v>54</v>
      </c>
      <c r="D14" s="56">
        <v>58</v>
      </c>
      <c r="E14" s="34">
        <f t="shared" si="2"/>
        <v>1240620</v>
      </c>
      <c r="F14" s="57">
        <v>21390</v>
      </c>
      <c r="G14" s="58">
        <v>44951</v>
      </c>
      <c r="H14" s="380">
        <v>19722</v>
      </c>
      <c r="I14" s="60">
        <v>21518.37</v>
      </c>
      <c r="J14" s="377">
        <f t="shared" si="0"/>
        <v>128.36999999999898</v>
      </c>
      <c r="K14" s="40">
        <v>56</v>
      </c>
      <c r="L14" s="61"/>
      <c r="M14" s="61"/>
      <c r="N14" s="42">
        <f t="shared" si="1"/>
        <v>1205028.72</v>
      </c>
      <c r="O14" s="378" t="s">
        <v>21</v>
      </c>
      <c r="P14" s="379">
        <v>44964</v>
      </c>
      <c r="Q14" s="64"/>
      <c r="R14" s="65"/>
      <c r="S14" s="47"/>
      <c r="T14" s="48"/>
      <c r="U14" s="49"/>
      <c r="V14" s="50"/>
      <c r="W14" s="49"/>
      <c r="X14" s="52">
        <v>0</v>
      </c>
    </row>
    <row r="15" spans="1:24" ht="24" customHeight="1" thickTop="1" thickBot="1" x14ac:dyDescent="0.35">
      <c r="A15" s="71" t="s">
        <v>31</v>
      </c>
      <c r="B15" s="54" t="s">
        <v>45</v>
      </c>
      <c r="C15" s="78" t="s">
        <v>55</v>
      </c>
      <c r="D15" s="56">
        <v>58</v>
      </c>
      <c r="E15" s="34">
        <f t="shared" si="2"/>
        <v>1309640</v>
      </c>
      <c r="F15" s="57">
        <v>22580</v>
      </c>
      <c r="G15" s="58">
        <v>44953</v>
      </c>
      <c r="H15" s="380">
        <v>41249</v>
      </c>
      <c r="I15" s="60">
        <v>22580</v>
      </c>
      <c r="J15" s="39">
        <f t="shared" si="0"/>
        <v>0</v>
      </c>
      <c r="K15" s="40">
        <v>54.7</v>
      </c>
      <c r="L15" s="61"/>
      <c r="M15" s="61"/>
      <c r="N15" s="42">
        <f t="shared" si="1"/>
        <v>1235126</v>
      </c>
      <c r="O15" s="378" t="s">
        <v>22</v>
      </c>
      <c r="P15" s="379">
        <v>44967</v>
      </c>
      <c r="Q15" s="64"/>
      <c r="R15" s="65"/>
      <c r="S15" s="47"/>
      <c r="T15" s="48"/>
      <c r="U15" s="49"/>
      <c r="V15" s="50"/>
      <c r="W15" s="49"/>
      <c r="X15" s="52">
        <v>0</v>
      </c>
    </row>
    <row r="16" spans="1:24" ht="31.5" customHeight="1" thickTop="1" thickBot="1" x14ac:dyDescent="0.35">
      <c r="A16" s="71" t="s">
        <v>31</v>
      </c>
      <c r="B16" s="54" t="s">
        <v>42</v>
      </c>
      <c r="C16" s="55" t="s">
        <v>87</v>
      </c>
      <c r="D16" s="56">
        <v>58</v>
      </c>
      <c r="E16" s="34">
        <f t="shared" si="2"/>
        <v>1356620</v>
      </c>
      <c r="F16" s="57">
        <v>23390</v>
      </c>
      <c r="G16" s="58">
        <v>44956</v>
      </c>
      <c r="H16" s="380">
        <v>41272</v>
      </c>
      <c r="I16" s="60">
        <v>23390</v>
      </c>
      <c r="J16" s="39">
        <f t="shared" si="0"/>
        <v>0</v>
      </c>
      <c r="K16" s="40">
        <v>54.7</v>
      </c>
      <c r="L16" s="61"/>
      <c r="M16" s="61"/>
      <c r="N16" s="42">
        <f t="shared" si="1"/>
        <v>1279433</v>
      </c>
      <c r="O16" s="378" t="s">
        <v>22</v>
      </c>
      <c r="P16" s="379">
        <v>44970</v>
      </c>
      <c r="Q16" s="64"/>
      <c r="R16" s="65"/>
      <c r="S16" s="47"/>
      <c r="T16" s="48"/>
      <c r="U16" s="49"/>
      <c r="V16" s="50"/>
      <c r="W16" s="49"/>
      <c r="X16" s="52">
        <v>0</v>
      </c>
    </row>
    <row r="17" spans="1:24" ht="26.25" customHeight="1" thickTop="1" thickBot="1" x14ac:dyDescent="0.35">
      <c r="A17" s="79"/>
      <c r="B17" s="54"/>
      <c r="C17" s="55"/>
      <c r="D17" s="56"/>
      <c r="E17" s="34">
        <f t="shared" si="2"/>
        <v>0</v>
      </c>
      <c r="F17" s="57"/>
      <c r="G17" s="58"/>
      <c r="H17" s="59"/>
      <c r="I17" s="60"/>
      <c r="J17" s="39">
        <f t="shared" si="0"/>
        <v>0</v>
      </c>
      <c r="K17" s="40"/>
      <c r="L17" s="61"/>
      <c r="M17" s="61"/>
      <c r="N17" s="42">
        <f t="shared" si="1"/>
        <v>0</v>
      </c>
      <c r="O17" s="72"/>
      <c r="P17" s="74"/>
      <c r="Q17" s="64"/>
      <c r="R17" s="65"/>
      <c r="S17" s="47"/>
      <c r="T17" s="48"/>
      <c r="U17" s="49"/>
      <c r="V17" s="50"/>
      <c r="W17" s="49"/>
      <c r="X17" s="52">
        <v>0</v>
      </c>
    </row>
    <row r="18" spans="1:24" ht="27.75" customHeight="1" thickTop="1" thickBot="1" x14ac:dyDescent="0.35">
      <c r="A18" s="71"/>
      <c r="B18" s="54"/>
      <c r="C18" s="67"/>
      <c r="D18" s="56"/>
      <c r="E18" s="34">
        <f t="shared" si="2"/>
        <v>0</v>
      </c>
      <c r="F18" s="57"/>
      <c r="G18" s="58"/>
      <c r="H18" s="59"/>
      <c r="I18" s="60"/>
      <c r="J18" s="39">
        <f t="shared" si="0"/>
        <v>0</v>
      </c>
      <c r="K18" s="40"/>
      <c r="L18" s="61"/>
      <c r="M18" s="61"/>
      <c r="N18" s="42">
        <f t="shared" si="1"/>
        <v>0</v>
      </c>
      <c r="O18" s="72"/>
      <c r="P18" s="74"/>
      <c r="Q18" s="64"/>
      <c r="R18" s="65"/>
      <c r="S18" s="47"/>
      <c r="T18" s="48"/>
      <c r="U18" s="49"/>
      <c r="V18" s="50"/>
      <c r="W18" s="49"/>
      <c r="X18" s="52">
        <v>0</v>
      </c>
    </row>
    <row r="19" spans="1:24" ht="28.5" customHeight="1" thickTop="1" thickBot="1" x14ac:dyDescent="0.35">
      <c r="A19" s="80"/>
      <c r="B19" s="54"/>
      <c r="C19" s="55"/>
      <c r="D19" s="56"/>
      <c r="E19" s="34">
        <f t="shared" si="2"/>
        <v>0</v>
      </c>
      <c r="F19" s="57"/>
      <c r="G19" s="58"/>
      <c r="H19" s="59"/>
      <c r="I19" s="60"/>
      <c r="J19" s="39">
        <f t="shared" si="0"/>
        <v>0</v>
      </c>
      <c r="K19" s="81"/>
      <c r="L19" s="61"/>
      <c r="M19" s="61"/>
      <c r="N19" s="42">
        <f t="shared" si="1"/>
        <v>0</v>
      </c>
      <c r="O19" s="75"/>
      <c r="P19" s="74"/>
      <c r="Q19" s="64"/>
      <c r="R19" s="65"/>
      <c r="S19" s="47"/>
      <c r="T19" s="48"/>
      <c r="U19" s="49"/>
      <c r="V19" s="50"/>
      <c r="W19" s="49"/>
      <c r="X19" s="52">
        <v>0</v>
      </c>
    </row>
    <row r="20" spans="1:24" ht="33.75" customHeight="1" thickTop="1" thickBot="1" x14ac:dyDescent="0.35">
      <c r="A20" s="82"/>
      <c r="B20" s="54"/>
      <c r="C20" s="83"/>
      <c r="D20" s="56"/>
      <c r="E20" s="34">
        <f t="shared" si="2"/>
        <v>0</v>
      </c>
      <c r="F20" s="57"/>
      <c r="G20" s="58"/>
      <c r="H20" s="59"/>
      <c r="I20" s="60"/>
      <c r="J20" s="39">
        <f t="shared" si="0"/>
        <v>0</v>
      </c>
      <c r="K20" s="81"/>
      <c r="L20" s="61"/>
      <c r="M20" s="61"/>
      <c r="N20" s="42">
        <f t="shared" si="1"/>
        <v>0</v>
      </c>
      <c r="O20" s="72"/>
      <c r="P20" s="74"/>
      <c r="Q20" s="64"/>
      <c r="R20" s="65"/>
      <c r="S20" s="47"/>
      <c r="T20" s="48"/>
      <c r="U20" s="49"/>
      <c r="V20" s="50"/>
      <c r="W20" s="49"/>
      <c r="X20" s="52">
        <v>0</v>
      </c>
    </row>
    <row r="21" spans="1:24" ht="30" customHeight="1" thickTop="1" thickBot="1" x14ac:dyDescent="0.35">
      <c r="A21" s="80"/>
      <c r="B21" s="54"/>
      <c r="C21" s="84"/>
      <c r="D21" s="85"/>
      <c r="E21" s="34">
        <f t="shared" si="2"/>
        <v>0</v>
      </c>
      <c r="F21" s="57"/>
      <c r="G21" s="58"/>
      <c r="H21" s="59"/>
      <c r="I21" s="60"/>
      <c r="J21" s="39">
        <f t="shared" si="0"/>
        <v>0</v>
      </c>
      <c r="K21" s="81"/>
      <c r="L21" s="61"/>
      <c r="M21" s="61"/>
      <c r="N21" s="42">
        <f t="shared" si="1"/>
        <v>0</v>
      </c>
      <c r="O21" s="72"/>
      <c r="P21" s="74"/>
      <c r="Q21" s="86"/>
      <c r="R21" s="65"/>
      <c r="S21" s="47"/>
      <c r="T21" s="48"/>
      <c r="U21" s="49"/>
      <c r="V21" s="50"/>
      <c r="W21" s="49"/>
      <c r="X21" s="52">
        <v>0</v>
      </c>
    </row>
    <row r="22" spans="1:24" ht="27" customHeight="1" thickTop="1" thickBot="1" x14ac:dyDescent="0.35">
      <c r="A22" s="87"/>
      <c r="B22" s="54"/>
      <c r="C22" s="88"/>
      <c r="D22" s="85"/>
      <c r="E22" s="34">
        <f t="shared" ref="E22:E55" si="3">D22*F22</f>
        <v>0</v>
      </c>
      <c r="F22" s="57"/>
      <c r="G22" s="58"/>
      <c r="H22" s="59"/>
      <c r="I22" s="60"/>
      <c r="J22" s="39">
        <f t="shared" si="0"/>
        <v>0</v>
      </c>
      <c r="K22" s="81"/>
      <c r="L22" s="61"/>
      <c r="M22" s="61"/>
      <c r="N22" s="42">
        <f t="shared" si="1"/>
        <v>0</v>
      </c>
      <c r="O22" s="69"/>
      <c r="P22" s="70"/>
      <c r="Q22" s="86"/>
      <c r="R22" s="65"/>
      <c r="S22" s="47"/>
      <c r="T22" s="48"/>
      <c r="U22" s="49"/>
      <c r="V22" s="50"/>
      <c r="W22" s="49"/>
      <c r="X22" s="52">
        <v>0</v>
      </c>
    </row>
    <row r="23" spans="1:24" ht="18.75" thickTop="1" thickBot="1" x14ac:dyDescent="0.35">
      <c r="A23" s="87"/>
      <c r="B23" s="54"/>
      <c r="C23" s="55"/>
      <c r="D23" s="56"/>
      <c r="E23" s="34">
        <f t="shared" si="3"/>
        <v>0</v>
      </c>
      <c r="F23" s="57"/>
      <c r="G23" s="58"/>
      <c r="H23" s="59"/>
      <c r="I23" s="60"/>
      <c r="J23" s="39">
        <f t="shared" si="0"/>
        <v>0</v>
      </c>
      <c r="K23" s="81"/>
      <c r="L23" s="61"/>
      <c r="M23" s="61"/>
      <c r="N23" s="42">
        <f t="shared" si="1"/>
        <v>0</v>
      </c>
      <c r="O23" s="69"/>
      <c r="P23" s="70"/>
      <c r="Q23" s="86"/>
      <c r="R23" s="65"/>
      <c r="S23" s="47"/>
      <c r="T23" s="48"/>
      <c r="U23" s="49"/>
      <c r="V23" s="50"/>
      <c r="W23" s="49"/>
      <c r="X23" s="52">
        <v>0</v>
      </c>
    </row>
    <row r="24" spans="1:24" ht="18.75" thickTop="1" thickBot="1" x14ac:dyDescent="0.35">
      <c r="A24" s="87"/>
      <c r="B24" s="54"/>
      <c r="C24" s="55"/>
      <c r="D24" s="56"/>
      <c r="E24" s="34">
        <f t="shared" si="3"/>
        <v>0</v>
      </c>
      <c r="F24" s="57"/>
      <c r="G24" s="58"/>
      <c r="H24" s="59"/>
      <c r="I24" s="60"/>
      <c r="J24" s="39">
        <f t="shared" si="0"/>
        <v>0</v>
      </c>
      <c r="K24" s="81"/>
      <c r="L24" s="61"/>
      <c r="M24" s="61"/>
      <c r="N24" s="42">
        <f t="shared" si="1"/>
        <v>0</v>
      </c>
      <c r="O24" s="69"/>
      <c r="P24" s="70"/>
      <c r="Q24" s="86"/>
      <c r="R24" s="65"/>
      <c r="S24" s="47"/>
      <c r="T24" s="48"/>
      <c r="U24" s="49"/>
      <c r="V24" s="50"/>
      <c r="W24" s="49"/>
      <c r="X24" s="52">
        <v>0</v>
      </c>
    </row>
    <row r="25" spans="1:24" ht="27.75" customHeight="1" thickTop="1" thickBot="1" x14ac:dyDescent="0.35">
      <c r="A25" s="87"/>
      <c r="B25" s="54"/>
      <c r="C25" s="55"/>
      <c r="D25" s="56"/>
      <c r="E25" s="34">
        <f t="shared" si="3"/>
        <v>0</v>
      </c>
      <c r="F25" s="57"/>
      <c r="G25" s="58"/>
      <c r="H25" s="59"/>
      <c r="I25" s="60"/>
      <c r="J25" s="39">
        <f t="shared" si="0"/>
        <v>0</v>
      </c>
      <c r="K25" s="81"/>
      <c r="L25" s="61"/>
      <c r="M25" s="61"/>
      <c r="N25" s="42">
        <f t="shared" si="1"/>
        <v>0</v>
      </c>
      <c r="O25" s="69"/>
      <c r="P25" s="70"/>
      <c r="Q25" s="86"/>
      <c r="R25" s="65"/>
      <c r="S25" s="47"/>
      <c r="T25" s="48"/>
      <c r="U25" s="49"/>
      <c r="V25" s="50"/>
      <c r="W25" s="49"/>
      <c r="X25" s="52">
        <v>0</v>
      </c>
    </row>
    <row r="26" spans="1:24" ht="28.5" customHeight="1" thickTop="1" thickBot="1" x14ac:dyDescent="0.35">
      <c r="A26" s="87"/>
      <c r="B26" s="54"/>
      <c r="C26" s="55"/>
      <c r="D26" s="56"/>
      <c r="E26" s="34">
        <f t="shared" si="3"/>
        <v>0</v>
      </c>
      <c r="F26" s="57"/>
      <c r="G26" s="58"/>
      <c r="H26" s="59"/>
      <c r="I26" s="60"/>
      <c r="J26" s="39">
        <f t="shared" si="0"/>
        <v>0</v>
      </c>
      <c r="K26" s="81"/>
      <c r="L26" s="61"/>
      <c r="M26" s="61"/>
      <c r="N26" s="42">
        <f t="shared" si="1"/>
        <v>0</v>
      </c>
      <c r="O26" s="72"/>
      <c r="P26" s="70"/>
      <c r="Q26" s="86"/>
      <c r="R26" s="65"/>
      <c r="S26" s="89"/>
      <c r="T26" s="48"/>
      <c r="U26" s="49"/>
      <c r="V26" s="50"/>
      <c r="W26" s="49"/>
      <c r="X26" s="52">
        <v>0</v>
      </c>
    </row>
    <row r="27" spans="1:24" ht="22.5" customHeight="1" thickTop="1" thickBot="1" x14ac:dyDescent="0.35">
      <c r="A27" s="71"/>
      <c r="B27" s="54"/>
      <c r="C27" s="55"/>
      <c r="D27" s="56"/>
      <c r="E27" s="34">
        <f t="shared" si="3"/>
        <v>0</v>
      </c>
      <c r="F27" s="57"/>
      <c r="G27" s="58"/>
      <c r="H27" s="59"/>
      <c r="I27" s="60"/>
      <c r="J27" s="39">
        <f t="shared" si="0"/>
        <v>0</v>
      </c>
      <c r="K27" s="81"/>
      <c r="L27" s="61"/>
      <c r="M27" s="61"/>
      <c r="N27" s="42">
        <f t="shared" si="1"/>
        <v>0</v>
      </c>
      <c r="O27" s="69"/>
      <c r="P27" s="70"/>
      <c r="Q27" s="86"/>
      <c r="R27" s="65"/>
      <c r="S27" s="47"/>
      <c r="T27" s="48"/>
      <c r="U27" s="49"/>
      <c r="V27" s="50"/>
      <c r="W27" s="49"/>
      <c r="X27" s="52">
        <v>0</v>
      </c>
    </row>
    <row r="28" spans="1:24" ht="22.5" customHeight="1" thickTop="1" thickBot="1" x14ac:dyDescent="0.35">
      <c r="A28" s="90"/>
      <c r="B28" s="54"/>
      <c r="C28" s="55"/>
      <c r="D28" s="56"/>
      <c r="E28" s="34">
        <f t="shared" si="3"/>
        <v>0</v>
      </c>
      <c r="F28" s="57"/>
      <c r="G28" s="58"/>
      <c r="H28" s="59"/>
      <c r="I28" s="60"/>
      <c r="J28" s="39">
        <f t="shared" si="0"/>
        <v>0</v>
      </c>
      <c r="K28" s="81"/>
      <c r="L28" s="61"/>
      <c r="M28" s="61"/>
      <c r="N28" s="42">
        <f t="shared" si="1"/>
        <v>0</v>
      </c>
      <c r="O28" s="69"/>
      <c r="P28" s="70"/>
      <c r="Q28" s="86"/>
      <c r="R28" s="65"/>
      <c r="S28" s="47"/>
      <c r="T28" s="48"/>
      <c r="U28" s="49"/>
      <c r="V28" s="50"/>
      <c r="W28" s="49"/>
      <c r="X28" s="52">
        <v>0</v>
      </c>
    </row>
    <row r="29" spans="1:24" ht="22.5" customHeight="1" thickTop="1" thickBot="1" x14ac:dyDescent="0.35">
      <c r="A29" s="87"/>
      <c r="B29" s="54"/>
      <c r="C29" s="55"/>
      <c r="D29" s="56"/>
      <c r="E29" s="34">
        <f t="shared" si="3"/>
        <v>0</v>
      </c>
      <c r="F29" s="57"/>
      <c r="G29" s="58"/>
      <c r="H29" s="59"/>
      <c r="I29" s="60"/>
      <c r="J29" s="39">
        <f t="shared" si="0"/>
        <v>0</v>
      </c>
      <c r="K29" s="81"/>
      <c r="L29" s="61"/>
      <c r="M29" s="61"/>
      <c r="N29" s="42">
        <f t="shared" si="1"/>
        <v>0</v>
      </c>
      <c r="O29" s="69"/>
      <c r="P29" s="70"/>
      <c r="Q29" s="86"/>
      <c r="R29" s="65"/>
      <c r="S29" s="89"/>
      <c r="T29" s="48"/>
      <c r="U29" s="49"/>
      <c r="V29" s="50"/>
      <c r="W29" s="49"/>
      <c r="X29" s="52">
        <v>0</v>
      </c>
    </row>
    <row r="30" spans="1:24" ht="22.5" customHeight="1" thickTop="1" thickBot="1" x14ac:dyDescent="0.35">
      <c r="A30" s="87"/>
      <c r="B30" s="54"/>
      <c r="C30" s="55"/>
      <c r="D30" s="56"/>
      <c r="E30" s="34">
        <f t="shared" si="3"/>
        <v>0</v>
      </c>
      <c r="F30" s="57"/>
      <c r="G30" s="58"/>
      <c r="H30" s="59"/>
      <c r="I30" s="60"/>
      <c r="J30" s="39">
        <f t="shared" si="0"/>
        <v>0</v>
      </c>
      <c r="K30" s="81"/>
      <c r="L30" s="61"/>
      <c r="M30" s="61"/>
      <c r="N30" s="42">
        <f t="shared" si="1"/>
        <v>0</v>
      </c>
      <c r="O30" s="69"/>
      <c r="P30" s="70"/>
      <c r="Q30" s="64"/>
      <c r="R30" s="65"/>
      <c r="S30" s="89"/>
      <c r="T30" s="48"/>
      <c r="U30" s="49"/>
      <c r="V30" s="50"/>
      <c r="W30" s="49"/>
      <c r="X30" s="52">
        <v>0</v>
      </c>
    </row>
    <row r="31" spans="1:24" ht="22.5" customHeight="1" thickTop="1" thickBot="1" x14ac:dyDescent="0.35">
      <c r="A31" s="53"/>
      <c r="B31" s="91"/>
      <c r="C31" s="55"/>
      <c r="D31" s="56"/>
      <c r="E31" s="34">
        <f t="shared" si="3"/>
        <v>0</v>
      </c>
      <c r="F31" s="57"/>
      <c r="G31" s="58"/>
      <c r="H31" s="59"/>
      <c r="I31" s="60"/>
      <c r="J31" s="39">
        <f t="shared" si="0"/>
        <v>0</v>
      </c>
      <c r="K31" s="81"/>
      <c r="L31" s="61"/>
      <c r="M31" s="61"/>
      <c r="N31" s="42">
        <f t="shared" si="1"/>
        <v>0</v>
      </c>
      <c r="O31" s="69"/>
      <c r="P31" s="70"/>
      <c r="Q31" s="92"/>
      <c r="R31" s="93"/>
      <c r="S31" s="89"/>
      <c r="T31" s="48"/>
      <c r="U31" s="49"/>
      <c r="V31" s="50"/>
      <c r="W31" s="49"/>
      <c r="X31" s="52">
        <v>0</v>
      </c>
    </row>
    <row r="32" spans="1:24" ht="20.25" thickTop="1" thickBot="1" x14ac:dyDescent="0.35">
      <c r="A32" s="94"/>
      <c r="B32" s="95"/>
      <c r="C32" s="96"/>
      <c r="D32" s="56"/>
      <c r="E32" s="34">
        <f t="shared" si="3"/>
        <v>0</v>
      </c>
      <c r="F32" s="57"/>
      <c r="G32" s="58"/>
      <c r="H32" s="59"/>
      <c r="I32" s="60"/>
      <c r="J32" s="39">
        <f t="shared" si="0"/>
        <v>0</v>
      </c>
      <c r="K32" s="81"/>
      <c r="L32" s="61"/>
      <c r="M32" s="61"/>
      <c r="N32" s="42">
        <f t="shared" si="1"/>
        <v>0</v>
      </c>
      <c r="O32" s="68"/>
      <c r="P32" s="63"/>
      <c r="Q32" s="97"/>
      <c r="R32" s="93"/>
      <c r="S32" s="89"/>
      <c r="T32" s="48"/>
      <c r="U32" s="49"/>
      <c r="V32" s="50"/>
      <c r="W32" s="49"/>
      <c r="X32" s="52">
        <v>0</v>
      </c>
    </row>
    <row r="33" spans="1:24" ht="30.75" customHeight="1" thickTop="1" thickBot="1" x14ac:dyDescent="0.35">
      <c r="A33" s="98"/>
      <c r="B33" s="95"/>
      <c r="C33" s="96"/>
      <c r="D33" s="56"/>
      <c r="E33" s="34">
        <f t="shared" si="3"/>
        <v>0</v>
      </c>
      <c r="F33" s="57"/>
      <c r="G33" s="58"/>
      <c r="H33" s="59"/>
      <c r="I33" s="60"/>
      <c r="J33" s="39">
        <f t="shared" si="0"/>
        <v>0</v>
      </c>
      <c r="K33" s="81"/>
      <c r="L33" s="61"/>
      <c r="M33" s="61"/>
      <c r="N33" s="42">
        <f t="shared" si="1"/>
        <v>0</v>
      </c>
      <c r="O33" s="69"/>
      <c r="P33" s="70"/>
      <c r="Q33" s="97"/>
      <c r="R33" s="93"/>
      <c r="S33" s="89"/>
      <c r="T33" s="48"/>
      <c r="U33" s="49"/>
      <c r="V33" s="50"/>
      <c r="W33" s="49"/>
      <c r="X33" s="52">
        <v>0</v>
      </c>
    </row>
    <row r="34" spans="1:24" ht="25.5" customHeight="1" thickTop="1" thickBot="1" x14ac:dyDescent="0.35">
      <c r="A34" s="98"/>
      <c r="B34" s="95"/>
      <c r="C34" s="96"/>
      <c r="D34" s="56"/>
      <c r="E34" s="34">
        <f t="shared" si="3"/>
        <v>0</v>
      </c>
      <c r="F34" s="57"/>
      <c r="G34" s="58"/>
      <c r="H34" s="59"/>
      <c r="I34" s="60"/>
      <c r="J34" s="39">
        <f t="shared" si="0"/>
        <v>0</v>
      </c>
      <c r="K34" s="81"/>
      <c r="L34" s="61"/>
      <c r="M34" s="61"/>
      <c r="N34" s="42">
        <f t="shared" si="1"/>
        <v>0</v>
      </c>
      <c r="O34" s="69"/>
      <c r="P34" s="70"/>
      <c r="Q34" s="97"/>
      <c r="R34" s="93"/>
      <c r="S34" s="89"/>
      <c r="T34" s="48"/>
      <c r="U34" s="49"/>
      <c r="V34" s="50"/>
      <c r="W34" s="49"/>
      <c r="X34" s="52">
        <v>0</v>
      </c>
    </row>
    <row r="35" spans="1:24" ht="20.25" customHeight="1" thickTop="1" thickBot="1" x14ac:dyDescent="0.35">
      <c r="A35" s="99"/>
      <c r="B35" s="95"/>
      <c r="C35" s="96"/>
      <c r="D35" s="56"/>
      <c r="E35" s="34">
        <f t="shared" si="3"/>
        <v>0</v>
      </c>
      <c r="F35" s="57"/>
      <c r="G35" s="58"/>
      <c r="H35" s="59"/>
      <c r="I35" s="60"/>
      <c r="J35" s="39">
        <f t="shared" si="0"/>
        <v>0</v>
      </c>
      <c r="K35" s="81"/>
      <c r="L35" s="61"/>
      <c r="M35" s="61"/>
      <c r="N35" s="42">
        <f t="shared" si="1"/>
        <v>0</v>
      </c>
      <c r="O35" s="69"/>
      <c r="P35" s="70"/>
      <c r="Q35" s="97"/>
      <c r="R35" s="93"/>
      <c r="S35" s="89"/>
      <c r="T35" s="48"/>
      <c r="U35" s="49"/>
      <c r="V35" s="50"/>
      <c r="W35" s="49"/>
      <c r="X35" s="100"/>
    </row>
    <row r="36" spans="1:24" ht="24" customHeight="1" thickTop="1" thickBot="1" x14ac:dyDescent="0.35">
      <c r="A36" s="101"/>
      <c r="B36" s="95"/>
      <c r="C36" s="96"/>
      <c r="D36" s="56"/>
      <c r="E36" s="34">
        <f t="shared" si="3"/>
        <v>0</v>
      </c>
      <c r="F36" s="57"/>
      <c r="G36" s="58"/>
      <c r="H36" s="59"/>
      <c r="I36" s="60"/>
      <c r="J36" s="39">
        <f t="shared" si="0"/>
        <v>0</v>
      </c>
      <c r="K36" s="81"/>
      <c r="L36" s="61"/>
      <c r="M36" s="61"/>
      <c r="N36" s="42">
        <f t="shared" si="1"/>
        <v>0</v>
      </c>
      <c r="O36" s="69"/>
      <c r="P36" s="70"/>
      <c r="Q36" s="97"/>
      <c r="R36" s="93"/>
      <c r="S36" s="89"/>
      <c r="T36" s="48"/>
      <c r="U36" s="49"/>
      <c r="V36" s="50"/>
      <c r="W36" s="49"/>
      <c r="X36" s="100"/>
    </row>
    <row r="37" spans="1:24" ht="26.25" customHeight="1" thickTop="1" thickBot="1" x14ac:dyDescent="0.35">
      <c r="A37" s="101"/>
      <c r="B37" s="95"/>
      <c r="C37" s="96"/>
      <c r="D37" s="56"/>
      <c r="E37" s="34">
        <f t="shared" si="3"/>
        <v>0</v>
      </c>
      <c r="F37" s="57"/>
      <c r="G37" s="58"/>
      <c r="H37" s="59"/>
      <c r="I37" s="60"/>
      <c r="J37" s="39">
        <f t="shared" si="0"/>
        <v>0</v>
      </c>
      <c r="K37" s="81"/>
      <c r="L37" s="61"/>
      <c r="M37" s="61"/>
      <c r="N37" s="42">
        <f t="shared" si="1"/>
        <v>0</v>
      </c>
      <c r="O37" s="69"/>
      <c r="P37" s="70"/>
      <c r="Q37" s="97"/>
      <c r="R37" s="93"/>
      <c r="S37" s="89"/>
      <c r="T37" s="48"/>
      <c r="U37" s="49"/>
      <c r="V37" s="50"/>
      <c r="W37" s="49"/>
      <c r="X37" s="100"/>
    </row>
    <row r="38" spans="1:24" ht="20.25" customHeight="1" thickTop="1" thickBot="1" x14ac:dyDescent="0.35">
      <c r="A38" s="102"/>
      <c r="B38" s="95"/>
      <c r="C38" s="96"/>
      <c r="D38" s="56"/>
      <c r="E38" s="34">
        <f t="shared" si="3"/>
        <v>0</v>
      </c>
      <c r="F38" s="57"/>
      <c r="G38" s="58"/>
      <c r="H38" s="59"/>
      <c r="I38" s="60"/>
      <c r="J38" s="39">
        <f t="shared" si="0"/>
        <v>0</v>
      </c>
      <c r="K38" s="81"/>
      <c r="L38" s="61"/>
      <c r="M38" s="61"/>
      <c r="N38" s="42">
        <f t="shared" si="1"/>
        <v>0</v>
      </c>
      <c r="O38" s="69"/>
      <c r="P38" s="70"/>
      <c r="Q38" s="97"/>
      <c r="R38" s="93"/>
      <c r="S38" s="89"/>
      <c r="T38" s="48"/>
      <c r="U38" s="49"/>
      <c r="V38" s="50"/>
      <c r="W38" s="49"/>
      <c r="X38" s="100"/>
    </row>
    <row r="39" spans="1:24" ht="20.25" customHeight="1" thickTop="1" thickBot="1" x14ac:dyDescent="0.35">
      <c r="A39" s="98"/>
      <c r="B39" s="95"/>
      <c r="C39" s="96"/>
      <c r="D39" s="56"/>
      <c r="E39" s="34">
        <f t="shared" si="3"/>
        <v>0</v>
      </c>
      <c r="F39" s="57"/>
      <c r="G39" s="58"/>
      <c r="H39" s="59"/>
      <c r="I39" s="60"/>
      <c r="J39" s="39">
        <f t="shared" si="0"/>
        <v>0</v>
      </c>
      <c r="K39" s="81"/>
      <c r="L39" s="61"/>
      <c r="M39" s="61"/>
      <c r="N39" s="42">
        <f t="shared" si="1"/>
        <v>0</v>
      </c>
      <c r="O39" s="69"/>
      <c r="P39" s="70"/>
      <c r="Q39" s="97"/>
      <c r="R39" s="93"/>
      <c r="S39" s="89"/>
      <c r="T39" s="48"/>
      <c r="U39" s="49"/>
      <c r="V39" s="50"/>
      <c r="W39" s="49"/>
      <c r="X39" s="103"/>
    </row>
    <row r="40" spans="1:24" ht="18.75" thickTop="1" thickBot="1" x14ac:dyDescent="0.35">
      <c r="A40" s="98"/>
      <c r="B40" s="95"/>
      <c r="C40" s="96"/>
      <c r="D40" s="56"/>
      <c r="E40" s="34">
        <f t="shared" si="3"/>
        <v>0</v>
      </c>
      <c r="F40" s="57"/>
      <c r="G40" s="58"/>
      <c r="H40" s="59"/>
      <c r="I40" s="60"/>
      <c r="J40" s="39">
        <f t="shared" si="0"/>
        <v>0</v>
      </c>
      <c r="K40" s="81"/>
      <c r="L40" s="61"/>
      <c r="M40" s="61"/>
      <c r="N40" s="42">
        <f t="shared" si="1"/>
        <v>0</v>
      </c>
      <c r="O40" s="104"/>
      <c r="P40" s="105"/>
      <c r="Q40" s="97"/>
      <c r="R40" s="93"/>
      <c r="S40" s="89"/>
      <c r="T40" s="48"/>
      <c r="U40" s="49"/>
      <c r="V40" s="50"/>
      <c r="W40" s="49"/>
      <c r="X40" s="103"/>
    </row>
    <row r="41" spans="1:24" ht="18.75" thickTop="1" thickBot="1" x14ac:dyDescent="0.35">
      <c r="A41" s="98"/>
      <c r="B41" s="95"/>
      <c r="C41" s="96"/>
      <c r="D41" s="56"/>
      <c r="E41" s="34">
        <f t="shared" si="3"/>
        <v>0</v>
      </c>
      <c r="F41" s="57"/>
      <c r="G41" s="58"/>
      <c r="H41" s="59"/>
      <c r="I41" s="60"/>
      <c r="J41" s="39">
        <f t="shared" si="0"/>
        <v>0</v>
      </c>
      <c r="K41" s="81"/>
      <c r="L41" s="61"/>
      <c r="M41" s="61"/>
      <c r="N41" s="42">
        <f t="shared" si="1"/>
        <v>0</v>
      </c>
      <c r="O41" s="106"/>
      <c r="P41" s="107"/>
      <c r="Q41" s="97"/>
      <c r="R41" s="93"/>
      <c r="S41" s="89"/>
      <c r="T41" s="48"/>
      <c r="U41" s="49"/>
      <c r="V41" s="50"/>
      <c r="W41" s="49"/>
      <c r="X41" s="103"/>
    </row>
    <row r="42" spans="1:24" ht="18.75" thickTop="1" thickBot="1" x14ac:dyDescent="0.35">
      <c r="A42" s="101"/>
      <c r="B42" s="95"/>
      <c r="C42" s="96"/>
      <c r="D42" s="56"/>
      <c r="E42" s="34">
        <f t="shared" si="3"/>
        <v>0</v>
      </c>
      <c r="F42" s="57"/>
      <c r="G42" s="58"/>
      <c r="H42" s="59"/>
      <c r="I42" s="60"/>
      <c r="J42" s="39">
        <f t="shared" si="0"/>
        <v>0</v>
      </c>
      <c r="K42" s="81"/>
      <c r="L42" s="61"/>
      <c r="M42" s="61"/>
      <c r="N42" s="42">
        <f t="shared" si="1"/>
        <v>0</v>
      </c>
      <c r="O42" s="69"/>
      <c r="P42" s="70"/>
      <c r="Q42" s="108"/>
      <c r="R42" s="109"/>
      <c r="S42" s="89"/>
      <c r="T42" s="48"/>
      <c r="U42" s="49"/>
      <c r="V42" s="50"/>
      <c r="W42" s="49"/>
      <c r="X42" s="103"/>
    </row>
    <row r="43" spans="1:24" ht="18.75" thickTop="1" thickBot="1" x14ac:dyDescent="0.35">
      <c r="A43" s="110"/>
      <c r="B43" s="95"/>
      <c r="C43" s="96"/>
      <c r="D43" s="56"/>
      <c r="E43" s="34">
        <f t="shared" si="3"/>
        <v>0</v>
      </c>
      <c r="F43" s="57"/>
      <c r="G43" s="58"/>
      <c r="H43" s="59"/>
      <c r="I43" s="60"/>
      <c r="J43" s="39">
        <f t="shared" si="0"/>
        <v>0</v>
      </c>
      <c r="K43" s="81"/>
      <c r="L43" s="61"/>
      <c r="M43" s="61"/>
      <c r="N43" s="42">
        <f t="shared" si="1"/>
        <v>0</v>
      </c>
      <c r="O43" s="69"/>
      <c r="P43" s="70"/>
      <c r="Q43" s="108"/>
      <c r="R43" s="109"/>
      <c r="S43" s="89"/>
      <c r="T43" s="48"/>
      <c r="U43" s="49"/>
      <c r="V43" s="50"/>
      <c r="W43" s="111"/>
      <c r="X43" s="103"/>
    </row>
    <row r="44" spans="1:24" ht="18.75" thickTop="1" thickBot="1" x14ac:dyDescent="0.35">
      <c r="A44" s="112"/>
      <c r="B44" s="95"/>
      <c r="C44" s="113"/>
      <c r="D44" s="114"/>
      <c r="E44" s="34">
        <f t="shared" si="3"/>
        <v>0</v>
      </c>
      <c r="F44" s="57"/>
      <c r="G44" s="58"/>
      <c r="H44" s="59"/>
      <c r="I44" s="60"/>
      <c r="J44" s="39">
        <f t="shared" si="0"/>
        <v>0</v>
      </c>
      <c r="K44" s="81"/>
      <c r="L44" s="61"/>
      <c r="M44" s="61"/>
      <c r="N44" s="42">
        <f t="shared" si="1"/>
        <v>0</v>
      </c>
      <c r="O44" s="69"/>
      <c r="P44" s="70"/>
      <c r="Q44" s="97"/>
      <c r="R44" s="93"/>
      <c r="S44" s="89"/>
      <c r="T44" s="48"/>
      <c r="U44" s="49"/>
      <c r="V44" s="50"/>
      <c r="W44" s="111"/>
      <c r="X44" s="115"/>
    </row>
    <row r="45" spans="1:24" ht="18.75" thickTop="1" thickBot="1" x14ac:dyDescent="0.35">
      <c r="A45" s="102"/>
      <c r="B45" s="95"/>
      <c r="C45" s="96"/>
      <c r="D45" s="114"/>
      <c r="E45" s="34">
        <f t="shared" si="3"/>
        <v>0</v>
      </c>
      <c r="F45" s="57"/>
      <c r="G45" s="58"/>
      <c r="H45" s="59"/>
      <c r="I45" s="60"/>
      <c r="J45" s="39">
        <f t="shared" si="0"/>
        <v>0</v>
      </c>
      <c r="K45" s="81"/>
      <c r="L45" s="61"/>
      <c r="M45" s="61"/>
      <c r="N45" s="42">
        <f t="shared" si="1"/>
        <v>0</v>
      </c>
      <c r="O45" s="69"/>
      <c r="P45" s="70"/>
      <c r="Q45" s="97"/>
      <c r="R45" s="93"/>
      <c r="S45" s="89"/>
      <c r="T45" s="48"/>
      <c r="U45" s="49"/>
      <c r="V45" s="50"/>
      <c r="W45" s="111"/>
      <c r="X45" s="115"/>
    </row>
    <row r="46" spans="1:24" ht="18.75" thickTop="1" thickBot="1" x14ac:dyDescent="0.35">
      <c r="A46" s="101"/>
      <c r="B46" s="95"/>
      <c r="C46" s="96"/>
      <c r="D46" s="114"/>
      <c r="E46" s="34">
        <f t="shared" si="3"/>
        <v>0</v>
      </c>
      <c r="F46" s="57"/>
      <c r="G46" s="58"/>
      <c r="H46" s="59"/>
      <c r="I46" s="60"/>
      <c r="J46" s="39">
        <f t="shared" si="0"/>
        <v>0</v>
      </c>
      <c r="K46" s="81"/>
      <c r="L46" s="61"/>
      <c r="M46" s="61"/>
      <c r="N46" s="42">
        <f t="shared" si="1"/>
        <v>0</v>
      </c>
      <c r="O46" s="69"/>
      <c r="P46" s="70"/>
      <c r="Q46" s="97"/>
      <c r="R46" s="93"/>
      <c r="S46" s="89"/>
      <c r="T46" s="48"/>
      <c r="U46" s="49"/>
      <c r="V46" s="50"/>
      <c r="W46" s="111"/>
      <c r="X46" s="115"/>
    </row>
    <row r="47" spans="1:24" ht="18.75" thickTop="1" thickBot="1" x14ac:dyDescent="0.35">
      <c r="A47" s="102"/>
      <c r="B47" s="95"/>
      <c r="C47" s="96"/>
      <c r="D47" s="114"/>
      <c r="E47" s="34">
        <f t="shared" si="3"/>
        <v>0</v>
      </c>
      <c r="F47" s="57"/>
      <c r="G47" s="58"/>
      <c r="H47" s="59"/>
      <c r="I47" s="60"/>
      <c r="J47" s="39">
        <f t="shared" si="0"/>
        <v>0</v>
      </c>
      <c r="K47" s="81"/>
      <c r="L47" s="61"/>
      <c r="M47" s="61"/>
      <c r="N47" s="42">
        <f t="shared" si="1"/>
        <v>0</v>
      </c>
      <c r="O47" s="69"/>
      <c r="P47" s="70"/>
      <c r="Q47" s="97"/>
      <c r="R47" s="93"/>
      <c r="S47" s="89"/>
      <c r="T47" s="48"/>
      <c r="U47" s="49"/>
      <c r="V47" s="50"/>
      <c r="W47" s="111"/>
      <c r="X47" s="115"/>
    </row>
    <row r="48" spans="1:24" ht="18.75" thickTop="1" thickBot="1" x14ac:dyDescent="0.35">
      <c r="A48" s="102"/>
      <c r="B48" s="95"/>
      <c r="C48" s="96"/>
      <c r="D48" s="114"/>
      <c r="E48" s="34">
        <f t="shared" si="3"/>
        <v>0</v>
      </c>
      <c r="F48" s="57"/>
      <c r="G48" s="58"/>
      <c r="H48" s="59"/>
      <c r="I48" s="60"/>
      <c r="J48" s="39">
        <f t="shared" si="0"/>
        <v>0</v>
      </c>
      <c r="K48" s="81"/>
      <c r="L48" s="61"/>
      <c r="M48" s="61"/>
      <c r="N48" s="42">
        <f t="shared" si="1"/>
        <v>0</v>
      </c>
      <c r="O48" s="69"/>
      <c r="P48" s="70"/>
      <c r="Q48" s="97"/>
      <c r="R48" s="93"/>
      <c r="S48" s="89"/>
      <c r="T48" s="48"/>
      <c r="U48" s="49"/>
      <c r="V48" s="50"/>
      <c r="W48" s="111"/>
      <c r="X48" s="115"/>
    </row>
    <row r="49" spans="1:24" ht="18.75" thickTop="1" thickBot="1" x14ac:dyDescent="0.35">
      <c r="A49" s="101"/>
      <c r="B49" s="102"/>
      <c r="C49" s="116"/>
      <c r="D49" s="114"/>
      <c r="E49" s="34">
        <f t="shared" si="3"/>
        <v>0</v>
      </c>
      <c r="F49" s="57"/>
      <c r="G49" s="58"/>
      <c r="H49" s="59"/>
      <c r="I49" s="60"/>
      <c r="J49" s="39">
        <f t="shared" si="0"/>
        <v>0</v>
      </c>
      <c r="K49" s="81"/>
      <c r="L49" s="61"/>
      <c r="M49" s="61"/>
      <c r="N49" s="42">
        <f t="shared" si="1"/>
        <v>0</v>
      </c>
      <c r="O49" s="69"/>
      <c r="P49" s="70"/>
      <c r="Q49" s="97"/>
      <c r="R49" s="93"/>
      <c r="S49" s="89"/>
      <c r="T49" s="48"/>
      <c r="U49" s="49"/>
      <c r="V49" s="50"/>
      <c r="W49" s="111"/>
      <c r="X49" s="115"/>
    </row>
    <row r="50" spans="1:24" ht="18.75" thickTop="1" thickBot="1" x14ac:dyDescent="0.35">
      <c r="A50" s="102"/>
      <c r="B50" s="102"/>
      <c r="C50" s="116"/>
      <c r="D50" s="114"/>
      <c r="E50" s="34">
        <f t="shared" si="3"/>
        <v>0</v>
      </c>
      <c r="F50" s="57"/>
      <c r="G50" s="58"/>
      <c r="H50" s="59"/>
      <c r="I50" s="60"/>
      <c r="J50" s="39">
        <f t="shared" si="0"/>
        <v>0</v>
      </c>
      <c r="K50" s="81"/>
      <c r="L50" s="61"/>
      <c r="M50" s="61"/>
      <c r="N50" s="42">
        <f t="shared" si="1"/>
        <v>0</v>
      </c>
      <c r="O50" s="69"/>
      <c r="P50" s="70"/>
      <c r="Q50" s="117"/>
      <c r="R50" s="118"/>
      <c r="S50" s="89"/>
      <c r="T50" s="48"/>
      <c r="U50" s="49"/>
      <c r="V50" s="50"/>
      <c r="X50" s="119"/>
    </row>
    <row r="51" spans="1:24" ht="18.75" thickTop="1" thickBot="1" x14ac:dyDescent="0.35">
      <c r="A51" s="102"/>
      <c r="B51" s="102"/>
      <c r="C51" s="116"/>
      <c r="D51" s="114"/>
      <c r="E51" s="34">
        <f t="shared" si="3"/>
        <v>0</v>
      </c>
      <c r="F51" s="57"/>
      <c r="G51" s="58"/>
      <c r="H51" s="59"/>
      <c r="I51" s="60"/>
      <c r="J51" s="39">
        <f t="shared" si="0"/>
        <v>0</v>
      </c>
      <c r="K51" s="81"/>
      <c r="L51" s="61"/>
      <c r="M51" s="61"/>
      <c r="N51" s="42">
        <f t="shared" si="1"/>
        <v>0</v>
      </c>
      <c r="O51" s="69"/>
      <c r="P51" s="120"/>
      <c r="Q51" s="121"/>
      <c r="R51" s="122"/>
      <c r="S51" s="48"/>
      <c r="T51" s="48"/>
      <c r="U51" s="49"/>
      <c r="V51" s="50"/>
      <c r="X51" s="123"/>
    </row>
    <row r="52" spans="1:24" ht="18.75" thickTop="1" thickBot="1" x14ac:dyDescent="0.35">
      <c r="A52" s="101"/>
      <c r="B52" s="99"/>
      <c r="C52" s="116"/>
      <c r="D52" s="114"/>
      <c r="E52" s="34">
        <f t="shared" si="3"/>
        <v>0</v>
      </c>
      <c r="F52" s="57"/>
      <c r="G52" s="58"/>
      <c r="H52" s="59"/>
      <c r="I52" s="60"/>
      <c r="J52" s="39">
        <f t="shared" si="0"/>
        <v>0</v>
      </c>
      <c r="K52" s="81"/>
      <c r="L52" s="61"/>
      <c r="M52" s="61"/>
      <c r="N52" s="42">
        <f t="shared" si="1"/>
        <v>0</v>
      </c>
      <c r="O52" s="69"/>
      <c r="P52" s="120"/>
      <c r="Q52" s="124"/>
      <c r="R52" s="125"/>
      <c r="S52" s="48"/>
      <c r="T52" s="48"/>
      <c r="U52" s="49"/>
      <c r="V52" s="50"/>
    </row>
    <row r="53" spans="1:24" ht="18.75" thickTop="1" thickBot="1" x14ac:dyDescent="0.35">
      <c r="A53" s="101"/>
      <c r="B53" s="99"/>
      <c r="C53" s="116"/>
      <c r="D53" s="116"/>
      <c r="E53" s="34">
        <f t="shared" si="3"/>
        <v>0</v>
      </c>
      <c r="F53" s="57"/>
      <c r="G53" s="58"/>
      <c r="H53" s="59"/>
      <c r="I53" s="60"/>
      <c r="J53" s="39">
        <f t="shared" si="0"/>
        <v>0</v>
      </c>
      <c r="K53" s="81"/>
      <c r="L53" s="61"/>
      <c r="M53" s="61"/>
      <c r="N53" s="42">
        <f t="shared" si="1"/>
        <v>0</v>
      </c>
      <c r="O53" s="69"/>
      <c r="P53" s="120"/>
      <c r="Q53" s="124"/>
      <c r="R53" s="125"/>
      <c r="S53" s="48"/>
      <c r="T53" s="48"/>
      <c r="U53" s="49"/>
      <c r="V53" s="50"/>
    </row>
    <row r="54" spans="1:24" ht="18.75" thickTop="1" thickBot="1" x14ac:dyDescent="0.35">
      <c r="A54" s="101"/>
      <c r="B54" s="99"/>
      <c r="C54" s="116"/>
      <c r="D54" s="116"/>
      <c r="E54" s="34">
        <f t="shared" si="3"/>
        <v>0</v>
      </c>
      <c r="F54" s="60"/>
      <c r="G54" s="58"/>
      <c r="H54" s="59"/>
      <c r="I54" s="60"/>
      <c r="J54" s="39">
        <f t="shared" si="0"/>
        <v>0</v>
      </c>
      <c r="K54" s="81"/>
      <c r="L54" s="61"/>
      <c r="M54" s="61"/>
      <c r="N54" s="42">
        <f t="shared" si="1"/>
        <v>0</v>
      </c>
      <c r="O54" s="69"/>
      <c r="P54" s="120"/>
      <c r="Q54" s="124"/>
      <c r="R54" s="125"/>
      <c r="S54" s="48"/>
      <c r="T54" s="48"/>
      <c r="U54" s="49"/>
      <c r="V54" s="50"/>
    </row>
    <row r="55" spans="1:24" ht="18.75" thickTop="1" thickBot="1" x14ac:dyDescent="0.35">
      <c r="A55" s="126"/>
      <c r="B55" s="127"/>
      <c r="C55" s="128"/>
      <c r="D55" s="128"/>
      <c r="E55" s="34">
        <f t="shared" si="3"/>
        <v>0</v>
      </c>
      <c r="F55" s="129"/>
      <c r="G55" s="130"/>
      <c r="H55" s="131"/>
      <c r="I55" s="132"/>
      <c r="J55" s="39">
        <f t="shared" si="0"/>
        <v>0</v>
      </c>
      <c r="K55" s="133"/>
      <c r="L55" s="134"/>
      <c r="M55" s="134"/>
      <c r="N55" s="42">
        <f t="shared" si="1"/>
        <v>0</v>
      </c>
      <c r="O55" s="135"/>
      <c r="P55" s="136"/>
      <c r="Q55" s="137"/>
      <c r="R55" s="138"/>
      <c r="S55" s="139"/>
      <c r="T55" s="139"/>
      <c r="U55" s="140"/>
      <c r="V55" s="141"/>
    </row>
    <row r="56" spans="1:24" ht="18" thickTop="1" x14ac:dyDescent="0.3">
      <c r="A56" s="142"/>
      <c r="B56" s="143"/>
      <c r="C56" s="144"/>
      <c r="D56" s="145"/>
      <c r="E56" s="34"/>
      <c r="F56" s="146"/>
      <c r="G56" s="147"/>
      <c r="H56" s="148"/>
      <c r="I56" s="146"/>
      <c r="J56" s="39">
        <f t="shared" si="0"/>
        <v>0</v>
      </c>
      <c r="K56" s="40"/>
      <c r="L56" s="61"/>
      <c r="M56" s="61"/>
      <c r="N56" s="42">
        <f t="shared" si="1"/>
        <v>0</v>
      </c>
      <c r="O56" s="149"/>
      <c r="P56" s="150"/>
      <c r="Q56" s="151"/>
      <c r="R56" s="125"/>
      <c r="S56" s="48"/>
      <c r="T56" s="48"/>
      <c r="U56" s="49"/>
      <c r="V56" s="50"/>
    </row>
    <row r="57" spans="1:24" ht="47.25" x14ac:dyDescent="0.3">
      <c r="A57" s="152" t="s">
        <v>43</v>
      </c>
      <c r="B57" s="153" t="s">
        <v>23</v>
      </c>
      <c r="C57" s="154" t="s">
        <v>72</v>
      </c>
      <c r="D57" s="116"/>
      <c r="E57" s="56"/>
      <c r="F57" s="155">
        <v>1110.4000000000001</v>
      </c>
      <c r="G57" s="156">
        <v>44946</v>
      </c>
      <c r="H57" s="157" t="s">
        <v>73</v>
      </c>
      <c r="I57" s="155">
        <v>1110.4000000000001</v>
      </c>
      <c r="J57" s="39">
        <f t="shared" si="0"/>
        <v>0</v>
      </c>
      <c r="K57" s="40">
        <v>90</v>
      </c>
      <c r="L57" s="61"/>
      <c r="M57" s="61"/>
      <c r="N57" s="42">
        <f t="shared" si="1"/>
        <v>99936.000000000015</v>
      </c>
      <c r="O57" s="385" t="s">
        <v>64</v>
      </c>
      <c r="P57" s="384">
        <v>44972</v>
      </c>
      <c r="Q57" s="374"/>
      <c r="R57" s="125"/>
      <c r="S57" s="48"/>
      <c r="T57" s="48"/>
      <c r="U57" s="49"/>
      <c r="V57" s="50"/>
    </row>
    <row r="58" spans="1:24" ht="47.25" x14ac:dyDescent="0.3">
      <c r="A58" s="152" t="s">
        <v>43</v>
      </c>
      <c r="B58" s="153" t="s">
        <v>23</v>
      </c>
      <c r="C58" s="159" t="s">
        <v>76</v>
      </c>
      <c r="D58" s="160"/>
      <c r="E58" s="56"/>
      <c r="F58" s="155">
        <v>589</v>
      </c>
      <c r="G58" s="156">
        <v>44939</v>
      </c>
      <c r="H58" s="157" t="s">
        <v>77</v>
      </c>
      <c r="I58" s="155">
        <v>589</v>
      </c>
      <c r="J58" s="39">
        <f t="shared" si="0"/>
        <v>0</v>
      </c>
      <c r="K58" s="40">
        <v>90</v>
      </c>
      <c r="L58" s="61"/>
      <c r="M58" s="61"/>
      <c r="N58" s="42">
        <f t="shared" si="1"/>
        <v>53010</v>
      </c>
      <c r="O58" s="385" t="s">
        <v>21</v>
      </c>
      <c r="P58" s="384">
        <v>44972</v>
      </c>
      <c r="Q58" s="375"/>
      <c r="R58" s="125"/>
      <c r="S58" s="48"/>
      <c r="T58" s="48"/>
      <c r="U58" s="49"/>
      <c r="V58" s="50"/>
    </row>
    <row r="59" spans="1:24" ht="17.25" x14ac:dyDescent="0.3">
      <c r="A59" s="110"/>
      <c r="B59" s="153" t="s">
        <v>23</v>
      </c>
      <c r="C59" s="161"/>
      <c r="D59" s="160"/>
      <c r="E59" s="56"/>
      <c r="F59" s="155"/>
      <c r="G59" s="156"/>
      <c r="H59" s="162"/>
      <c r="I59" s="155"/>
      <c r="J59" s="39">
        <f t="shared" si="0"/>
        <v>0</v>
      </c>
      <c r="K59" s="40"/>
      <c r="L59" s="61"/>
      <c r="M59" s="61"/>
      <c r="N59" s="42">
        <f t="shared" si="1"/>
        <v>0</v>
      </c>
      <c r="O59" s="158"/>
      <c r="P59" s="58"/>
      <c r="Q59" s="158"/>
      <c r="R59" s="125"/>
      <c r="S59" s="48"/>
      <c r="T59" s="48"/>
      <c r="U59" s="49"/>
      <c r="V59" s="50"/>
    </row>
    <row r="60" spans="1:24" ht="18.75" customHeight="1" x14ac:dyDescent="0.3">
      <c r="A60" s="110"/>
      <c r="B60" s="153" t="s">
        <v>23</v>
      </c>
      <c r="C60" s="163"/>
      <c r="D60" s="160"/>
      <c r="E60" s="56"/>
      <c r="F60" s="155"/>
      <c r="G60" s="156"/>
      <c r="H60" s="164"/>
      <c r="I60" s="155"/>
      <c r="J60" s="39">
        <f t="shared" si="0"/>
        <v>0</v>
      </c>
      <c r="K60" s="40"/>
      <c r="L60" s="61"/>
      <c r="M60" s="61"/>
      <c r="N60" s="42">
        <f t="shared" si="1"/>
        <v>0</v>
      </c>
      <c r="O60" s="158"/>
      <c r="P60" s="58"/>
      <c r="Q60" s="158"/>
      <c r="R60" s="125"/>
      <c r="S60" s="48"/>
      <c r="T60" s="48"/>
      <c r="U60" s="49"/>
      <c r="V60" s="50"/>
    </row>
    <row r="61" spans="1:24" ht="17.25" x14ac:dyDescent="0.3">
      <c r="A61" s="110"/>
      <c r="B61" s="153" t="s">
        <v>23</v>
      </c>
      <c r="C61" s="165"/>
      <c r="D61" s="160"/>
      <c r="E61" s="56"/>
      <c r="F61" s="155"/>
      <c r="G61" s="156"/>
      <c r="H61" s="164"/>
      <c r="I61" s="155"/>
      <c r="J61" s="39">
        <f t="shared" si="0"/>
        <v>0</v>
      </c>
      <c r="K61" s="40"/>
      <c r="L61" s="61"/>
      <c r="M61" s="61"/>
      <c r="N61" s="42">
        <f t="shared" si="1"/>
        <v>0</v>
      </c>
      <c r="O61" s="158"/>
      <c r="P61" s="58"/>
      <c r="Q61" s="158"/>
      <c r="R61" s="125"/>
      <c r="S61" s="48"/>
      <c r="T61" s="48"/>
      <c r="U61" s="49"/>
      <c r="V61" s="50"/>
    </row>
    <row r="62" spans="1:24" ht="21" customHeight="1" x14ac:dyDescent="0.3">
      <c r="A62" s="110"/>
      <c r="B62" s="153" t="s">
        <v>23</v>
      </c>
      <c r="C62" s="165"/>
      <c r="D62" s="160"/>
      <c r="E62" s="56"/>
      <c r="F62" s="155"/>
      <c r="G62" s="156"/>
      <c r="H62" s="164"/>
      <c r="I62" s="155"/>
      <c r="J62" s="39">
        <f t="shared" si="0"/>
        <v>0</v>
      </c>
      <c r="K62" s="40"/>
      <c r="L62" s="61"/>
      <c r="M62" s="61"/>
      <c r="N62" s="42">
        <f t="shared" si="1"/>
        <v>0</v>
      </c>
      <c r="O62" s="158"/>
      <c r="P62" s="58"/>
      <c r="Q62" s="166"/>
      <c r="R62" s="125"/>
      <c r="S62" s="48"/>
      <c r="T62" s="48"/>
      <c r="U62" s="49"/>
      <c r="V62" s="50"/>
    </row>
    <row r="63" spans="1:24" ht="17.25" x14ac:dyDescent="0.3">
      <c r="A63" s="99" t="s">
        <v>61</v>
      </c>
      <c r="B63" s="167" t="s">
        <v>24</v>
      </c>
      <c r="C63" s="381" t="s">
        <v>62</v>
      </c>
      <c r="D63" s="160"/>
      <c r="E63" s="56"/>
      <c r="F63" s="155">
        <v>9128</v>
      </c>
      <c r="G63" s="156">
        <v>44942</v>
      </c>
      <c r="H63" s="168" t="s">
        <v>63</v>
      </c>
      <c r="I63" s="155">
        <v>9128</v>
      </c>
      <c r="J63" s="39">
        <f t="shared" si="0"/>
        <v>0</v>
      </c>
      <c r="K63" s="40">
        <v>23</v>
      </c>
      <c r="L63" s="61"/>
      <c r="M63" s="61"/>
      <c r="N63" s="42">
        <f t="shared" si="1"/>
        <v>209944</v>
      </c>
      <c r="O63" s="382" t="s">
        <v>64</v>
      </c>
      <c r="P63" s="383">
        <v>44971</v>
      </c>
      <c r="Q63" s="166"/>
      <c r="R63" s="125"/>
      <c r="S63" s="48"/>
      <c r="T63" s="48"/>
      <c r="U63" s="49"/>
      <c r="V63" s="50"/>
    </row>
    <row r="64" spans="1:24" ht="17.25" x14ac:dyDescent="0.3">
      <c r="A64" s="142"/>
      <c r="B64" s="167" t="s">
        <v>25</v>
      </c>
      <c r="C64" s="170"/>
      <c r="D64" s="160"/>
      <c r="E64" s="56"/>
      <c r="F64" s="155"/>
      <c r="G64" s="156"/>
      <c r="H64" s="171"/>
      <c r="I64" s="155"/>
      <c r="J64" s="39">
        <f t="shared" si="0"/>
        <v>0</v>
      </c>
      <c r="K64" s="40"/>
      <c r="L64" s="61"/>
      <c r="M64" s="61"/>
      <c r="N64" s="42">
        <f t="shared" si="1"/>
        <v>0</v>
      </c>
      <c r="O64" s="169"/>
      <c r="P64" s="58"/>
      <c r="Q64" s="166"/>
      <c r="R64" s="125"/>
      <c r="S64" s="48"/>
      <c r="T64" s="48"/>
      <c r="U64" s="49"/>
      <c r="V64" s="50"/>
    </row>
    <row r="65" spans="1:22" ht="17.25" x14ac:dyDescent="0.3">
      <c r="A65" s="172" t="s">
        <v>31</v>
      </c>
      <c r="B65" s="167" t="s">
        <v>65</v>
      </c>
      <c r="C65" s="173" t="s">
        <v>66</v>
      </c>
      <c r="D65" s="174"/>
      <c r="E65" s="56"/>
      <c r="F65" s="155">
        <v>100</v>
      </c>
      <c r="G65" s="156">
        <v>44946</v>
      </c>
      <c r="H65" s="175">
        <v>41155</v>
      </c>
      <c r="I65" s="155">
        <v>100</v>
      </c>
      <c r="J65" s="39">
        <f>I65-F65</f>
        <v>0</v>
      </c>
      <c r="K65" s="40">
        <v>320</v>
      </c>
      <c r="L65" s="61"/>
      <c r="M65" s="61"/>
      <c r="N65" s="42">
        <f>K65*I65</f>
        <v>32000</v>
      </c>
      <c r="O65" s="382" t="s">
        <v>22</v>
      </c>
      <c r="P65" s="384">
        <v>44964</v>
      </c>
      <c r="Q65" s="166"/>
      <c r="R65" s="125"/>
      <c r="S65" s="48"/>
      <c r="T65" s="48"/>
      <c r="U65" s="49"/>
      <c r="V65" s="50"/>
    </row>
    <row r="66" spans="1:22" ht="18" customHeight="1" x14ac:dyDescent="0.3">
      <c r="A66" s="152"/>
      <c r="B66" s="167"/>
      <c r="C66" s="170"/>
      <c r="D66" s="174"/>
      <c r="E66" s="56"/>
      <c r="F66" s="155"/>
      <c r="G66" s="156"/>
      <c r="H66" s="168"/>
      <c r="I66" s="155"/>
      <c r="J66" s="39">
        <f>I66-F66</f>
        <v>0</v>
      </c>
      <c r="K66" s="40"/>
      <c r="L66" s="61"/>
      <c r="M66" s="61"/>
      <c r="N66" s="42">
        <f>K66*I66</f>
        <v>0</v>
      </c>
      <c r="O66" s="169"/>
      <c r="P66" s="58"/>
      <c r="Q66" s="166"/>
      <c r="R66" s="125"/>
      <c r="S66" s="176"/>
      <c r="T66" s="177"/>
      <c r="U66" s="49"/>
      <c r="V66" s="50"/>
    </row>
    <row r="67" spans="1:22" ht="17.25" x14ac:dyDescent="0.3">
      <c r="A67" s="101"/>
      <c r="B67" s="167"/>
      <c r="C67" s="170"/>
      <c r="D67" s="160"/>
      <c r="E67" s="56"/>
      <c r="F67" s="155"/>
      <c r="G67" s="156"/>
      <c r="H67" s="59"/>
      <c r="I67" s="155"/>
      <c r="J67" s="39">
        <f>I67-F67</f>
        <v>0</v>
      </c>
      <c r="K67" s="40"/>
      <c r="L67" s="61"/>
      <c r="M67" s="61"/>
      <c r="N67" s="42">
        <f>K67*I67</f>
        <v>0</v>
      </c>
      <c r="O67" s="169"/>
      <c r="P67" s="58"/>
      <c r="Q67" s="166"/>
      <c r="R67" s="125"/>
      <c r="S67" s="176"/>
      <c r="T67" s="177"/>
      <c r="U67" s="49"/>
      <c r="V67" s="50"/>
    </row>
    <row r="68" spans="1:22" ht="17.25" x14ac:dyDescent="0.3">
      <c r="A68" s="142"/>
      <c r="B68" s="178"/>
      <c r="C68" s="179"/>
      <c r="D68" s="160"/>
      <c r="E68" s="56"/>
      <c r="F68" s="155"/>
      <c r="G68" s="156"/>
      <c r="H68" s="180"/>
      <c r="I68" s="155"/>
      <c r="J68" s="39">
        <f t="shared" ref="J68:J71" si="4">I68-F68</f>
        <v>0</v>
      </c>
      <c r="K68" s="40"/>
      <c r="L68" s="61"/>
      <c r="M68" s="61"/>
      <c r="N68" s="42">
        <f t="shared" ref="N68:N71" si="5">K68*I68</f>
        <v>0</v>
      </c>
      <c r="O68" s="169"/>
      <c r="P68" s="58"/>
      <c r="Q68" s="166"/>
      <c r="R68" s="125"/>
      <c r="S68" s="176"/>
      <c r="T68" s="177"/>
      <c r="U68" s="49"/>
      <c r="V68" s="50"/>
    </row>
    <row r="69" spans="1:22" ht="17.25" x14ac:dyDescent="0.3">
      <c r="A69" s="152"/>
      <c r="B69" s="167"/>
      <c r="C69" s="181"/>
      <c r="D69" s="174"/>
      <c r="E69" s="56"/>
      <c r="F69" s="155"/>
      <c r="G69" s="156"/>
      <c r="H69" s="164"/>
      <c r="I69" s="155"/>
      <c r="J69" s="39">
        <f t="shared" si="4"/>
        <v>0</v>
      </c>
      <c r="K69" s="40"/>
      <c r="L69" s="61"/>
      <c r="M69" s="61"/>
      <c r="N69" s="42">
        <f t="shared" si="5"/>
        <v>0</v>
      </c>
      <c r="O69" s="169"/>
      <c r="P69" s="58"/>
      <c r="Q69" s="166"/>
      <c r="R69" s="125"/>
      <c r="S69" s="176"/>
      <c r="T69" s="177"/>
      <c r="U69" s="49"/>
      <c r="V69" s="50"/>
    </row>
    <row r="70" spans="1:22" ht="18.600000000000001" customHeight="1" x14ac:dyDescent="0.3">
      <c r="A70" s="152"/>
      <c r="B70" s="167"/>
      <c r="C70" s="182"/>
      <c r="D70" s="174"/>
      <c r="E70" s="56"/>
      <c r="F70" s="155"/>
      <c r="G70" s="156"/>
      <c r="H70" s="164"/>
      <c r="I70" s="155"/>
      <c r="J70" s="39">
        <f t="shared" si="4"/>
        <v>0</v>
      </c>
      <c r="K70" s="40"/>
      <c r="L70" s="61"/>
      <c r="M70" s="61"/>
      <c r="N70" s="42">
        <f t="shared" si="5"/>
        <v>0</v>
      </c>
      <c r="O70" s="158"/>
      <c r="P70" s="58"/>
      <c r="Q70" s="166"/>
      <c r="R70" s="125"/>
      <c r="S70" s="176"/>
      <c r="T70" s="177"/>
      <c r="U70" s="49"/>
      <c r="V70" s="50"/>
    </row>
    <row r="71" spans="1:22" ht="17.25" x14ac:dyDescent="0.3">
      <c r="A71" s="152"/>
      <c r="B71" s="167"/>
      <c r="C71" s="182"/>
      <c r="D71" s="174"/>
      <c r="E71" s="56"/>
      <c r="F71" s="155"/>
      <c r="G71" s="156"/>
      <c r="H71" s="164"/>
      <c r="I71" s="155"/>
      <c r="J71" s="39">
        <f t="shared" si="4"/>
        <v>0</v>
      </c>
      <c r="K71" s="40"/>
      <c r="L71" s="61"/>
      <c r="M71" s="61"/>
      <c r="N71" s="42">
        <f t="shared" si="5"/>
        <v>0</v>
      </c>
      <c r="O71" s="158"/>
      <c r="P71" s="58"/>
      <c r="Q71" s="166"/>
      <c r="R71" s="125"/>
      <c r="S71" s="176"/>
      <c r="T71" s="177"/>
      <c r="U71" s="49"/>
      <c r="V71" s="50"/>
    </row>
    <row r="72" spans="1:22" ht="17.25" customHeight="1" x14ac:dyDescent="0.3">
      <c r="A72" s="152"/>
      <c r="B72" s="167"/>
      <c r="C72" s="170"/>
      <c r="D72" s="174"/>
      <c r="E72" s="56"/>
      <c r="F72" s="155"/>
      <c r="G72" s="156"/>
      <c r="H72" s="168"/>
      <c r="I72" s="155"/>
      <c r="J72" s="39">
        <f t="shared" si="0"/>
        <v>0</v>
      </c>
      <c r="K72" s="40"/>
      <c r="L72" s="61"/>
      <c r="M72" s="61"/>
      <c r="N72" s="42">
        <f t="shared" si="1"/>
        <v>0</v>
      </c>
      <c r="O72" s="158"/>
      <c r="P72" s="183"/>
      <c r="Q72" s="166"/>
      <c r="R72" s="125"/>
      <c r="S72" s="176"/>
      <c r="T72" s="177"/>
      <c r="U72" s="49"/>
      <c r="V72" s="50"/>
    </row>
    <row r="73" spans="1:22" ht="17.25" customHeight="1" x14ac:dyDescent="0.3">
      <c r="A73" s="152"/>
      <c r="B73" s="178"/>
      <c r="C73" s="170"/>
      <c r="D73" s="170"/>
      <c r="E73" s="56"/>
      <c r="F73" s="155"/>
      <c r="G73" s="156"/>
      <c r="H73" s="168"/>
      <c r="I73" s="155"/>
      <c r="J73" s="39">
        <f t="shared" si="0"/>
        <v>0</v>
      </c>
      <c r="K73" s="40"/>
      <c r="L73" s="61"/>
      <c r="M73" s="61"/>
      <c r="N73" s="42">
        <f t="shared" si="1"/>
        <v>0</v>
      </c>
      <c r="O73" s="158"/>
      <c r="P73" s="183"/>
      <c r="Q73" s="166"/>
      <c r="R73" s="125"/>
      <c r="S73" s="176"/>
      <c r="T73" s="177"/>
      <c r="U73" s="49"/>
      <c r="V73" s="50"/>
    </row>
    <row r="74" spans="1:22" ht="18.75" customHeight="1" x14ac:dyDescent="0.25">
      <c r="A74" s="152"/>
      <c r="B74" s="184"/>
      <c r="C74" s="170"/>
      <c r="D74" s="174"/>
      <c r="E74" s="56"/>
      <c r="F74" s="155"/>
      <c r="G74" s="156"/>
      <c r="H74" s="168"/>
      <c r="I74" s="155"/>
      <c r="J74" s="39">
        <f t="shared" si="0"/>
        <v>0</v>
      </c>
      <c r="K74" s="40"/>
      <c r="L74" s="61"/>
      <c r="M74" s="61"/>
      <c r="N74" s="42">
        <f t="shared" si="1"/>
        <v>0</v>
      </c>
      <c r="O74" s="158"/>
      <c r="P74" s="183"/>
      <c r="Q74" s="158"/>
      <c r="R74" s="125"/>
      <c r="S74" s="176"/>
      <c r="T74" s="177"/>
      <c r="U74" s="49"/>
      <c r="V74" s="50"/>
    </row>
    <row r="75" spans="1:22" ht="18.75" customHeight="1" x14ac:dyDescent="0.3">
      <c r="A75" s="152"/>
      <c r="B75" s="167"/>
      <c r="C75" s="170"/>
      <c r="D75" s="170"/>
      <c r="E75" s="56"/>
      <c r="F75" s="155"/>
      <c r="G75" s="156"/>
      <c r="H75" s="168"/>
      <c r="I75" s="155"/>
      <c r="J75" s="39">
        <f>I75-F75</f>
        <v>0</v>
      </c>
      <c r="K75" s="40"/>
      <c r="L75" s="61"/>
      <c r="M75" s="61"/>
      <c r="N75" s="42">
        <f t="shared" si="1"/>
        <v>0</v>
      </c>
      <c r="O75" s="158"/>
      <c r="P75" s="183"/>
      <c r="Q75" s="158"/>
      <c r="R75" s="125"/>
      <c r="S75" s="176"/>
      <c r="T75" s="177"/>
      <c r="U75" s="49"/>
      <c r="V75" s="50"/>
    </row>
    <row r="76" spans="1:22" ht="17.25" customHeight="1" x14ac:dyDescent="0.3">
      <c r="A76" s="152"/>
      <c r="B76" s="178"/>
      <c r="C76" s="170"/>
      <c r="D76" s="170"/>
      <c r="E76" s="56"/>
      <c r="F76" s="155"/>
      <c r="G76" s="185"/>
      <c r="H76" s="164"/>
      <c r="I76" s="155"/>
      <c r="J76" s="39">
        <f>I76-F76</f>
        <v>0</v>
      </c>
      <c r="K76" s="40"/>
      <c r="L76" s="61"/>
      <c r="M76" s="61"/>
      <c r="N76" s="42">
        <f t="shared" si="1"/>
        <v>0</v>
      </c>
      <c r="O76" s="158"/>
      <c r="P76" s="186"/>
      <c r="Q76" s="158"/>
      <c r="R76" s="125"/>
      <c r="S76" s="176"/>
      <c r="T76" s="177"/>
      <c r="U76" s="49"/>
      <c r="V76" s="50"/>
    </row>
    <row r="77" spans="1:22" ht="17.25" customHeight="1" x14ac:dyDescent="0.3">
      <c r="A77" s="152"/>
      <c r="B77" s="178"/>
      <c r="C77" s="170"/>
      <c r="D77" s="170"/>
      <c r="E77" s="56"/>
      <c r="F77" s="155"/>
      <c r="G77" s="185"/>
      <c r="H77" s="164"/>
      <c r="I77" s="155"/>
      <c r="J77" s="39">
        <f>I77-F77</f>
        <v>0</v>
      </c>
      <c r="K77" s="40"/>
      <c r="L77" s="61"/>
      <c r="M77" s="61"/>
      <c r="N77" s="42">
        <f t="shared" si="1"/>
        <v>0</v>
      </c>
      <c r="O77" s="158"/>
      <c r="P77" s="186"/>
      <c r="Q77" s="158"/>
      <c r="R77" s="125"/>
      <c r="S77" s="176"/>
      <c r="T77" s="177"/>
      <c r="U77" s="49"/>
      <c r="V77" s="50"/>
    </row>
    <row r="78" spans="1:22" ht="17.25" customHeight="1" x14ac:dyDescent="0.3">
      <c r="A78" s="152"/>
      <c r="B78" s="178"/>
      <c r="C78" s="170"/>
      <c r="D78" s="170"/>
      <c r="E78" s="56"/>
      <c r="F78" s="155"/>
      <c r="G78" s="185"/>
      <c r="H78" s="164"/>
      <c r="I78" s="155"/>
      <c r="J78" s="39">
        <f>I78-F78</f>
        <v>0</v>
      </c>
      <c r="K78" s="40"/>
      <c r="L78" s="61"/>
      <c r="M78" s="61"/>
      <c r="N78" s="42">
        <f t="shared" si="1"/>
        <v>0</v>
      </c>
      <c r="O78" s="158"/>
      <c r="P78" s="186"/>
      <c r="Q78" s="158"/>
      <c r="R78" s="125"/>
      <c r="S78" s="176"/>
      <c r="T78" s="177"/>
      <c r="U78" s="49"/>
      <c r="V78" s="50"/>
    </row>
    <row r="79" spans="1:22" ht="17.25" customHeight="1" x14ac:dyDescent="0.3">
      <c r="A79" s="152"/>
      <c r="B79" s="178"/>
      <c r="C79" s="170"/>
      <c r="D79" s="170"/>
      <c r="E79" s="56"/>
      <c r="F79" s="155"/>
      <c r="G79" s="185"/>
      <c r="H79" s="164"/>
      <c r="I79" s="155"/>
      <c r="J79" s="39">
        <f>I79-F79</f>
        <v>0</v>
      </c>
      <c r="K79" s="40"/>
      <c r="L79" s="61"/>
      <c r="M79" s="61"/>
      <c r="N79" s="42">
        <f t="shared" si="1"/>
        <v>0</v>
      </c>
      <c r="O79" s="158"/>
      <c r="P79" s="186"/>
      <c r="Q79" s="158"/>
      <c r="R79" s="125"/>
      <c r="S79" s="176"/>
      <c r="T79" s="177"/>
      <c r="U79" s="49"/>
      <c r="V79" s="50"/>
    </row>
    <row r="80" spans="1:22" ht="18.75" customHeight="1" x14ac:dyDescent="0.3">
      <c r="A80" s="152"/>
      <c r="B80" s="167"/>
      <c r="C80" s="170"/>
      <c r="D80" s="174"/>
      <c r="E80" s="56"/>
      <c r="F80" s="155"/>
      <c r="G80" s="156"/>
      <c r="H80" s="168"/>
      <c r="I80" s="155"/>
      <c r="J80" s="39">
        <f t="shared" si="0"/>
        <v>0</v>
      </c>
      <c r="K80" s="40"/>
      <c r="L80" s="61"/>
      <c r="M80" s="61"/>
      <c r="N80" s="42">
        <f t="shared" si="1"/>
        <v>0</v>
      </c>
      <c r="O80" s="158"/>
      <c r="P80" s="183"/>
      <c r="Q80" s="158"/>
      <c r="R80" s="125"/>
      <c r="S80" s="176"/>
      <c r="T80" s="177"/>
      <c r="U80" s="49"/>
      <c r="V80" s="50"/>
    </row>
    <row r="81" spans="1:22" ht="16.5" customHeight="1" x14ac:dyDescent="0.3">
      <c r="A81" s="152"/>
      <c r="B81" s="167"/>
      <c r="C81" s="170"/>
      <c r="D81" s="187"/>
      <c r="E81" s="56"/>
      <c r="F81" s="155"/>
      <c r="G81" s="156"/>
      <c r="H81" s="168"/>
      <c r="I81" s="155"/>
      <c r="J81" s="39">
        <f t="shared" si="0"/>
        <v>0</v>
      </c>
      <c r="K81" s="81"/>
      <c r="L81" s="61"/>
      <c r="M81" s="61"/>
      <c r="N81" s="42">
        <f t="shared" si="1"/>
        <v>0</v>
      </c>
      <c r="O81" s="158"/>
      <c r="P81" s="183"/>
      <c r="Q81" s="158"/>
      <c r="R81" s="125"/>
      <c r="S81" s="176"/>
      <c r="T81" s="177"/>
      <c r="U81" s="49"/>
      <c r="V81" s="50"/>
    </row>
    <row r="82" spans="1:22" ht="16.5" customHeight="1" x14ac:dyDescent="0.3">
      <c r="A82" s="152"/>
      <c r="B82" s="167"/>
      <c r="C82" s="170"/>
      <c r="D82" s="187"/>
      <c r="E82" s="56"/>
      <c r="F82" s="155"/>
      <c r="G82" s="156"/>
      <c r="H82" s="164"/>
      <c r="I82" s="155"/>
      <c r="J82" s="39">
        <f t="shared" si="0"/>
        <v>0</v>
      </c>
      <c r="K82" s="81"/>
      <c r="L82" s="61"/>
      <c r="M82" s="61"/>
      <c r="N82" s="42">
        <f t="shared" si="1"/>
        <v>0</v>
      </c>
      <c r="O82" s="158"/>
      <c r="P82" s="186"/>
      <c r="Q82" s="158"/>
      <c r="R82" s="125"/>
      <c r="S82" s="176"/>
      <c r="T82" s="177"/>
      <c r="U82" s="49"/>
      <c r="V82" s="50"/>
    </row>
    <row r="83" spans="1:22" ht="16.5" customHeight="1" x14ac:dyDescent="0.3">
      <c r="A83" s="152"/>
      <c r="B83" s="167"/>
      <c r="C83" s="170"/>
      <c r="D83" s="187"/>
      <c r="E83" s="56"/>
      <c r="F83" s="155"/>
      <c r="G83" s="156"/>
      <c r="H83" s="164"/>
      <c r="I83" s="155"/>
      <c r="J83" s="39">
        <f t="shared" si="0"/>
        <v>0</v>
      </c>
      <c r="K83" s="81"/>
      <c r="L83" s="61"/>
      <c r="M83" s="61"/>
      <c r="N83" s="42">
        <f t="shared" si="1"/>
        <v>0</v>
      </c>
      <c r="O83" s="158"/>
      <c r="P83" s="186"/>
      <c r="Q83" s="158"/>
      <c r="R83" s="125"/>
      <c r="S83" s="176"/>
      <c r="T83" s="177"/>
      <c r="U83" s="49"/>
      <c r="V83" s="50"/>
    </row>
    <row r="84" spans="1:22" ht="16.5" customHeight="1" x14ac:dyDescent="0.3">
      <c r="A84" s="152"/>
      <c r="B84" s="167"/>
      <c r="C84" s="170"/>
      <c r="D84" s="181"/>
      <c r="E84" s="56"/>
      <c r="F84" s="155"/>
      <c r="G84" s="156"/>
      <c r="H84" s="164"/>
      <c r="I84" s="155"/>
      <c r="J84" s="39">
        <f t="shared" si="0"/>
        <v>0</v>
      </c>
      <c r="K84" s="81"/>
      <c r="L84" s="61"/>
      <c r="M84" s="61"/>
      <c r="N84" s="42">
        <f t="shared" si="1"/>
        <v>0</v>
      </c>
      <c r="O84" s="158"/>
      <c r="P84" s="186"/>
      <c r="Q84" s="158"/>
      <c r="R84" s="125"/>
      <c r="S84" s="176"/>
      <c r="T84" s="177"/>
      <c r="U84" s="49"/>
      <c r="V84" s="50"/>
    </row>
    <row r="85" spans="1:22" ht="16.5" customHeight="1" x14ac:dyDescent="0.3">
      <c r="A85" s="152"/>
      <c r="B85" s="167"/>
      <c r="C85" s="170"/>
      <c r="D85" s="181"/>
      <c r="E85" s="56">
        <f t="shared" ref="E85:E150" si="6">D85*F85</f>
        <v>0</v>
      </c>
      <c r="F85" s="155"/>
      <c r="G85" s="156"/>
      <c r="H85" s="164"/>
      <c r="I85" s="155"/>
      <c r="J85" s="39">
        <f t="shared" si="0"/>
        <v>0</v>
      </c>
      <c r="K85" s="81"/>
      <c r="L85" s="61"/>
      <c r="M85" s="61"/>
      <c r="N85" s="42">
        <f t="shared" si="1"/>
        <v>0</v>
      </c>
      <c r="O85" s="158"/>
      <c r="P85" s="186"/>
      <c r="Q85" s="158"/>
      <c r="R85" s="125"/>
      <c r="S85" s="176"/>
      <c r="T85" s="177"/>
      <c r="U85" s="49"/>
      <c r="V85" s="50"/>
    </row>
    <row r="86" spans="1:22" ht="16.5" customHeight="1" x14ac:dyDescent="0.3">
      <c r="A86" s="98"/>
      <c r="B86" s="167"/>
      <c r="C86" s="188"/>
      <c r="D86" s="187"/>
      <c r="E86" s="56">
        <f t="shared" si="6"/>
        <v>0</v>
      </c>
      <c r="F86" s="155"/>
      <c r="G86" s="156"/>
      <c r="H86" s="168"/>
      <c r="I86" s="155"/>
      <c r="J86" s="39">
        <f t="shared" si="0"/>
        <v>0</v>
      </c>
      <c r="K86" s="81"/>
      <c r="L86" s="61"/>
      <c r="M86" s="61"/>
      <c r="N86" s="42">
        <f t="shared" si="1"/>
        <v>0</v>
      </c>
      <c r="O86" s="158"/>
      <c r="P86" s="183"/>
      <c r="Q86" s="158"/>
      <c r="R86" s="125"/>
      <c r="S86" s="176"/>
      <c r="T86" s="177"/>
      <c r="U86" s="49"/>
      <c r="V86" s="50"/>
    </row>
    <row r="87" spans="1:22" ht="16.5" customHeight="1" x14ac:dyDescent="0.3">
      <c r="A87" s="98"/>
      <c r="B87" s="167"/>
      <c r="C87" s="189"/>
      <c r="D87" s="187"/>
      <c r="E87" s="56">
        <f t="shared" si="6"/>
        <v>0</v>
      </c>
      <c r="F87" s="155"/>
      <c r="G87" s="156"/>
      <c r="H87" s="168"/>
      <c r="I87" s="155"/>
      <c r="J87" s="39">
        <f t="shared" si="0"/>
        <v>0</v>
      </c>
      <c r="K87" s="81"/>
      <c r="L87" s="61"/>
      <c r="M87" s="61"/>
      <c r="N87" s="42">
        <f t="shared" si="1"/>
        <v>0</v>
      </c>
      <c r="O87" s="158"/>
      <c r="P87" s="190"/>
      <c r="Q87" s="158"/>
      <c r="R87" s="125"/>
      <c r="S87" s="176"/>
      <c r="T87" s="177"/>
      <c r="U87" s="49"/>
      <c r="V87" s="50"/>
    </row>
    <row r="88" spans="1:22" ht="16.5" customHeight="1" x14ac:dyDescent="0.3">
      <c r="A88" s="98"/>
      <c r="B88" s="167"/>
      <c r="C88" s="187"/>
      <c r="D88" s="191"/>
      <c r="E88" s="56">
        <f t="shared" si="6"/>
        <v>0</v>
      </c>
      <c r="F88" s="155"/>
      <c r="G88" s="156"/>
      <c r="H88" s="168"/>
      <c r="I88" s="155"/>
      <c r="J88" s="39">
        <f t="shared" si="0"/>
        <v>0</v>
      </c>
      <c r="K88" s="81"/>
      <c r="L88" s="61"/>
      <c r="M88" s="61"/>
      <c r="N88" s="42">
        <f t="shared" si="1"/>
        <v>0</v>
      </c>
      <c r="O88" s="158"/>
      <c r="P88" s="190"/>
      <c r="Q88" s="158"/>
      <c r="R88" s="125"/>
      <c r="S88" s="176"/>
      <c r="T88" s="177"/>
      <c r="U88" s="49"/>
      <c r="V88" s="50"/>
    </row>
    <row r="89" spans="1:22" ht="16.5" customHeight="1" x14ac:dyDescent="0.3">
      <c r="A89" s="110"/>
      <c r="B89" s="99"/>
      <c r="C89" s="187"/>
      <c r="D89" s="191"/>
      <c r="E89" s="56">
        <f t="shared" si="6"/>
        <v>0</v>
      </c>
      <c r="F89" s="60"/>
      <c r="G89" s="58"/>
      <c r="H89" s="59"/>
      <c r="I89" s="60"/>
      <c r="J89" s="39">
        <f t="shared" si="0"/>
        <v>0</v>
      </c>
      <c r="K89" s="81"/>
      <c r="L89" s="61"/>
      <c r="M89" s="61"/>
      <c r="N89" s="42">
        <f t="shared" si="1"/>
        <v>0</v>
      </c>
      <c r="O89" s="158"/>
      <c r="P89" s="190"/>
      <c r="Q89" s="158"/>
      <c r="R89" s="125"/>
      <c r="S89" s="176"/>
      <c r="T89" s="177"/>
      <c r="U89" s="49"/>
      <c r="V89" s="50"/>
    </row>
    <row r="90" spans="1:22" ht="17.25" x14ac:dyDescent="0.3">
      <c r="A90" s="110"/>
      <c r="B90" s="99"/>
      <c r="C90" s="192"/>
      <c r="D90" s="191"/>
      <c r="E90" s="56">
        <f t="shared" si="6"/>
        <v>0</v>
      </c>
      <c r="F90" s="60"/>
      <c r="G90" s="58"/>
      <c r="H90" s="59"/>
      <c r="I90" s="60"/>
      <c r="J90" s="39">
        <f t="shared" si="0"/>
        <v>0</v>
      </c>
      <c r="K90" s="81"/>
      <c r="L90" s="1670"/>
      <c r="M90" s="1671"/>
      <c r="N90" s="42">
        <f t="shared" si="1"/>
        <v>0</v>
      </c>
      <c r="O90" s="158"/>
      <c r="P90" s="190"/>
      <c r="Q90" s="158"/>
      <c r="R90" s="125"/>
      <c r="S90" s="176"/>
      <c r="T90" s="177"/>
      <c r="U90" s="49"/>
      <c r="V90" s="50"/>
    </row>
    <row r="91" spans="1:22" ht="17.25" x14ac:dyDescent="0.3">
      <c r="A91" s="110"/>
      <c r="B91" s="99"/>
      <c r="C91" s="182"/>
      <c r="D91" s="191"/>
      <c r="E91" s="56">
        <f t="shared" si="6"/>
        <v>0</v>
      </c>
      <c r="F91" s="60"/>
      <c r="G91" s="58"/>
      <c r="H91" s="59"/>
      <c r="I91" s="60"/>
      <c r="J91" s="39">
        <f t="shared" si="0"/>
        <v>0</v>
      </c>
      <c r="K91" s="81"/>
      <c r="L91" s="1670"/>
      <c r="M91" s="1671"/>
      <c r="N91" s="42">
        <f t="shared" si="1"/>
        <v>0</v>
      </c>
      <c r="O91" s="158"/>
      <c r="P91" s="190"/>
      <c r="Q91" s="158"/>
      <c r="R91" s="125"/>
      <c r="S91" s="176"/>
      <c r="T91" s="177"/>
      <c r="U91" s="49"/>
      <c r="V91" s="50"/>
    </row>
    <row r="92" spans="1:22" ht="21" customHeight="1" x14ac:dyDescent="0.3">
      <c r="A92" s="193"/>
      <c r="B92" s="99"/>
      <c r="C92" s="194"/>
      <c r="D92" s="191"/>
      <c r="E92" s="56">
        <f t="shared" si="6"/>
        <v>0</v>
      </c>
      <c r="F92" s="60"/>
      <c r="G92" s="58"/>
      <c r="H92" s="59"/>
      <c r="I92" s="60"/>
      <c r="J92" s="39">
        <f t="shared" si="0"/>
        <v>0</v>
      </c>
      <c r="K92" s="81"/>
      <c r="L92" s="195"/>
      <c r="M92" s="195"/>
      <c r="N92" s="42">
        <f t="shared" si="1"/>
        <v>0</v>
      </c>
      <c r="O92" s="158"/>
      <c r="P92" s="190"/>
      <c r="Q92" s="158"/>
      <c r="R92" s="125"/>
      <c r="S92" s="176"/>
      <c r="T92" s="177"/>
      <c r="U92" s="49"/>
      <c r="V92" s="50"/>
    </row>
    <row r="93" spans="1:22" ht="26.25" customHeight="1" x14ac:dyDescent="0.3">
      <c r="A93" s="196"/>
      <c r="B93" s="99"/>
      <c r="C93" s="154"/>
      <c r="D93" s="191"/>
      <c r="E93" s="56">
        <f t="shared" si="6"/>
        <v>0</v>
      </c>
      <c r="F93" s="60"/>
      <c r="G93" s="58"/>
      <c r="H93" s="59"/>
      <c r="I93" s="60"/>
      <c r="J93" s="39">
        <f t="shared" si="0"/>
        <v>0</v>
      </c>
      <c r="K93" s="81"/>
      <c r="L93" s="195"/>
      <c r="M93" s="195"/>
      <c r="N93" s="42">
        <f t="shared" si="1"/>
        <v>0</v>
      </c>
      <c r="O93" s="158"/>
      <c r="P93" s="190"/>
      <c r="Q93" s="158"/>
      <c r="R93" s="125"/>
      <c r="S93" s="176"/>
      <c r="T93" s="177"/>
      <c r="U93" s="49"/>
      <c r="V93" s="50"/>
    </row>
    <row r="94" spans="1:22" ht="17.25" x14ac:dyDescent="0.3">
      <c r="A94" s="101"/>
      <c r="B94" s="99"/>
      <c r="C94" s="191"/>
      <c r="D94" s="191"/>
      <c r="E94" s="56">
        <f t="shared" si="6"/>
        <v>0</v>
      </c>
      <c r="F94" s="60"/>
      <c r="G94" s="58"/>
      <c r="H94" s="59"/>
      <c r="I94" s="60"/>
      <c r="J94" s="39">
        <f t="shared" si="0"/>
        <v>0</v>
      </c>
      <c r="K94" s="81"/>
      <c r="L94" s="61"/>
      <c r="M94" s="61"/>
      <c r="N94" s="42">
        <f t="shared" si="1"/>
        <v>0</v>
      </c>
      <c r="O94" s="158"/>
      <c r="P94" s="190"/>
      <c r="Q94" s="158"/>
      <c r="R94" s="125"/>
      <c r="S94" s="176"/>
      <c r="T94" s="177"/>
      <c r="U94" s="49"/>
      <c r="V94" s="50"/>
    </row>
    <row r="95" spans="1:22" ht="17.25" x14ac:dyDescent="0.3">
      <c r="A95" s="101"/>
      <c r="B95" s="99"/>
      <c r="C95" s="191"/>
      <c r="D95" s="191"/>
      <c r="E95" s="56">
        <f t="shared" si="6"/>
        <v>0</v>
      </c>
      <c r="F95" s="60"/>
      <c r="G95" s="58"/>
      <c r="H95" s="59"/>
      <c r="I95" s="60"/>
      <c r="J95" s="39">
        <f t="shared" si="0"/>
        <v>0</v>
      </c>
      <c r="K95" s="81"/>
      <c r="L95" s="61"/>
      <c r="M95" s="61"/>
      <c r="N95" s="42">
        <f t="shared" si="1"/>
        <v>0</v>
      </c>
      <c r="O95" s="158"/>
      <c r="P95" s="190"/>
      <c r="Q95" s="158"/>
      <c r="R95" s="125"/>
      <c r="S95" s="176"/>
      <c r="T95" s="177"/>
      <c r="U95" s="49"/>
      <c r="V95" s="50"/>
    </row>
    <row r="96" spans="1:22" ht="17.25" x14ac:dyDescent="0.3">
      <c r="A96" s="101"/>
      <c r="B96" s="99"/>
      <c r="C96" s="191"/>
      <c r="D96" s="191"/>
      <c r="E96" s="56">
        <f t="shared" si="6"/>
        <v>0</v>
      </c>
      <c r="F96" s="60"/>
      <c r="G96" s="58"/>
      <c r="H96" s="59"/>
      <c r="I96" s="60"/>
      <c r="J96" s="39">
        <f t="shared" si="0"/>
        <v>0</v>
      </c>
      <c r="K96" s="81"/>
      <c r="L96" s="61"/>
      <c r="M96" s="61"/>
      <c r="N96" s="42">
        <f t="shared" si="1"/>
        <v>0</v>
      </c>
      <c r="O96" s="158"/>
      <c r="P96" s="190"/>
      <c r="Q96" s="158"/>
      <c r="R96" s="125"/>
      <c r="S96" s="176"/>
      <c r="T96" s="177"/>
      <c r="U96" s="49"/>
      <c r="V96" s="50"/>
    </row>
    <row r="97" spans="1:22" ht="17.25" x14ac:dyDescent="0.3">
      <c r="A97" s="110"/>
      <c r="B97" s="99"/>
      <c r="C97" s="187"/>
      <c r="D97" s="191"/>
      <c r="E97" s="56">
        <f t="shared" si="6"/>
        <v>0</v>
      </c>
      <c r="F97" s="60"/>
      <c r="G97" s="58"/>
      <c r="H97" s="59"/>
      <c r="I97" s="60"/>
      <c r="J97" s="39">
        <f t="shared" si="0"/>
        <v>0</v>
      </c>
      <c r="K97" s="81"/>
      <c r="L97" s="61"/>
      <c r="M97" s="61"/>
      <c r="N97" s="42">
        <f t="shared" si="1"/>
        <v>0</v>
      </c>
      <c r="O97" s="1672"/>
      <c r="P97" s="1674"/>
      <c r="Q97" s="158"/>
      <c r="R97" s="125"/>
      <c r="S97" s="176"/>
      <c r="T97" s="177"/>
      <c r="U97" s="49"/>
      <c r="V97" s="50"/>
    </row>
    <row r="98" spans="1:22" ht="17.25" x14ac:dyDescent="0.3">
      <c r="A98" s="110"/>
      <c r="B98" s="99"/>
      <c r="C98" s="187"/>
      <c r="D98" s="191"/>
      <c r="E98" s="56">
        <f t="shared" si="6"/>
        <v>0</v>
      </c>
      <c r="F98" s="60"/>
      <c r="G98" s="58"/>
      <c r="H98" s="59"/>
      <c r="I98" s="60"/>
      <c r="J98" s="39">
        <f t="shared" si="0"/>
        <v>0</v>
      </c>
      <c r="K98" s="81"/>
      <c r="L98" s="61"/>
      <c r="M98" s="61"/>
      <c r="N98" s="42">
        <f t="shared" si="1"/>
        <v>0</v>
      </c>
      <c r="O98" s="1673"/>
      <c r="P98" s="1675"/>
      <c r="Q98" s="158"/>
      <c r="R98" s="125"/>
      <c r="S98" s="176"/>
      <c r="T98" s="177"/>
      <c r="U98" s="49"/>
      <c r="V98" s="50"/>
    </row>
    <row r="99" spans="1:22" ht="17.25" x14ac:dyDescent="0.3">
      <c r="A99" s="99"/>
      <c r="B99" s="99"/>
      <c r="C99" s="191"/>
      <c r="D99" s="191"/>
      <c r="E99" s="56">
        <f t="shared" si="6"/>
        <v>0</v>
      </c>
      <c r="F99" s="60"/>
      <c r="G99" s="58"/>
      <c r="H99" s="59"/>
      <c r="I99" s="60"/>
      <c r="J99" s="39">
        <f t="shared" si="0"/>
        <v>0</v>
      </c>
      <c r="K99" s="81"/>
      <c r="L99" s="61"/>
      <c r="M99" s="61"/>
      <c r="N99" s="42">
        <f t="shared" si="1"/>
        <v>0</v>
      </c>
      <c r="O99" s="158"/>
      <c r="P99" s="190"/>
      <c r="Q99" s="158"/>
      <c r="R99" s="125"/>
      <c r="S99" s="176"/>
      <c r="T99" s="177"/>
      <c r="U99" s="49"/>
      <c r="V99" s="50"/>
    </row>
    <row r="100" spans="1:22" ht="17.25" x14ac:dyDescent="0.3">
      <c r="A100" s="99"/>
      <c r="B100" s="99"/>
      <c r="C100" s="191"/>
      <c r="D100" s="191"/>
      <c r="E100" s="56">
        <f t="shared" si="6"/>
        <v>0</v>
      </c>
      <c r="F100" s="60"/>
      <c r="G100" s="58"/>
      <c r="H100" s="59"/>
      <c r="I100" s="60"/>
      <c r="J100" s="39">
        <f t="shared" si="0"/>
        <v>0</v>
      </c>
      <c r="K100" s="81"/>
      <c r="L100" s="61"/>
      <c r="M100" s="61"/>
      <c r="N100" s="42">
        <f t="shared" si="1"/>
        <v>0</v>
      </c>
      <c r="O100" s="158"/>
      <c r="P100" s="190"/>
      <c r="Q100" s="158"/>
      <c r="R100" s="125"/>
      <c r="S100" s="176"/>
      <c r="T100" s="177"/>
      <c r="U100" s="49"/>
      <c r="V100" s="50"/>
    </row>
    <row r="101" spans="1:22" ht="17.25" x14ac:dyDescent="0.3">
      <c r="A101" s="102"/>
      <c r="B101" s="99"/>
      <c r="C101" s="197"/>
      <c r="D101" s="197"/>
      <c r="E101" s="56">
        <f t="shared" si="6"/>
        <v>0</v>
      </c>
      <c r="F101" s="60"/>
      <c r="G101" s="58"/>
      <c r="H101" s="59"/>
      <c r="I101" s="60"/>
      <c r="J101" s="39">
        <f t="shared" si="0"/>
        <v>0</v>
      </c>
      <c r="K101" s="81"/>
      <c r="L101" s="61"/>
      <c r="M101" s="61"/>
      <c r="N101" s="42">
        <f t="shared" si="1"/>
        <v>0</v>
      </c>
      <c r="O101" s="158"/>
      <c r="P101" s="190"/>
      <c r="Q101" s="158"/>
      <c r="R101" s="125"/>
      <c r="S101" s="176"/>
      <c r="T101" s="177"/>
      <c r="U101" s="49"/>
      <c r="V101" s="50"/>
    </row>
    <row r="102" spans="1:22" ht="17.25" x14ac:dyDescent="0.25">
      <c r="A102" s="152"/>
      <c r="B102" s="110"/>
      <c r="C102" s="194"/>
      <c r="D102" s="194"/>
      <c r="E102" s="56">
        <f t="shared" si="6"/>
        <v>0</v>
      </c>
      <c r="F102" s="60"/>
      <c r="G102" s="58"/>
      <c r="H102" s="59"/>
      <c r="I102" s="60"/>
      <c r="J102" s="39">
        <f t="shared" si="0"/>
        <v>0</v>
      </c>
      <c r="K102" s="81"/>
      <c r="L102" s="61"/>
      <c r="M102" s="61"/>
      <c r="N102" s="42">
        <f t="shared" si="1"/>
        <v>0</v>
      </c>
      <c r="O102" s="158"/>
      <c r="P102" s="190"/>
      <c r="Q102" s="158"/>
      <c r="R102" s="125"/>
      <c r="S102" s="176"/>
      <c r="T102" s="177"/>
      <c r="U102" s="49"/>
      <c r="V102" s="50"/>
    </row>
    <row r="103" spans="1:22" ht="17.25" x14ac:dyDescent="0.25">
      <c r="A103" s="152"/>
      <c r="B103" s="110"/>
      <c r="C103" s="197"/>
      <c r="D103" s="197"/>
      <c r="E103" s="56">
        <f t="shared" si="6"/>
        <v>0</v>
      </c>
      <c r="F103" s="60"/>
      <c r="G103" s="58"/>
      <c r="H103" s="59"/>
      <c r="I103" s="60"/>
      <c r="J103" s="39">
        <f t="shared" si="0"/>
        <v>0</v>
      </c>
      <c r="K103" s="81"/>
      <c r="L103" s="61"/>
      <c r="M103" s="61"/>
      <c r="N103" s="42">
        <f t="shared" si="1"/>
        <v>0</v>
      </c>
      <c r="O103" s="158"/>
      <c r="P103" s="190"/>
      <c r="Q103" s="158"/>
      <c r="R103" s="125"/>
      <c r="S103" s="176"/>
      <c r="T103" s="177"/>
      <c r="U103" s="49"/>
      <c r="V103" s="50"/>
    </row>
    <row r="104" spans="1:22" ht="17.25" x14ac:dyDescent="0.25">
      <c r="A104" s="152"/>
      <c r="B104" s="110"/>
      <c r="C104" s="197"/>
      <c r="D104" s="197"/>
      <c r="E104" s="56">
        <f t="shared" si="6"/>
        <v>0</v>
      </c>
      <c r="F104" s="60"/>
      <c r="G104" s="58"/>
      <c r="H104" s="59"/>
      <c r="I104" s="60"/>
      <c r="J104" s="39">
        <f t="shared" si="0"/>
        <v>0</v>
      </c>
      <c r="K104" s="81"/>
      <c r="L104" s="61"/>
      <c r="M104" s="61"/>
      <c r="N104" s="42">
        <f t="shared" si="1"/>
        <v>0</v>
      </c>
      <c r="O104" s="158"/>
      <c r="P104" s="190"/>
      <c r="Q104" s="158"/>
      <c r="R104" s="125"/>
      <c r="S104" s="176"/>
      <c r="T104" s="177"/>
      <c r="U104" s="49"/>
      <c r="V104" s="50"/>
    </row>
    <row r="105" spans="1:22" ht="17.25" x14ac:dyDescent="0.3">
      <c r="A105" s="101"/>
      <c r="B105" s="99"/>
      <c r="C105" s="197"/>
      <c r="D105" s="197"/>
      <c r="E105" s="56">
        <f t="shared" si="6"/>
        <v>0</v>
      </c>
      <c r="F105" s="60"/>
      <c r="G105" s="58"/>
      <c r="H105" s="59"/>
      <c r="I105" s="60"/>
      <c r="J105" s="39">
        <f t="shared" si="0"/>
        <v>0</v>
      </c>
      <c r="K105" s="81"/>
      <c r="L105" s="61"/>
      <c r="M105" s="61"/>
      <c r="N105" s="42">
        <f t="shared" si="1"/>
        <v>0</v>
      </c>
      <c r="O105" s="158"/>
      <c r="P105" s="190"/>
      <c r="Q105" s="158"/>
      <c r="R105" s="125"/>
      <c r="S105" s="176"/>
      <c r="T105" s="176"/>
      <c r="U105" s="49"/>
      <c r="V105" s="50"/>
    </row>
    <row r="106" spans="1:22" ht="17.25" x14ac:dyDescent="0.3">
      <c r="A106" s="101"/>
      <c r="B106" s="99"/>
      <c r="C106" s="197"/>
      <c r="D106" s="197"/>
      <c r="E106" s="56">
        <f t="shared" si="6"/>
        <v>0</v>
      </c>
      <c r="F106" s="60"/>
      <c r="G106" s="58"/>
      <c r="H106" s="59"/>
      <c r="I106" s="60"/>
      <c r="J106" s="39">
        <f t="shared" si="0"/>
        <v>0</v>
      </c>
      <c r="K106" s="81"/>
      <c r="L106" s="61"/>
      <c r="M106" s="61"/>
      <c r="N106" s="42">
        <f t="shared" si="1"/>
        <v>0</v>
      </c>
      <c r="O106" s="158"/>
      <c r="P106" s="190"/>
      <c r="Q106" s="158"/>
      <c r="R106" s="125"/>
      <c r="S106" s="176"/>
      <c r="T106" s="176"/>
      <c r="U106" s="49"/>
      <c r="V106" s="50"/>
    </row>
    <row r="107" spans="1:22" ht="17.25" x14ac:dyDescent="0.3">
      <c r="A107" s="101"/>
      <c r="B107" s="99"/>
      <c r="C107" s="197"/>
      <c r="D107" s="197"/>
      <c r="E107" s="56">
        <f t="shared" si="6"/>
        <v>0</v>
      </c>
      <c r="F107" s="60"/>
      <c r="G107" s="58"/>
      <c r="H107" s="59"/>
      <c r="I107" s="60"/>
      <c r="J107" s="39">
        <f t="shared" si="0"/>
        <v>0</v>
      </c>
      <c r="K107" s="81"/>
      <c r="L107" s="61"/>
      <c r="M107" s="61"/>
      <c r="N107" s="42">
        <f t="shared" si="1"/>
        <v>0</v>
      </c>
      <c r="O107" s="158"/>
      <c r="P107" s="190"/>
      <c r="Q107" s="158"/>
      <c r="R107" s="125"/>
      <c r="S107" s="176"/>
      <c r="T107" s="176"/>
      <c r="U107" s="49"/>
      <c r="V107" s="50"/>
    </row>
    <row r="108" spans="1:22" ht="18.75" x14ac:dyDescent="0.3">
      <c r="A108" s="99"/>
      <c r="B108" s="198"/>
      <c r="C108" s="197"/>
      <c r="D108" s="197"/>
      <c r="E108" s="56">
        <f t="shared" si="6"/>
        <v>0</v>
      </c>
      <c r="F108" s="60"/>
      <c r="G108" s="58"/>
      <c r="H108" s="59"/>
      <c r="I108" s="60"/>
      <c r="J108" s="39">
        <f t="shared" si="0"/>
        <v>0</v>
      </c>
      <c r="K108" s="81"/>
      <c r="L108" s="61"/>
      <c r="M108" s="61"/>
      <c r="N108" s="42">
        <f t="shared" si="1"/>
        <v>0</v>
      </c>
      <c r="O108" s="158"/>
      <c r="P108" s="190"/>
      <c r="Q108" s="158"/>
      <c r="R108" s="125"/>
      <c r="S108" s="176"/>
      <c r="T108" s="177"/>
      <c r="U108" s="49"/>
      <c r="V108" s="50"/>
    </row>
    <row r="109" spans="1:22" ht="17.25" x14ac:dyDescent="0.3">
      <c r="A109" s="99"/>
      <c r="B109" s="99"/>
      <c r="C109" s="197"/>
      <c r="D109" s="197"/>
      <c r="E109" s="56">
        <f t="shared" si="6"/>
        <v>0</v>
      </c>
      <c r="F109" s="60"/>
      <c r="G109" s="58"/>
      <c r="H109" s="59"/>
      <c r="I109" s="60"/>
      <c r="J109" s="39">
        <f t="shared" si="0"/>
        <v>0</v>
      </c>
      <c r="K109" s="81"/>
      <c r="L109" s="61"/>
      <c r="M109" s="61"/>
      <c r="N109" s="42">
        <f t="shared" si="1"/>
        <v>0</v>
      </c>
      <c r="O109" s="158"/>
      <c r="P109" s="190"/>
      <c r="Q109" s="158"/>
      <c r="R109" s="125"/>
      <c r="S109" s="176"/>
      <c r="T109" s="177"/>
      <c r="U109" s="49"/>
      <c r="V109" s="50"/>
    </row>
    <row r="110" spans="1:22" ht="17.25" x14ac:dyDescent="0.3">
      <c r="A110" s="99"/>
      <c r="B110" s="99"/>
      <c r="C110" s="197"/>
      <c r="D110" s="197"/>
      <c r="E110" s="56">
        <f t="shared" si="6"/>
        <v>0</v>
      </c>
      <c r="F110" s="60"/>
      <c r="G110" s="58"/>
      <c r="H110" s="59"/>
      <c r="I110" s="60"/>
      <c r="J110" s="39">
        <f t="shared" si="0"/>
        <v>0</v>
      </c>
      <c r="K110" s="81"/>
      <c r="L110" s="61"/>
      <c r="M110" s="61"/>
      <c r="N110" s="42">
        <f t="shared" si="1"/>
        <v>0</v>
      </c>
      <c r="O110" s="158"/>
      <c r="P110" s="190"/>
      <c r="Q110" s="158"/>
      <c r="R110" s="125"/>
      <c r="S110" s="176"/>
      <c r="T110" s="177"/>
      <c r="U110" s="49"/>
      <c r="V110" s="50"/>
    </row>
    <row r="111" spans="1:22" ht="17.25" x14ac:dyDescent="0.3">
      <c r="A111" s="152"/>
      <c r="B111" s="99"/>
      <c r="C111" s="197"/>
      <c r="D111" s="197"/>
      <c r="E111" s="56">
        <f t="shared" si="6"/>
        <v>0</v>
      </c>
      <c r="F111" s="60"/>
      <c r="G111" s="58"/>
      <c r="H111" s="59"/>
      <c r="I111" s="60"/>
      <c r="J111" s="39">
        <f t="shared" si="0"/>
        <v>0</v>
      </c>
      <c r="K111" s="81"/>
      <c r="L111" s="61"/>
      <c r="M111" s="61"/>
      <c r="N111" s="42">
        <f t="shared" si="1"/>
        <v>0</v>
      </c>
      <c r="O111" s="158"/>
      <c r="P111" s="190"/>
      <c r="Q111" s="158"/>
      <c r="R111" s="125"/>
      <c r="S111" s="176"/>
      <c r="T111" s="177"/>
      <c r="U111" s="49"/>
      <c r="V111" s="50"/>
    </row>
    <row r="112" spans="1:22" ht="18" thickBot="1" x14ac:dyDescent="0.35">
      <c r="A112" s="199"/>
      <c r="B112" s="199"/>
      <c r="C112" s="200"/>
      <c r="D112" s="200"/>
      <c r="E112" s="201">
        <f t="shared" si="6"/>
        <v>0</v>
      </c>
      <c r="F112" s="38"/>
      <c r="G112" s="36"/>
      <c r="H112" s="37"/>
      <c r="I112" s="60"/>
      <c r="J112" s="39">
        <f t="shared" si="0"/>
        <v>0</v>
      </c>
      <c r="K112" s="81"/>
      <c r="L112" s="61"/>
      <c r="M112" s="61"/>
      <c r="N112" s="42">
        <f t="shared" si="1"/>
        <v>0</v>
      </c>
      <c r="O112" s="158"/>
      <c r="P112" s="190"/>
      <c r="Q112" s="158"/>
      <c r="R112" s="125"/>
      <c r="S112" s="176"/>
      <c r="T112" s="177"/>
      <c r="U112" s="49"/>
      <c r="V112" s="50"/>
    </row>
    <row r="113" spans="1:22" ht="18.75" thickTop="1" thickBot="1" x14ac:dyDescent="0.35">
      <c r="A113" s="99"/>
      <c r="B113" s="99"/>
      <c r="C113" s="197"/>
      <c r="D113" s="197"/>
      <c r="E113" s="34">
        <f t="shared" si="6"/>
        <v>0</v>
      </c>
      <c r="F113" s="60"/>
      <c r="G113" s="58"/>
      <c r="H113" s="59"/>
      <c r="I113" s="60"/>
      <c r="J113" s="39">
        <f t="shared" si="0"/>
        <v>0</v>
      </c>
      <c r="K113" s="81"/>
      <c r="L113" s="61"/>
      <c r="M113" s="61"/>
      <c r="N113" s="42">
        <f t="shared" si="1"/>
        <v>0</v>
      </c>
      <c r="O113" s="158"/>
      <c r="P113" s="190"/>
      <c r="Q113" s="158"/>
      <c r="R113" s="125"/>
      <c r="S113" s="176"/>
      <c r="T113" s="177"/>
      <c r="U113" s="49"/>
      <c r="V113" s="50"/>
    </row>
    <row r="114" spans="1:22" ht="18.75" thickTop="1" thickBot="1" x14ac:dyDescent="0.35">
      <c r="A114" s="110"/>
      <c r="B114" s="99"/>
      <c r="C114" s="197"/>
      <c r="D114" s="197"/>
      <c r="E114" s="34">
        <f t="shared" si="6"/>
        <v>0</v>
      </c>
      <c r="F114" s="60"/>
      <c r="G114" s="58"/>
      <c r="H114" s="59"/>
      <c r="I114" s="60"/>
      <c r="J114" s="39">
        <f t="shared" si="0"/>
        <v>0</v>
      </c>
      <c r="K114" s="81"/>
      <c r="L114" s="61"/>
      <c r="M114" s="61"/>
      <c r="N114" s="42">
        <f t="shared" si="1"/>
        <v>0</v>
      </c>
      <c r="O114" s="158"/>
      <c r="P114" s="190"/>
      <c r="Q114" s="158"/>
      <c r="R114" s="125"/>
      <c r="S114" s="176"/>
      <c r="T114" s="177"/>
      <c r="U114" s="49"/>
      <c r="V114" s="50"/>
    </row>
    <row r="115" spans="1:22" ht="18.75" thickTop="1" thickBot="1" x14ac:dyDescent="0.35">
      <c r="A115" s="110"/>
      <c r="B115" s="99"/>
      <c r="C115" s="197"/>
      <c r="D115" s="197"/>
      <c r="E115" s="34">
        <f t="shared" si="6"/>
        <v>0</v>
      </c>
      <c r="F115" s="60"/>
      <c r="G115" s="58"/>
      <c r="H115" s="59"/>
      <c r="I115" s="60"/>
      <c r="J115" s="39">
        <f t="shared" si="0"/>
        <v>0</v>
      </c>
      <c r="K115" s="81"/>
      <c r="L115" s="61"/>
      <c r="M115" s="61"/>
      <c r="N115" s="42">
        <f t="shared" si="1"/>
        <v>0</v>
      </c>
      <c r="O115" s="158"/>
      <c r="P115" s="190"/>
      <c r="Q115" s="158"/>
      <c r="R115" s="125"/>
      <c r="S115" s="176"/>
      <c r="T115" s="177"/>
      <c r="U115" s="49"/>
      <c r="V115" s="50"/>
    </row>
    <row r="116" spans="1:22" ht="18.75" thickTop="1" thickBot="1" x14ac:dyDescent="0.35">
      <c r="A116" s="110"/>
      <c r="B116" s="99"/>
      <c r="C116" s="197"/>
      <c r="D116" s="197"/>
      <c r="E116" s="34">
        <f t="shared" si="6"/>
        <v>0</v>
      </c>
      <c r="F116" s="60"/>
      <c r="G116" s="58"/>
      <c r="H116" s="59"/>
      <c r="I116" s="60"/>
      <c r="J116" s="39">
        <f t="shared" si="0"/>
        <v>0</v>
      </c>
      <c r="K116" s="81"/>
      <c r="L116" s="61"/>
      <c r="M116" s="61"/>
      <c r="N116" s="42">
        <f t="shared" si="1"/>
        <v>0</v>
      </c>
      <c r="O116" s="158"/>
      <c r="P116" s="190"/>
      <c r="Q116" s="158"/>
      <c r="R116" s="125"/>
      <c r="S116" s="176"/>
      <c r="T116" s="177"/>
      <c r="U116" s="49"/>
      <c r="V116" s="50"/>
    </row>
    <row r="117" spans="1:22" ht="18.75" thickTop="1" thickBot="1" x14ac:dyDescent="0.35">
      <c r="A117" s="99"/>
      <c r="B117" s="99"/>
      <c r="C117" s="197"/>
      <c r="D117" s="197"/>
      <c r="E117" s="34">
        <f t="shared" si="6"/>
        <v>0</v>
      </c>
      <c r="F117" s="60"/>
      <c r="G117" s="58"/>
      <c r="H117" s="59"/>
      <c r="I117" s="60"/>
      <c r="J117" s="39">
        <f t="shared" si="0"/>
        <v>0</v>
      </c>
      <c r="K117" s="81"/>
      <c r="L117" s="61"/>
      <c r="M117" s="61"/>
      <c r="N117" s="42">
        <f t="shared" si="1"/>
        <v>0</v>
      </c>
      <c r="O117" s="158"/>
      <c r="P117" s="190"/>
      <c r="Q117" s="158"/>
      <c r="R117" s="125"/>
      <c r="S117" s="176"/>
      <c r="T117" s="177"/>
      <c r="U117" s="49"/>
      <c r="V117" s="50"/>
    </row>
    <row r="118" spans="1:22" ht="18.75" thickTop="1" thickBot="1" x14ac:dyDescent="0.35">
      <c r="A118" s="98"/>
      <c r="B118" s="99"/>
      <c r="C118" s="197"/>
      <c r="D118" s="197"/>
      <c r="E118" s="34">
        <f t="shared" si="6"/>
        <v>0</v>
      </c>
      <c r="F118" s="60"/>
      <c r="G118" s="58"/>
      <c r="H118" s="59"/>
      <c r="I118" s="60"/>
      <c r="J118" s="39">
        <f t="shared" si="0"/>
        <v>0</v>
      </c>
      <c r="K118" s="81"/>
      <c r="L118" s="61"/>
      <c r="M118" s="61"/>
      <c r="N118" s="42">
        <f t="shared" ref="N118:N181" si="7">K118*I118</f>
        <v>0</v>
      </c>
      <c r="O118" s="158"/>
      <c r="P118" s="190"/>
      <c r="Q118" s="158"/>
      <c r="R118" s="125"/>
      <c r="S118" s="176"/>
      <c r="T118" s="177"/>
      <c r="U118" s="49"/>
      <c r="V118" s="50"/>
    </row>
    <row r="119" spans="1:22" ht="18.75" thickTop="1" thickBot="1" x14ac:dyDescent="0.35">
      <c r="A119" s="101"/>
      <c r="B119" s="99"/>
      <c r="C119" s="197"/>
      <c r="D119" s="197"/>
      <c r="E119" s="34">
        <f t="shared" si="6"/>
        <v>0</v>
      </c>
      <c r="F119" s="60"/>
      <c r="G119" s="58"/>
      <c r="H119" s="59"/>
      <c r="I119" s="60"/>
      <c r="J119" s="39">
        <f t="shared" si="0"/>
        <v>0</v>
      </c>
      <c r="K119" s="81"/>
      <c r="L119" s="61"/>
      <c r="M119" s="61"/>
      <c r="N119" s="42">
        <f t="shared" si="7"/>
        <v>0</v>
      </c>
      <c r="O119" s="158"/>
      <c r="P119" s="190"/>
      <c r="Q119" s="158"/>
      <c r="R119" s="125"/>
      <c r="S119" s="176"/>
      <c r="T119" s="177"/>
      <c r="U119" s="49"/>
      <c r="V119" s="50"/>
    </row>
    <row r="120" spans="1:22" ht="18.75" thickTop="1" thickBot="1" x14ac:dyDescent="0.35">
      <c r="A120" s="101"/>
      <c r="B120" s="99"/>
      <c r="C120" s="197"/>
      <c r="D120" s="197"/>
      <c r="E120" s="34">
        <f t="shared" si="6"/>
        <v>0</v>
      </c>
      <c r="F120" s="60"/>
      <c r="G120" s="58"/>
      <c r="H120" s="59"/>
      <c r="I120" s="60"/>
      <c r="J120" s="39">
        <f t="shared" si="0"/>
        <v>0</v>
      </c>
      <c r="K120" s="81"/>
      <c r="L120" s="61"/>
      <c r="M120" s="61"/>
      <c r="N120" s="42">
        <f t="shared" si="7"/>
        <v>0</v>
      </c>
      <c r="O120" s="158"/>
      <c r="P120" s="190"/>
      <c r="Q120" s="158"/>
      <c r="R120" s="125"/>
      <c r="S120" s="176"/>
      <c r="T120" s="177"/>
      <c r="U120" s="49"/>
      <c r="V120" s="50"/>
    </row>
    <row r="121" spans="1:22" ht="18.75" thickTop="1" thickBot="1" x14ac:dyDescent="0.35">
      <c r="A121" s="202"/>
      <c r="B121" s="99"/>
      <c r="C121" s="197"/>
      <c r="D121" s="197"/>
      <c r="E121" s="34">
        <f t="shared" si="6"/>
        <v>0</v>
      </c>
      <c r="F121" s="60"/>
      <c r="G121" s="58"/>
      <c r="H121" s="59"/>
      <c r="I121" s="60"/>
      <c r="J121" s="39">
        <f t="shared" si="0"/>
        <v>0</v>
      </c>
      <c r="K121" s="81"/>
      <c r="L121" s="61"/>
      <c r="M121" s="61"/>
      <c r="N121" s="42">
        <f t="shared" si="7"/>
        <v>0</v>
      </c>
      <c r="O121" s="158"/>
      <c r="P121" s="190"/>
      <c r="Q121" s="158"/>
      <c r="R121" s="125"/>
      <c r="S121" s="176"/>
      <c r="T121" s="177"/>
      <c r="U121" s="49"/>
      <c r="V121" s="50"/>
    </row>
    <row r="122" spans="1:22" ht="18.75" thickTop="1" thickBot="1" x14ac:dyDescent="0.35">
      <c r="A122" s="203"/>
      <c r="B122" s="99"/>
      <c r="C122" s="197"/>
      <c r="D122" s="197"/>
      <c r="E122" s="34">
        <f t="shared" si="6"/>
        <v>0</v>
      </c>
      <c r="F122" s="60"/>
      <c r="G122" s="58"/>
      <c r="H122" s="59"/>
      <c r="I122" s="60"/>
      <c r="J122" s="39">
        <f t="shared" si="0"/>
        <v>0</v>
      </c>
      <c r="K122" s="81"/>
      <c r="L122" s="61"/>
      <c r="M122" s="61"/>
      <c r="N122" s="42">
        <f t="shared" si="7"/>
        <v>0</v>
      </c>
      <c r="O122" s="158"/>
      <c r="P122" s="190"/>
      <c r="Q122" s="158"/>
      <c r="R122" s="125"/>
      <c r="S122" s="176"/>
      <c r="T122" s="177"/>
      <c r="U122" s="49"/>
      <c r="V122" s="50"/>
    </row>
    <row r="123" spans="1:22" ht="18.75" thickTop="1" thickBot="1" x14ac:dyDescent="0.35">
      <c r="A123" s="204"/>
      <c r="B123" s="99"/>
      <c r="C123" s="197"/>
      <c r="D123" s="197"/>
      <c r="E123" s="34">
        <f t="shared" si="6"/>
        <v>0</v>
      </c>
      <c r="F123" s="60"/>
      <c r="G123" s="58"/>
      <c r="H123" s="59"/>
      <c r="I123" s="60"/>
      <c r="J123" s="39">
        <f t="shared" si="0"/>
        <v>0</v>
      </c>
      <c r="K123" s="81"/>
      <c r="L123" s="61"/>
      <c r="M123" s="61"/>
      <c r="N123" s="42">
        <f t="shared" si="7"/>
        <v>0</v>
      </c>
      <c r="O123" s="158"/>
      <c r="P123" s="190"/>
      <c r="Q123" s="158"/>
      <c r="R123" s="125"/>
      <c r="S123" s="176"/>
      <c r="T123" s="177"/>
      <c r="U123" s="49"/>
      <c r="V123" s="50"/>
    </row>
    <row r="124" spans="1:22" ht="18.75" thickTop="1" thickBot="1" x14ac:dyDescent="0.35">
      <c r="A124" s="204"/>
      <c r="B124" s="99"/>
      <c r="C124" s="154"/>
      <c r="D124" s="154"/>
      <c r="E124" s="34">
        <f t="shared" si="6"/>
        <v>0</v>
      </c>
      <c r="F124" s="60"/>
      <c r="G124" s="58"/>
      <c r="H124" s="59"/>
      <c r="I124" s="60"/>
      <c r="J124" s="39">
        <f t="shared" si="0"/>
        <v>0</v>
      </c>
      <c r="K124" s="81"/>
      <c r="L124" s="61"/>
      <c r="M124" s="61"/>
      <c r="N124" s="42">
        <f t="shared" si="7"/>
        <v>0</v>
      </c>
      <c r="O124" s="158"/>
      <c r="P124" s="190"/>
      <c r="Q124" s="158"/>
      <c r="R124" s="125"/>
      <c r="S124" s="176"/>
      <c r="T124" s="177"/>
      <c r="U124" s="49"/>
      <c r="V124" s="50"/>
    </row>
    <row r="125" spans="1:22" ht="18.75" thickTop="1" thickBot="1" x14ac:dyDescent="0.35">
      <c r="A125" s="203"/>
      <c r="B125" s="99"/>
      <c r="C125" s="197"/>
      <c r="D125" s="197"/>
      <c r="E125" s="34">
        <f t="shared" si="6"/>
        <v>0</v>
      </c>
      <c r="F125" s="60"/>
      <c r="G125" s="58"/>
      <c r="H125" s="205"/>
      <c r="I125" s="60"/>
      <c r="J125" s="39">
        <f t="shared" si="0"/>
        <v>0</v>
      </c>
      <c r="K125" s="81"/>
      <c r="L125" s="61"/>
      <c r="M125" s="61"/>
      <c r="N125" s="42">
        <f t="shared" si="7"/>
        <v>0</v>
      </c>
      <c r="O125" s="158"/>
      <c r="P125" s="190"/>
      <c r="Q125" s="158"/>
      <c r="R125" s="125"/>
      <c r="S125" s="176"/>
      <c r="T125" s="177"/>
      <c r="U125" s="49"/>
      <c r="V125" s="50"/>
    </row>
    <row r="126" spans="1:22" ht="18.75" thickTop="1" thickBot="1" x14ac:dyDescent="0.35">
      <c r="A126" s="203"/>
      <c r="B126" s="99"/>
      <c r="C126" s="154"/>
      <c r="D126" s="154"/>
      <c r="E126" s="34">
        <f t="shared" si="6"/>
        <v>0</v>
      </c>
      <c r="F126" s="60"/>
      <c r="G126" s="58"/>
      <c r="H126" s="205"/>
      <c r="I126" s="60"/>
      <c r="J126" s="39">
        <f t="shared" si="0"/>
        <v>0</v>
      </c>
      <c r="K126" s="81"/>
      <c r="L126" s="61"/>
      <c r="M126" s="61"/>
      <c r="N126" s="42">
        <f t="shared" si="7"/>
        <v>0</v>
      </c>
      <c r="O126" s="158"/>
      <c r="P126" s="190"/>
      <c r="Q126" s="158"/>
      <c r="R126" s="125"/>
      <c r="S126" s="176"/>
      <c r="T126" s="177"/>
      <c r="U126" s="49"/>
      <c r="V126" s="50"/>
    </row>
    <row r="127" spans="1:22" ht="18.75" thickTop="1" thickBot="1" x14ac:dyDescent="0.35">
      <c r="A127" s="203"/>
      <c r="B127" s="99"/>
      <c r="C127" s="197"/>
      <c r="D127" s="197"/>
      <c r="E127" s="34">
        <f t="shared" si="6"/>
        <v>0</v>
      </c>
      <c r="F127" s="60"/>
      <c r="G127" s="58"/>
      <c r="H127" s="205"/>
      <c r="I127" s="60"/>
      <c r="J127" s="39">
        <f t="shared" si="0"/>
        <v>0</v>
      </c>
      <c r="K127" s="81"/>
      <c r="L127" s="61"/>
      <c r="M127" s="61"/>
      <c r="N127" s="42">
        <f t="shared" si="7"/>
        <v>0</v>
      </c>
      <c r="O127" s="158"/>
      <c r="P127" s="190"/>
      <c r="Q127" s="158"/>
      <c r="R127" s="125"/>
      <c r="S127" s="176"/>
      <c r="T127" s="177"/>
      <c r="U127" s="49"/>
      <c r="V127" s="50"/>
    </row>
    <row r="128" spans="1:22" ht="18.75" thickTop="1" thickBot="1" x14ac:dyDescent="0.35">
      <c r="A128" s="203"/>
      <c r="B128" s="99"/>
      <c r="C128" s="194"/>
      <c r="D128" s="194"/>
      <c r="E128" s="34">
        <f t="shared" si="6"/>
        <v>0</v>
      </c>
      <c r="F128" s="60"/>
      <c r="G128" s="58"/>
      <c r="H128" s="205"/>
      <c r="I128" s="60"/>
      <c r="J128" s="39">
        <f t="shared" si="0"/>
        <v>0</v>
      </c>
      <c r="K128" s="81"/>
      <c r="L128" s="61"/>
      <c r="M128" s="61"/>
      <c r="N128" s="42">
        <f t="shared" si="7"/>
        <v>0</v>
      </c>
      <c r="O128" s="158"/>
      <c r="P128" s="183"/>
      <c r="Q128" s="158"/>
      <c r="R128" s="125"/>
      <c r="S128" s="176"/>
      <c r="T128" s="177"/>
      <c r="U128" s="49"/>
      <c r="V128" s="50"/>
    </row>
    <row r="129" spans="1:22" ht="20.25" thickTop="1" thickBot="1" x14ac:dyDescent="0.35">
      <c r="A129" s="99"/>
      <c r="B129" s="99"/>
      <c r="C129" s="197"/>
      <c r="D129" s="197"/>
      <c r="E129" s="34">
        <f t="shared" si="6"/>
        <v>0</v>
      </c>
      <c r="F129" s="60"/>
      <c r="G129" s="58"/>
      <c r="H129" s="206"/>
      <c r="I129" s="60"/>
      <c r="J129" s="39">
        <f t="shared" si="0"/>
        <v>0</v>
      </c>
      <c r="K129" s="81"/>
      <c r="L129" s="61"/>
      <c r="M129" s="61"/>
      <c r="N129" s="42">
        <f t="shared" si="7"/>
        <v>0</v>
      </c>
      <c r="O129" s="158"/>
      <c r="P129" s="207"/>
      <c r="Q129" s="158"/>
      <c r="R129" s="208"/>
      <c r="S129" s="176"/>
      <c r="T129" s="177"/>
      <c r="U129" s="49"/>
      <c r="V129" s="50"/>
    </row>
    <row r="130" spans="1:22" ht="20.25" thickTop="1" thickBot="1" x14ac:dyDescent="0.35">
      <c r="A130" s="99"/>
      <c r="B130" s="99"/>
      <c r="C130" s="197"/>
      <c r="D130" s="197"/>
      <c r="E130" s="34">
        <f t="shared" si="6"/>
        <v>0</v>
      </c>
      <c r="F130" s="60"/>
      <c r="G130" s="58"/>
      <c r="H130" s="206"/>
      <c r="I130" s="60"/>
      <c r="J130" s="39">
        <f t="shared" si="0"/>
        <v>0</v>
      </c>
      <c r="K130" s="81"/>
      <c r="L130" s="61"/>
      <c r="M130" s="61"/>
      <c r="N130" s="42">
        <f t="shared" si="7"/>
        <v>0</v>
      </c>
      <c r="O130" s="158"/>
      <c r="P130" s="207"/>
      <c r="Q130" s="158"/>
      <c r="R130" s="208"/>
      <c r="S130" s="176"/>
      <c r="T130" s="177"/>
      <c r="U130" s="49"/>
      <c r="V130" s="50"/>
    </row>
    <row r="131" spans="1:22" ht="20.25" thickTop="1" thickBot="1" x14ac:dyDescent="0.35">
      <c r="A131" s="99"/>
      <c r="B131" s="99"/>
      <c r="C131" s="197"/>
      <c r="D131" s="197"/>
      <c r="E131" s="34">
        <f t="shared" si="6"/>
        <v>0</v>
      </c>
      <c r="F131" s="60"/>
      <c r="G131" s="58"/>
      <c r="H131" s="206"/>
      <c r="I131" s="60"/>
      <c r="J131" s="39">
        <f t="shared" si="0"/>
        <v>0</v>
      </c>
      <c r="K131" s="81"/>
      <c r="L131" s="61"/>
      <c r="M131" s="61"/>
      <c r="N131" s="42">
        <f t="shared" si="7"/>
        <v>0</v>
      </c>
      <c r="O131" s="158"/>
      <c r="P131" s="207"/>
      <c r="Q131" s="158"/>
      <c r="R131" s="208"/>
      <c r="S131" s="176"/>
      <c r="T131" s="177"/>
      <c r="U131" s="49"/>
      <c r="V131" s="50"/>
    </row>
    <row r="132" spans="1:22" ht="20.25" thickTop="1" thickBot="1" x14ac:dyDescent="0.35">
      <c r="A132" s="99"/>
      <c r="B132" s="99"/>
      <c r="C132" s="197"/>
      <c r="D132" s="197"/>
      <c r="E132" s="34">
        <f t="shared" si="6"/>
        <v>0</v>
      </c>
      <c r="F132" s="60"/>
      <c r="G132" s="58"/>
      <c r="H132" s="206"/>
      <c r="I132" s="60"/>
      <c r="J132" s="39">
        <f t="shared" si="0"/>
        <v>0</v>
      </c>
      <c r="K132" s="81"/>
      <c r="L132" s="61"/>
      <c r="M132" s="61"/>
      <c r="N132" s="42">
        <f t="shared" si="7"/>
        <v>0</v>
      </c>
      <c r="O132" s="158"/>
      <c r="P132" s="207"/>
      <c r="Q132" s="158"/>
      <c r="R132" s="208"/>
      <c r="S132" s="176"/>
      <c r="T132" s="177"/>
      <c r="U132" s="49"/>
      <c r="V132" s="50"/>
    </row>
    <row r="133" spans="1:22" ht="18.75" thickTop="1" thickBot="1" x14ac:dyDescent="0.35">
      <c r="A133" s="102"/>
      <c r="B133" s="99"/>
      <c r="C133" s="197"/>
      <c r="D133" s="197"/>
      <c r="E133" s="34">
        <f t="shared" si="6"/>
        <v>0</v>
      </c>
      <c r="F133" s="60"/>
      <c r="G133" s="58"/>
      <c r="H133" s="205"/>
      <c r="I133" s="60"/>
      <c r="J133" s="39">
        <f t="shared" si="0"/>
        <v>0</v>
      </c>
      <c r="K133" s="81"/>
      <c r="L133" s="61"/>
      <c r="M133" s="61"/>
      <c r="N133" s="42">
        <f t="shared" si="7"/>
        <v>0</v>
      </c>
      <c r="O133" s="69"/>
      <c r="P133" s="209"/>
      <c r="Q133" s="210"/>
      <c r="R133" s="208"/>
      <c r="S133" s="176"/>
      <c r="T133" s="177"/>
      <c r="U133" s="49"/>
      <c r="V133" s="50"/>
    </row>
    <row r="134" spans="1:22" ht="18.75" thickTop="1" thickBot="1" x14ac:dyDescent="0.35">
      <c r="A134" s="99"/>
      <c r="B134" s="99"/>
      <c r="C134" s="197"/>
      <c r="D134" s="197"/>
      <c r="E134" s="34">
        <f t="shared" si="6"/>
        <v>0</v>
      </c>
      <c r="F134" s="60"/>
      <c r="G134" s="58"/>
      <c r="H134" s="205"/>
      <c r="I134" s="60"/>
      <c r="J134" s="39">
        <f t="shared" si="0"/>
        <v>0</v>
      </c>
      <c r="K134" s="81"/>
      <c r="L134" s="61"/>
      <c r="M134" s="61"/>
      <c r="N134" s="42">
        <f t="shared" si="7"/>
        <v>0</v>
      </c>
      <c r="O134" s="69"/>
      <c r="P134" s="209"/>
      <c r="Q134" s="210"/>
      <c r="R134" s="208"/>
      <c r="S134" s="176"/>
      <c r="T134" s="177"/>
      <c r="U134" s="49"/>
      <c r="V134" s="50"/>
    </row>
    <row r="135" spans="1:22" ht="18.75" thickTop="1" thickBot="1" x14ac:dyDescent="0.35">
      <c r="A135" s="101"/>
      <c r="B135" s="99"/>
      <c r="C135" s="181"/>
      <c r="D135" s="181"/>
      <c r="E135" s="34">
        <f t="shared" si="6"/>
        <v>0</v>
      </c>
      <c r="F135" s="60"/>
      <c r="G135" s="58"/>
      <c r="H135" s="205"/>
      <c r="I135" s="60"/>
      <c r="J135" s="39">
        <f t="shared" si="0"/>
        <v>0</v>
      </c>
      <c r="K135" s="81"/>
      <c r="L135" s="61"/>
      <c r="M135" s="61"/>
      <c r="N135" s="42">
        <f t="shared" si="7"/>
        <v>0</v>
      </c>
      <c r="O135" s="69"/>
      <c r="P135" s="209"/>
      <c r="Q135" s="210"/>
      <c r="R135" s="208"/>
      <c r="S135" s="176"/>
      <c r="T135" s="177"/>
      <c r="U135" s="49"/>
      <c r="V135" s="50"/>
    </row>
    <row r="136" spans="1:22" ht="18.75" thickTop="1" thickBot="1" x14ac:dyDescent="0.35">
      <c r="A136" s="101"/>
      <c r="B136" s="99"/>
      <c r="C136" s="181"/>
      <c r="D136" s="181"/>
      <c r="E136" s="34">
        <f t="shared" si="6"/>
        <v>0</v>
      </c>
      <c r="F136" s="60"/>
      <c r="G136" s="58"/>
      <c r="H136" s="205"/>
      <c r="I136" s="60"/>
      <c r="J136" s="39">
        <f t="shared" si="0"/>
        <v>0</v>
      </c>
      <c r="K136" s="81"/>
      <c r="L136" s="61"/>
      <c r="M136" s="61"/>
      <c r="N136" s="42">
        <f t="shared" si="7"/>
        <v>0</v>
      </c>
      <c r="O136" s="69"/>
      <c r="P136" s="209"/>
      <c r="Q136" s="210"/>
      <c r="R136" s="208"/>
      <c r="S136" s="176"/>
      <c r="T136" s="177"/>
      <c r="U136" s="49"/>
      <c r="V136" s="50"/>
    </row>
    <row r="137" spans="1:22" ht="18.75" thickTop="1" thickBot="1" x14ac:dyDescent="0.35">
      <c r="A137" s="101"/>
      <c r="B137" s="99"/>
      <c r="C137" s="181"/>
      <c r="D137" s="181"/>
      <c r="E137" s="34">
        <f t="shared" si="6"/>
        <v>0</v>
      </c>
      <c r="F137" s="60"/>
      <c r="G137" s="58"/>
      <c r="H137" s="205"/>
      <c r="I137" s="60"/>
      <c r="J137" s="39">
        <f t="shared" si="0"/>
        <v>0</v>
      </c>
      <c r="K137" s="81"/>
      <c r="L137" s="61"/>
      <c r="M137" s="61"/>
      <c r="N137" s="42">
        <f t="shared" si="7"/>
        <v>0</v>
      </c>
      <c r="O137" s="69"/>
      <c r="P137" s="209"/>
      <c r="Q137" s="210"/>
      <c r="R137" s="208"/>
      <c r="S137" s="176"/>
      <c r="T137" s="177"/>
      <c r="U137" s="49"/>
      <c r="V137" s="50"/>
    </row>
    <row r="138" spans="1:22" ht="18.75" thickTop="1" thickBot="1" x14ac:dyDescent="0.35">
      <c r="A138" s="101"/>
      <c r="B138" s="99"/>
      <c r="C138" s="181"/>
      <c r="D138" s="181"/>
      <c r="E138" s="34">
        <f t="shared" si="6"/>
        <v>0</v>
      </c>
      <c r="F138" s="60"/>
      <c r="G138" s="58"/>
      <c r="H138" s="205"/>
      <c r="I138" s="60"/>
      <c r="J138" s="39">
        <f t="shared" si="0"/>
        <v>0</v>
      </c>
      <c r="K138" s="81"/>
      <c r="L138" s="61"/>
      <c r="M138" s="61"/>
      <c r="N138" s="42">
        <f t="shared" si="7"/>
        <v>0</v>
      </c>
      <c r="O138" s="69"/>
      <c r="P138" s="209"/>
      <c r="Q138" s="210"/>
      <c r="R138" s="208"/>
      <c r="S138" s="176"/>
      <c r="T138" s="177"/>
      <c r="U138" s="49"/>
      <c r="V138" s="50"/>
    </row>
    <row r="139" spans="1:22" ht="18.75" thickTop="1" thickBot="1" x14ac:dyDescent="0.35">
      <c r="A139" s="101"/>
      <c r="B139" s="99"/>
      <c r="C139" s="181"/>
      <c r="D139" s="181"/>
      <c r="E139" s="34">
        <f t="shared" si="6"/>
        <v>0</v>
      </c>
      <c r="F139" s="60"/>
      <c r="G139" s="58"/>
      <c r="H139" s="205"/>
      <c r="I139" s="60"/>
      <c r="J139" s="39">
        <f t="shared" si="0"/>
        <v>0</v>
      </c>
      <c r="K139" s="81"/>
      <c r="L139" s="61"/>
      <c r="M139" s="61"/>
      <c r="N139" s="42">
        <f t="shared" si="7"/>
        <v>0</v>
      </c>
      <c r="O139" s="69"/>
      <c r="P139" s="209"/>
      <c r="Q139" s="210"/>
      <c r="R139" s="208"/>
      <c r="S139" s="176"/>
      <c r="T139" s="177"/>
      <c r="U139" s="49"/>
      <c r="V139" s="50"/>
    </row>
    <row r="140" spans="1:22" ht="18.75" thickTop="1" thickBot="1" x14ac:dyDescent="0.35">
      <c r="A140" s="203"/>
      <c r="B140" s="99"/>
      <c r="C140" s="197"/>
      <c r="D140" s="197"/>
      <c r="E140" s="34">
        <f t="shared" si="6"/>
        <v>0</v>
      </c>
      <c r="F140" s="60"/>
      <c r="G140" s="58"/>
      <c r="H140" s="205"/>
      <c r="I140" s="60"/>
      <c r="J140" s="39">
        <f t="shared" si="0"/>
        <v>0</v>
      </c>
      <c r="K140" s="81"/>
      <c r="L140" s="61"/>
      <c r="M140" s="61"/>
      <c r="N140" s="42">
        <f t="shared" si="7"/>
        <v>0</v>
      </c>
      <c r="O140" s="69"/>
      <c r="P140" s="209"/>
      <c r="Q140" s="210"/>
      <c r="R140" s="208"/>
      <c r="S140" s="176"/>
      <c r="T140" s="177"/>
      <c r="U140" s="49"/>
      <c r="V140" s="50"/>
    </row>
    <row r="141" spans="1:22" ht="18.75" thickTop="1" thickBot="1" x14ac:dyDescent="0.35">
      <c r="A141" s="169"/>
      <c r="B141" s="99"/>
      <c r="C141" s="182"/>
      <c r="D141" s="182"/>
      <c r="E141" s="34">
        <f t="shared" si="6"/>
        <v>0</v>
      </c>
      <c r="F141" s="60"/>
      <c r="G141" s="58"/>
      <c r="H141" s="205"/>
      <c r="I141" s="60"/>
      <c r="J141" s="39">
        <f t="shared" si="0"/>
        <v>0</v>
      </c>
      <c r="K141" s="81"/>
      <c r="L141" s="61"/>
      <c r="M141" s="61"/>
      <c r="N141" s="42">
        <f t="shared" si="7"/>
        <v>0</v>
      </c>
      <c r="O141" s="69"/>
      <c r="P141" s="209"/>
      <c r="Q141" s="210"/>
      <c r="R141" s="208"/>
      <c r="S141" s="176"/>
      <c r="T141" s="177"/>
      <c r="U141" s="49"/>
      <c r="V141" s="50"/>
    </row>
    <row r="142" spans="1:22" ht="18.75" thickTop="1" thickBot="1" x14ac:dyDescent="0.35">
      <c r="A142" s="169"/>
      <c r="B142" s="99"/>
      <c r="C142" s="182"/>
      <c r="D142" s="182"/>
      <c r="E142" s="34">
        <f t="shared" si="6"/>
        <v>0</v>
      </c>
      <c r="F142" s="60"/>
      <c r="G142" s="58"/>
      <c r="H142" s="205"/>
      <c r="I142" s="60"/>
      <c r="J142" s="39">
        <f t="shared" si="0"/>
        <v>0</v>
      </c>
      <c r="K142" s="81"/>
      <c r="L142" s="61"/>
      <c r="M142" s="61"/>
      <c r="N142" s="42">
        <f t="shared" si="7"/>
        <v>0</v>
      </c>
      <c r="O142" s="69"/>
      <c r="P142" s="209"/>
      <c r="Q142" s="211"/>
      <c r="R142" s="208"/>
      <c r="S142" s="176"/>
      <c r="T142" s="177"/>
      <c r="U142" s="49"/>
      <c r="V142" s="50"/>
    </row>
    <row r="143" spans="1:22" ht="18.75" thickTop="1" thickBot="1" x14ac:dyDescent="0.35">
      <c r="A143" s="169"/>
      <c r="B143" s="99"/>
      <c r="C143" s="182"/>
      <c r="D143" s="182"/>
      <c r="E143" s="34">
        <f t="shared" si="6"/>
        <v>0</v>
      </c>
      <c r="F143" s="60"/>
      <c r="G143" s="58"/>
      <c r="H143" s="205"/>
      <c r="I143" s="60"/>
      <c r="J143" s="39">
        <f t="shared" si="0"/>
        <v>0</v>
      </c>
      <c r="K143" s="81"/>
      <c r="L143" s="61"/>
      <c r="M143" s="61"/>
      <c r="N143" s="42">
        <f t="shared" si="7"/>
        <v>0</v>
      </c>
      <c r="O143" s="69"/>
      <c r="P143" s="209"/>
      <c r="Q143" s="210"/>
      <c r="R143" s="208"/>
      <c r="S143" s="176"/>
      <c r="T143" s="177"/>
      <c r="U143" s="49"/>
      <c r="V143" s="50"/>
    </row>
    <row r="144" spans="1:22" ht="18.75" thickTop="1" thickBot="1" x14ac:dyDescent="0.35">
      <c r="A144" s="203"/>
      <c r="B144" s="99"/>
      <c r="C144" s="197"/>
      <c r="D144" s="197"/>
      <c r="E144" s="34">
        <f t="shared" si="6"/>
        <v>0</v>
      </c>
      <c r="F144" s="60"/>
      <c r="G144" s="58"/>
      <c r="H144" s="205"/>
      <c r="I144" s="60"/>
      <c r="J144" s="39">
        <f t="shared" si="0"/>
        <v>0</v>
      </c>
      <c r="K144" s="81"/>
      <c r="L144" s="61"/>
      <c r="M144" s="61"/>
      <c r="N144" s="42">
        <f t="shared" si="7"/>
        <v>0</v>
      </c>
      <c r="O144" s="69"/>
      <c r="P144" s="212"/>
      <c r="Q144" s="210"/>
      <c r="R144" s="208"/>
      <c r="S144" s="176"/>
      <c r="T144" s="177"/>
      <c r="U144" s="49"/>
      <c r="V144" s="50"/>
    </row>
    <row r="145" spans="1:22" ht="20.25" thickTop="1" thickBot="1" x14ac:dyDescent="0.35">
      <c r="A145" s="203"/>
      <c r="B145" s="99"/>
      <c r="C145" s="197"/>
      <c r="D145" s="197"/>
      <c r="E145" s="34">
        <f t="shared" si="6"/>
        <v>0</v>
      </c>
      <c r="F145" s="60"/>
      <c r="G145" s="58"/>
      <c r="H145" s="206"/>
      <c r="I145" s="60"/>
      <c r="J145" s="39">
        <f t="shared" si="0"/>
        <v>0</v>
      </c>
      <c r="K145" s="81"/>
      <c r="L145" s="61"/>
      <c r="M145" s="61"/>
      <c r="N145" s="42">
        <f t="shared" si="7"/>
        <v>0</v>
      </c>
      <c r="O145" s="69"/>
      <c r="P145" s="212"/>
      <c r="Q145" s="210"/>
      <c r="R145" s="208"/>
      <c r="S145" s="176"/>
      <c r="T145" s="177"/>
      <c r="U145" s="49"/>
      <c r="V145" s="50"/>
    </row>
    <row r="146" spans="1:22" ht="18.75" thickTop="1" thickBot="1" x14ac:dyDescent="0.35">
      <c r="A146" s="203"/>
      <c r="B146" s="99"/>
      <c r="C146" s="197"/>
      <c r="D146" s="197"/>
      <c r="E146" s="34">
        <f t="shared" si="6"/>
        <v>0</v>
      </c>
      <c r="F146" s="60"/>
      <c r="G146" s="58"/>
      <c r="H146" s="213"/>
      <c r="I146" s="60"/>
      <c r="J146" s="39">
        <f t="shared" si="0"/>
        <v>0</v>
      </c>
      <c r="K146" s="81"/>
      <c r="L146" s="61"/>
      <c r="M146" s="61"/>
      <c r="N146" s="42">
        <f t="shared" si="7"/>
        <v>0</v>
      </c>
      <c r="O146" s="69"/>
      <c r="P146" s="212"/>
      <c r="Q146" s="210"/>
      <c r="R146" s="208"/>
      <c r="S146" s="176"/>
      <c r="T146" s="177"/>
      <c r="U146" s="49"/>
      <c r="V146" s="50"/>
    </row>
    <row r="147" spans="1:22" ht="18.75" thickTop="1" thickBot="1" x14ac:dyDescent="0.35">
      <c r="A147" s="203"/>
      <c r="B147" s="99"/>
      <c r="C147" s="197"/>
      <c r="D147" s="197"/>
      <c r="E147" s="34">
        <f t="shared" si="6"/>
        <v>0</v>
      </c>
      <c r="F147" s="60"/>
      <c r="G147" s="58"/>
      <c r="H147" s="205"/>
      <c r="I147" s="60"/>
      <c r="J147" s="39">
        <f t="shared" si="0"/>
        <v>0</v>
      </c>
      <c r="K147" s="81"/>
      <c r="L147" s="61"/>
      <c r="M147" s="61"/>
      <c r="N147" s="42">
        <f t="shared" si="7"/>
        <v>0</v>
      </c>
      <c r="O147" s="69"/>
      <c r="P147" s="212"/>
      <c r="Q147" s="210"/>
      <c r="R147" s="208"/>
      <c r="S147" s="176"/>
      <c r="T147" s="177"/>
      <c r="U147" s="49"/>
      <c r="V147" s="50"/>
    </row>
    <row r="148" spans="1:22" ht="18.75" thickTop="1" thickBot="1" x14ac:dyDescent="0.35">
      <c r="A148" s="214"/>
      <c r="B148" s="99"/>
      <c r="C148" s="197"/>
      <c r="D148" s="197"/>
      <c r="E148" s="34">
        <f t="shared" si="6"/>
        <v>0</v>
      </c>
      <c r="F148" s="60"/>
      <c r="G148" s="58"/>
      <c r="H148" s="215"/>
      <c r="I148" s="60"/>
      <c r="J148" s="39">
        <f t="shared" si="0"/>
        <v>0</v>
      </c>
      <c r="K148" s="81"/>
      <c r="L148" s="61"/>
      <c r="M148" s="61"/>
      <c r="N148" s="42">
        <f t="shared" si="7"/>
        <v>0</v>
      </c>
      <c r="O148" s="216"/>
      <c r="P148" s="217"/>
      <c r="Q148" s="218"/>
      <c r="R148" s="219"/>
      <c r="S148" s="176"/>
      <c r="T148" s="177"/>
      <c r="U148" s="49"/>
      <c r="V148" s="50"/>
    </row>
    <row r="149" spans="1:22" ht="18.75" thickTop="1" thickBot="1" x14ac:dyDescent="0.35">
      <c r="A149" s="220"/>
      <c r="B149" s="99"/>
      <c r="C149" s="197"/>
      <c r="D149" s="197"/>
      <c r="E149" s="34">
        <f t="shared" si="6"/>
        <v>0</v>
      </c>
      <c r="F149" s="60"/>
      <c r="G149" s="221"/>
      <c r="H149" s="222"/>
      <c r="I149" s="60"/>
      <c r="J149" s="39">
        <f t="shared" si="0"/>
        <v>0</v>
      </c>
      <c r="K149" s="81"/>
      <c r="L149" s="61"/>
      <c r="M149" s="61"/>
      <c r="N149" s="42">
        <f t="shared" si="7"/>
        <v>0</v>
      </c>
      <c r="O149" s="223"/>
      <c r="P149" s="224"/>
      <c r="Q149" s="210"/>
      <c r="R149" s="208"/>
      <c r="S149" s="176"/>
      <c r="T149" s="177"/>
      <c r="U149" s="49"/>
      <c r="V149" s="50"/>
    </row>
    <row r="150" spans="1:22" ht="18.75" thickTop="1" thickBot="1" x14ac:dyDescent="0.35">
      <c r="A150" s="204"/>
      <c r="B150" s="99"/>
      <c r="C150" s="197"/>
      <c r="D150" s="197"/>
      <c r="E150" s="34">
        <f t="shared" si="6"/>
        <v>0</v>
      </c>
      <c r="F150" s="60"/>
      <c r="G150" s="224"/>
      <c r="H150" s="215"/>
      <c r="I150" s="60"/>
      <c r="J150" s="39">
        <f t="shared" si="0"/>
        <v>0</v>
      </c>
      <c r="K150" s="81"/>
      <c r="L150" s="61"/>
      <c r="M150" s="61"/>
      <c r="N150" s="42">
        <f t="shared" si="7"/>
        <v>0</v>
      </c>
      <c r="O150" s="223"/>
      <c r="P150" s="224"/>
      <c r="Q150" s="210"/>
      <c r="R150" s="208"/>
      <c r="S150" s="176"/>
      <c r="T150" s="177"/>
      <c r="U150" s="49"/>
      <c r="V150" s="50"/>
    </row>
    <row r="151" spans="1:22" ht="18.75" thickTop="1" thickBot="1" x14ac:dyDescent="0.35">
      <c r="A151" s="204"/>
      <c r="B151" s="99"/>
      <c r="C151" s="197"/>
      <c r="D151" s="197"/>
      <c r="E151" s="34">
        <f t="shared" ref="E151:E220" si="8">D151*F151</f>
        <v>0</v>
      </c>
      <c r="F151" s="60"/>
      <c r="G151" s="224"/>
      <c r="H151" s="222"/>
      <c r="I151" s="60"/>
      <c r="J151" s="39">
        <f t="shared" si="0"/>
        <v>0</v>
      </c>
      <c r="K151" s="225"/>
      <c r="L151" s="61"/>
      <c r="M151" s="61" t="s">
        <v>26</v>
      </c>
      <c r="N151" s="42">
        <f t="shared" si="7"/>
        <v>0</v>
      </c>
      <c r="O151" s="216"/>
      <c r="P151" s="217"/>
      <c r="Q151" s="218"/>
      <c r="R151" s="219"/>
      <c r="S151" s="176"/>
      <c r="T151" s="177"/>
      <c r="U151" s="49"/>
      <c r="V151" s="50"/>
    </row>
    <row r="152" spans="1:22" ht="18.75" thickTop="1" thickBot="1" x14ac:dyDescent="0.35">
      <c r="A152" s="203"/>
      <c r="B152" s="99"/>
      <c r="C152" s="197"/>
      <c r="D152" s="197"/>
      <c r="E152" s="34">
        <f t="shared" si="8"/>
        <v>0</v>
      </c>
      <c r="F152" s="60"/>
      <c r="G152" s="224"/>
      <c r="H152" s="222"/>
      <c r="I152" s="60"/>
      <c r="J152" s="39">
        <f t="shared" si="0"/>
        <v>0</v>
      </c>
      <c r="K152" s="225"/>
      <c r="L152" s="61"/>
      <c r="M152" s="61"/>
      <c r="N152" s="42">
        <f t="shared" si="7"/>
        <v>0</v>
      </c>
      <c r="O152" s="223"/>
      <c r="P152" s="224"/>
      <c r="Q152" s="210"/>
      <c r="R152" s="208"/>
      <c r="S152" s="176"/>
      <c r="T152" s="177"/>
      <c r="U152" s="49"/>
      <c r="V152" s="50"/>
    </row>
    <row r="153" spans="1:22" ht="18.75" thickTop="1" thickBot="1" x14ac:dyDescent="0.35">
      <c r="A153" s="169"/>
      <c r="B153" s="99"/>
      <c r="C153" s="226"/>
      <c r="D153" s="226"/>
      <c r="E153" s="34">
        <f t="shared" si="8"/>
        <v>0</v>
      </c>
      <c r="F153" s="60"/>
      <c r="G153" s="224"/>
      <c r="H153" s="227"/>
      <c r="I153" s="60"/>
      <c r="J153" s="39">
        <f t="shared" si="0"/>
        <v>0</v>
      </c>
      <c r="K153" s="81"/>
      <c r="L153" s="61"/>
      <c r="M153" s="61"/>
      <c r="N153" s="42">
        <f t="shared" si="7"/>
        <v>0</v>
      </c>
      <c r="O153" s="228"/>
      <c r="P153" s="229"/>
      <c r="Q153" s="124"/>
      <c r="R153" s="125"/>
      <c r="S153" s="176"/>
      <c r="T153" s="177"/>
      <c r="U153" s="49"/>
      <c r="V153" s="50"/>
    </row>
    <row r="154" spans="1:22" ht="18.75" thickTop="1" thickBot="1" x14ac:dyDescent="0.35">
      <c r="A154" s="230"/>
      <c r="B154" s="99"/>
      <c r="C154" s="197"/>
      <c r="D154" s="197"/>
      <c r="E154" s="34">
        <f t="shared" si="8"/>
        <v>0</v>
      </c>
      <c r="F154" s="60"/>
      <c r="G154" s="224"/>
      <c r="H154" s="205"/>
      <c r="I154" s="60"/>
      <c r="J154" s="39">
        <f t="shared" ref="J154:J217" si="9">I154-F154</f>
        <v>0</v>
      </c>
      <c r="K154" s="225"/>
      <c r="L154" s="231"/>
      <c r="M154" s="231"/>
      <c r="N154" s="42">
        <f t="shared" si="7"/>
        <v>0</v>
      </c>
      <c r="O154" s="228"/>
      <c r="P154" s="229"/>
      <c r="Q154" s="218"/>
      <c r="R154" s="219"/>
      <c r="S154" s="176"/>
      <c r="T154" s="177"/>
      <c r="U154" s="49"/>
      <c r="V154" s="50"/>
    </row>
    <row r="155" spans="1:22" ht="18.75" thickTop="1" thickBot="1" x14ac:dyDescent="0.35">
      <c r="A155" s="203"/>
      <c r="B155" s="99"/>
      <c r="C155" s="197"/>
      <c r="D155" s="197"/>
      <c r="E155" s="34">
        <f t="shared" si="8"/>
        <v>0</v>
      </c>
      <c r="F155" s="60"/>
      <c r="G155" s="224"/>
      <c r="H155" s="205"/>
      <c r="I155" s="60"/>
      <c r="J155" s="39">
        <f t="shared" si="9"/>
        <v>0</v>
      </c>
      <c r="K155" s="225"/>
      <c r="L155" s="231"/>
      <c r="M155" s="231"/>
      <c r="N155" s="42">
        <f t="shared" si="7"/>
        <v>0</v>
      </c>
      <c r="O155" s="69"/>
      <c r="P155" s="209"/>
      <c r="Q155" s="218"/>
      <c r="R155" s="219"/>
      <c r="S155" s="176"/>
      <c r="T155" s="177"/>
      <c r="U155" s="49"/>
      <c r="V155" s="50"/>
    </row>
    <row r="156" spans="1:22" ht="18.75" thickTop="1" thickBot="1" x14ac:dyDescent="0.35">
      <c r="A156" s="204"/>
      <c r="B156" s="99"/>
      <c r="C156" s="197"/>
      <c r="D156" s="197"/>
      <c r="E156" s="34">
        <f t="shared" si="8"/>
        <v>0</v>
      </c>
      <c r="F156" s="60"/>
      <c r="G156" s="224"/>
      <c r="H156" s="232"/>
      <c r="I156" s="60"/>
      <c r="J156" s="39">
        <f t="shared" si="9"/>
        <v>0</v>
      </c>
      <c r="K156" s="233"/>
      <c r="L156" s="231"/>
      <c r="M156" s="231"/>
      <c r="N156" s="42">
        <f t="shared" si="7"/>
        <v>0</v>
      </c>
      <c r="O156" s="223"/>
      <c r="P156" s="224"/>
      <c r="Q156" s="218"/>
      <c r="R156" s="219"/>
      <c r="S156" s="176"/>
      <c r="T156" s="177"/>
      <c r="U156" s="49"/>
      <c r="V156" s="50"/>
    </row>
    <row r="157" spans="1:22" ht="20.25" thickTop="1" thickBot="1" x14ac:dyDescent="0.35">
      <c r="A157" s="204"/>
      <c r="B157" s="99"/>
      <c r="C157" s="197"/>
      <c r="D157" s="197"/>
      <c r="E157" s="34">
        <f t="shared" si="8"/>
        <v>0</v>
      </c>
      <c r="F157" s="60"/>
      <c r="G157" s="224"/>
      <c r="H157" s="205"/>
      <c r="I157" s="60"/>
      <c r="J157" s="39">
        <f t="shared" si="9"/>
        <v>0</v>
      </c>
      <c r="K157" s="234"/>
      <c r="L157" s="235"/>
      <c r="M157" s="235"/>
      <c r="N157" s="42">
        <f t="shared" si="7"/>
        <v>0</v>
      </c>
      <c r="O157" s="216"/>
      <c r="P157" s="217"/>
      <c r="Q157" s="218"/>
      <c r="R157" s="219"/>
      <c r="S157" s="176"/>
      <c r="T157" s="177"/>
      <c r="U157" s="49"/>
      <c r="V157" s="50"/>
    </row>
    <row r="158" spans="1:22" ht="18.75" thickTop="1" thickBot="1" x14ac:dyDescent="0.35">
      <c r="A158" s="236"/>
      <c r="B158" s="99"/>
      <c r="C158" s="197"/>
      <c r="D158" s="197"/>
      <c r="E158" s="34">
        <f t="shared" si="8"/>
        <v>0</v>
      </c>
      <c r="F158" s="237"/>
      <c r="G158" s="224"/>
      <c r="H158" s="213"/>
      <c r="I158" s="60"/>
      <c r="J158" s="39">
        <f t="shared" si="9"/>
        <v>0</v>
      </c>
      <c r="K158" s="234"/>
      <c r="L158" s="238"/>
      <c r="M158" s="238"/>
      <c r="N158" s="42">
        <f t="shared" si="7"/>
        <v>0</v>
      </c>
      <c r="O158" s="223"/>
      <c r="P158" s="224"/>
      <c r="Q158" s="218"/>
      <c r="R158" s="219"/>
      <c r="S158" s="176"/>
      <c r="T158" s="177"/>
      <c r="U158" s="49"/>
      <c r="V158" s="50"/>
    </row>
    <row r="159" spans="1:22" ht="18.75" thickTop="1" thickBot="1" x14ac:dyDescent="0.35">
      <c r="A159" s="214"/>
      <c r="B159" s="99"/>
      <c r="C159" s="197"/>
      <c r="D159" s="197"/>
      <c r="E159" s="34">
        <f t="shared" si="8"/>
        <v>0</v>
      </c>
      <c r="F159" s="60"/>
      <c r="G159" s="224"/>
      <c r="H159" s="205"/>
      <c r="I159" s="60"/>
      <c r="J159" s="39">
        <f t="shared" si="9"/>
        <v>0</v>
      </c>
      <c r="K159" s="234"/>
      <c r="L159" s="231"/>
      <c r="M159" s="231"/>
      <c r="N159" s="42">
        <f t="shared" si="7"/>
        <v>0</v>
      </c>
      <c r="O159" s="216"/>
      <c r="P159" s="217"/>
      <c r="Q159" s="218"/>
      <c r="R159" s="219"/>
      <c r="S159" s="176"/>
      <c r="T159" s="177"/>
      <c r="U159" s="49"/>
      <c r="V159" s="50"/>
    </row>
    <row r="160" spans="1:22" ht="20.25" thickTop="1" thickBot="1" x14ac:dyDescent="0.35">
      <c r="A160" s="204"/>
      <c r="B160" s="99"/>
      <c r="C160" s="197"/>
      <c r="D160" s="197"/>
      <c r="E160" s="34">
        <f t="shared" si="8"/>
        <v>0</v>
      </c>
      <c r="F160" s="60"/>
      <c r="G160" s="224"/>
      <c r="H160" s="239"/>
      <c r="I160" s="60"/>
      <c r="J160" s="39">
        <f t="shared" si="9"/>
        <v>0</v>
      </c>
      <c r="K160" s="81"/>
      <c r="L160" s="231"/>
      <c r="M160" s="231"/>
      <c r="N160" s="42">
        <f t="shared" si="7"/>
        <v>0</v>
      </c>
      <c r="O160" s="216"/>
      <c r="P160" s="217"/>
      <c r="Q160" s="218"/>
      <c r="R160" s="219"/>
      <c r="S160" s="176"/>
      <c r="T160" s="177"/>
      <c r="U160" s="49"/>
      <c r="V160" s="50"/>
    </row>
    <row r="161" spans="1:22" ht="18.75" thickTop="1" thickBot="1" x14ac:dyDescent="0.35">
      <c r="A161" s="204"/>
      <c r="B161" s="99"/>
      <c r="C161" s="197"/>
      <c r="D161" s="197"/>
      <c r="E161" s="34">
        <f t="shared" si="8"/>
        <v>0</v>
      </c>
      <c r="F161" s="60"/>
      <c r="G161" s="224"/>
      <c r="H161" s="215"/>
      <c r="I161" s="60"/>
      <c r="J161" s="39">
        <f t="shared" si="9"/>
        <v>0</v>
      </c>
      <c r="K161" s="234"/>
      <c r="L161" s="231"/>
      <c r="M161" s="231"/>
      <c r="N161" s="42">
        <f t="shared" si="7"/>
        <v>0</v>
      </c>
      <c r="O161" s="216"/>
      <c r="P161" s="217"/>
      <c r="Q161" s="218"/>
      <c r="R161" s="219"/>
      <c r="S161" s="176"/>
      <c r="T161" s="177"/>
      <c r="U161" s="49"/>
      <c r="V161" s="50"/>
    </row>
    <row r="162" spans="1:22" ht="18.75" thickTop="1" thickBot="1" x14ac:dyDescent="0.35">
      <c r="A162" s="204"/>
      <c r="B162" s="99"/>
      <c r="C162" s="197"/>
      <c r="D162" s="197"/>
      <c r="E162" s="34">
        <f t="shared" si="8"/>
        <v>0</v>
      </c>
      <c r="F162" s="60"/>
      <c r="G162" s="224"/>
      <c r="H162" s="175"/>
      <c r="I162" s="60"/>
      <c r="J162" s="39">
        <f t="shared" si="9"/>
        <v>0</v>
      </c>
      <c r="K162" s="234"/>
      <c r="L162" s="231"/>
      <c r="M162" s="231"/>
      <c r="N162" s="42">
        <f t="shared" si="7"/>
        <v>0</v>
      </c>
      <c r="O162" s="216"/>
      <c r="P162" s="217"/>
      <c r="Q162" s="218"/>
      <c r="R162" s="219"/>
      <c r="S162" s="176"/>
      <c r="T162" s="177"/>
      <c r="U162" s="49"/>
      <c r="V162" s="50"/>
    </row>
    <row r="163" spans="1:22" ht="18.75" thickTop="1" thickBot="1" x14ac:dyDescent="0.35">
      <c r="A163" s="204"/>
      <c r="B163" s="99"/>
      <c r="C163" s="197"/>
      <c r="D163" s="197"/>
      <c r="E163" s="34">
        <f t="shared" si="8"/>
        <v>0</v>
      </c>
      <c r="F163" s="60"/>
      <c r="G163" s="224"/>
      <c r="H163" s="240"/>
      <c r="I163" s="60"/>
      <c r="J163" s="39">
        <f t="shared" si="9"/>
        <v>0</v>
      </c>
      <c r="K163" s="234"/>
      <c r="L163" s="241"/>
      <c r="M163" s="241"/>
      <c r="N163" s="42">
        <f t="shared" si="7"/>
        <v>0</v>
      </c>
      <c r="O163" s="216"/>
      <c r="P163" s="217"/>
      <c r="Q163" s="218"/>
      <c r="R163" s="219"/>
      <c r="S163" s="176"/>
      <c r="T163" s="177"/>
      <c r="U163" s="49"/>
      <c r="V163" s="50"/>
    </row>
    <row r="164" spans="1:22" ht="18.75" thickTop="1" thickBot="1" x14ac:dyDescent="0.35">
      <c r="A164" s="204"/>
      <c r="B164" s="99"/>
      <c r="C164" s="197"/>
      <c r="D164" s="197"/>
      <c r="E164" s="34">
        <f t="shared" si="8"/>
        <v>0</v>
      </c>
      <c r="F164" s="60"/>
      <c r="G164" s="224"/>
      <c r="H164" s="175"/>
      <c r="I164" s="60"/>
      <c r="J164" s="39">
        <f t="shared" si="9"/>
        <v>0</v>
      </c>
      <c r="K164" s="234"/>
      <c r="L164" s="241"/>
      <c r="M164" s="241"/>
      <c r="N164" s="42">
        <f t="shared" si="7"/>
        <v>0</v>
      </c>
      <c r="O164" s="216"/>
      <c r="P164" s="217"/>
      <c r="Q164" s="218"/>
      <c r="R164" s="219"/>
      <c r="S164" s="176"/>
      <c r="T164" s="177"/>
      <c r="U164" s="49"/>
      <c r="V164" s="50"/>
    </row>
    <row r="165" spans="1:22" ht="18.75" thickTop="1" thickBot="1" x14ac:dyDescent="0.35">
      <c r="A165" s="204"/>
      <c r="B165" s="99"/>
      <c r="C165" s="197"/>
      <c r="D165" s="197"/>
      <c r="E165" s="34">
        <f t="shared" si="8"/>
        <v>0</v>
      </c>
      <c r="F165" s="60"/>
      <c r="G165" s="224"/>
      <c r="H165" s="175"/>
      <c r="I165" s="60"/>
      <c r="J165" s="39">
        <f t="shared" si="9"/>
        <v>0</v>
      </c>
      <c r="K165" s="234"/>
      <c r="L165" s="241"/>
      <c r="M165" s="241"/>
      <c r="N165" s="42">
        <f t="shared" si="7"/>
        <v>0</v>
      </c>
      <c r="O165" s="216"/>
      <c r="P165" s="217"/>
      <c r="Q165" s="218"/>
      <c r="R165" s="219"/>
      <c r="S165" s="176"/>
      <c r="T165" s="177"/>
      <c r="U165" s="49"/>
      <c r="V165" s="50"/>
    </row>
    <row r="166" spans="1:22" ht="18.75" thickTop="1" thickBot="1" x14ac:dyDescent="0.35">
      <c r="A166" s="204"/>
      <c r="B166" s="99"/>
      <c r="C166" s="197"/>
      <c r="D166" s="197"/>
      <c r="E166" s="34">
        <f t="shared" si="8"/>
        <v>0</v>
      </c>
      <c r="F166" s="60"/>
      <c r="G166" s="224"/>
      <c r="H166" s="175"/>
      <c r="I166" s="60"/>
      <c r="J166" s="39">
        <f t="shared" si="9"/>
        <v>0</v>
      </c>
      <c r="K166" s="81"/>
      <c r="L166" s="61"/>
      <c r="M166" s="61"/>
      <c r="N166" s="42">
        <f t="shared" si="7"/>
        <v>0</v>
      </c>
      <c r="O166" s="216"/>
      <c r="P166" s="217"/>
      <c r="Q166" s="218"/>
      <c r="R166" s="219"/>
      <c r="S166" s="176"/>
      <c r="T166" s="177"/>
      <c r="U166" s="49"/>
      <c r="V166" s="50"/>
    </row>
    <row r="167" spans="1:22" ht="18.75" thickTop="1" thickBot="1" x14ac:dyDescent="0.35">
      <c r="A167" s="204"/>
      <c r="B167" s="99"/>
      <c r="C167" s="242"/>
      <c r="D167" s="242"/>
      <c r="E167" s="34">
        <f t="shared" si="8"/>
        <v>0</v>
      </c>
      <c r="F167" s="60"/>
      <c r="G167" s="224"/>
      <c r="H167" s="175"/>
      <c r="I167" s="60"/>
      <c r="J167" s="39">
        <f t="shared" si="9"/>
        <v>0</v>
      </c>
      <c r="K167" s="81"/>
      <c r="L167" s="61"/>
      <c r="M167" s="61"/>
      <c r="N167" s="42">
        <f t="shared" si="7"/>
        <v>0</v>
      </c>
      <c r="O167" s="223"/>
      <c r="P167" s="243"/>
      <c r="Q167" s="124"/>
      <c r="R167" s="125"/>
      <c r="S167" s="176"/>
      <c r="T167" s="177"/>
      <c r="U167" s="49"/>
      <c r="V167" s="50"/>
    </row>
    <row r="168" spans="1:22" ht="18.75" thickTop="1" thickBot="1" x14ac:dyDescent="0.35">
      <c r="A168" s="204"/>
      <c r="B168" s="99"/>
      <c r="C168" s="242"/>
      <c r="D168" s="242"/>
      <c r="E168" s="34">
        <f t="shared" si="8"/>
        <v>0</v>
      </c>
      <c r="F168" s="60"/>
      <c r="G168" s="224"/>
      <c r="H168" s="175"/>
      <c r="I168" s="60"/>
      <c r="J168" s="39">
        <f t="shared" si="9"/>
        <v>0</v>
      </c>
      <c r="K168" s="81"/>
      <c r="L168" s="61"/>
      <c r="M168" s="61"/>
      <c r="N168" s="42">
        <f t="shared" si="7"/>
        <v>0</v>
      </c>
      <c r="O168" s="223"/>
      <c r="P168" s="243"/>
      <c r="Q168" s="124"/>
      <c r="R168" s="125"/>
      <c r="S168" s="176"/>
      <c r="T168" s="177"/>
      <c r="U168" s="49"/>
      <c r="V168" s="50"/>
    </row>
    <row r="169" spans="1:22" ht="18.75" thickTop="1" thickBot="1" x14ac:dyDescent="0.35">
      <c r="A169" s="101"/>
      <c r="B169" s="99"/>
      <c r="C169" s="226"/>
      <c r="D169" s="226"/>
      <c r="E169" s="34">
        <f t="shared" si="8"/>
        <v>0</v>
      </c>
      <c r="F169" s="60"/>
      <c r="G169" s="224"/>
      <c r="H169" s="227"/>
      <c r="I169" s="60"/>
      <c r="J169" s="39">
        <f t="shared" si="9"/>
        <v>0</v>
      </c>
      <c r="K169" s="81"/>
      <c r="L169" s="61"/>
      <c r="M169" s="61"/>
      <c r="N169" s="42">
        <f t="shared" si="7"/>
        <v>0</v>
      </c>
      <c r="O169" s="69"/>
      <c r="P169" s="209"/>
      <c r="Q169" s="124"/>
      <c r="R169" s="125"/>
      <c r="S169" s="176"/>
      <c r="T169" s="177"/>
      <c r="U169" s="49"/>
      <c r="V169" s="50"/>
    </row>
    <row r="170" spans="1:22" ht="18.75" thickTop="1" thickBot="1" x14ac:dyDescent="0.35">
      <c r="A170" s="204"/>
      <c r="B170" s="99"/>
      <c r="C170" s="244"/>
      <c r="D170" s="244"/>
      <c r="E170" s="34">
        <f t="shared" si="8"/>
        <v>0</v>
      </c>
      <c r="F170" s="60"/>
      <c r="G170" s="224"/>
      <c r="H170" s="59"/>
      <c r="I170" s="60"/>
      <c r="J170" s="39">
        <f t="shared" si="9"/>
        <v>0</v>
      </c>
      <c r="K170" s="81"/>
      <c r="L170" s="61"/>
      <c r="M170" s="61"/>
      <c r="N170" s="42">
        <f t="shared" si="7"/>
        <v>0</v>
      </c>
      <c r="O170" s="69"/>
      <c r="P170" s="209"/>
      <c r="Q170" s="124"/>
      <c r="R170" s="125"/>
      <c r="S170" s="176"/>
      <c r="T170" s="177"/>
      <c r="U170" s="49"/>
      <c r="V170" s="50"/>
    </row>
    <row r="171" spans="1:22" ht="18.75" thickTop="1" thickBot="1" x14ac:dyDescent="0.35">
      <c r="A171" s="169"/>
      <c r="B171" s="99"/>
      <c r="C171" s="226"/>
      <c r="D171" s="226"/>
      <c r="E171" s="34">
        <f t="shared" si="8"/>
        <v>0</v>
      </c>
      <c r="F171" s="60"/>
      <c r="G171" s="224"/>
      <c r="H171" s="227"/>
      <c r="I171" s="60"/>
      <c r="J171" s="39">
        <f t="shared" si="9"/>
        <v>0</v>
      </c>
      <c r="K171" s="81"/>
      <c r="L171" s="61"/>
      <c r="M171" s="61"/>
      <c r="N171" s="42">
        <f t="shared" si="7"/>
        <v>0</v>
      </c>
      <c r="O171" s="69"/>
      <c r="P171" s="209"/>
      <c r="Q171" s="124"/>
      <c r="R171" s="125"/>
      <c r="S171" s="176"/>
      <c r="T171" s="177"/>
      <c r="U171" s="49"/>
      <c r="V171" s="50"/>
    </row>
    <row r="172" spans="1:22" ht="20.25" thickTop="1" thickBot="1" x14ac:dyDescent="0.35">
      <c r="A172" s="245"/>
      <c r="B172" s="246"/>
      <c r="C172" s="181"/>
      <c r="D172" s="181"/>
      <c r="E172" s="34">
        <f t="shared" si="8"/>
        <v>0</v>
      </c>
      <c r="F172" s="60"/>
      <c r="G172" s="224"/>
      <c r="H172" s="227"/>
      <c r="I172" s="60"/>
      <c r="J172" s="39">
        <f t="shared" si="9"/>
        <v>0</v>
      </c>
      <c r="K172" s="81"/>
      <c r="L172" s="61"/>
      <c r="M172" s="61"/>
      <c r="N172" s="42">
        <f t="shared" si="7"/>
        <v>0</v>
      </c>
      <c r="O172" s="228"/>
      <c r="P172" s="229"/>
      <c r="Q172" s="124"/>
      <c r="R172" s="125"/>
      <c r="S172" s="176"/>
      <c r="T172" s="177"/>
      <c r="U172" s="49"/>
      <c r="V172" s="50"/>
    </row>
    <row r="173" spans="1:22" ht="18.75" thickTop="1" thickBot="1" x14ac:dyDescent="0.35">
      <c r="A173" s="169"/>
      <c r="B173" s="99"/>
      <c r="C173" s="247"/>
      <c r="D173" s="247"/>
      <c r="E173" s="34">
        <f t="shared" si="8"/>
        <v>0</v>
      </c>
      <c r="F173" s="60"/>
      <c r="G173" s="224"/>
      <c r="H173" s="227"/>
      <c r="I173" s="60"/>
      <c r="J173" s="39">
        <f t="shared" si="9"/>
        <v>0</v>
      </c>
      <c r="K173" s="81"/>
      <c r="L173" s="61"/>
      <c r="M173" s="61"/>
      <c r="N173" s="42">
        <f t="shared" si="7"/>
        <v>0</v>
      </c>
      <c r="O173" s="69"/>
      <c r="P173" s="209"/>
      <c r="Q173" s="124"/>
      <c r="R173" s="125"/>
      <c r="S173" s="176"/>
      <c r="T173" s="177"/>
      <c r="U173" s="49"/>
      <c r="V173" s="50"/>
    </row>
    <row r="174" spans="1:22" ht="18.75" thickTop="1" thickBot="1" x14ac:dyDescent="0.35">
      <c r="A174" s="169"/>
      <c r="B174" s="99"/>
      <c r="C174" s="247"/>
      <c r="D174" s="247"/>
      <c r="E174" s="34">
        <f t="shared" si="8"/>
        <v>0</v>
      </c>
      <c r="F174" s="60"/>
      <c r="G174" s="224"/>
      <c r="H174" s="227"/>
      <c r="I174" s="60"/>
      <c r="J174" s="39">
        <f t="shared" si="9"/>
        <v>0</v>
      </c>
      <c r="K174" s="81"/>
      <c r="L174" s="61"/>
      <c r="M174" s="61"/>
      <c r="N174" s="42">
        <f t="shared" si="7"/>
        <v>0</v>
      </c>
      <c r="O174" s="69"/>
      <c r="P174" s="209"/>
      <c r="Q174" s="124"/>
      <c r="R174" s="125"/>
      <c r="S174" s="176"/>
      <c r="T174" s="177"/>
      <c r="U174" s="49"/>
      <c r="V174" s="50"/>
    </row>
    <row r="175" spans="1:22" ht="18.75" thickTop="1" thickBot="1" x14ac:dyDescent="0.35">
      <c r="A175" s="248"/>
      <c r="B175" s="99"/>
      <c r="C175" s="249"/>
      <c r="D175" s="249"/>
      <c r="E175" s="34">
        <f t="shared" si="8"/>
        <v>0</v>
      </c>
      <c r="F175" s="60"/>
      <c r="G175" s="224"/>
      <c r="H175" s="227"/>
      <c r="I175" s="60"/>
      <c r="J175" s="39">
        <f t="shared" si="9"/>
        <v>0</v>
      </c>
      <c r="K175" s="81"/>
      <c r="L175" s="61"/>
      <c r="M175" s="61"/>
      <c r="N175" s="42">
        <f t="shared" si="7"/>
        <v>0</v>
      </c>
      <c r="O175" s="69"/>
      <c r="P175" s="209"/>
      <c r="Q175" s="124"/>
      <c r="R175" s="125"/>
      <c r="S175" s="176"/>
      <c r="T175" s="177"/>
      <c r="U175" s="49"/>
      <c r="V175" s="50"/>
    </row>
    <row r="176" spans="1:22" ht="18.75" thickTop="1" thickBot="1" x14ac:dyDescent="0.35">
      <c r="A176" s="169"/>
      <c r="B176" s="99"/>
      <c r="C176" s="250"/>
      <c r="D176" s="250"/>
      <c r="E176" s="34">
        <f t="shared" si="8"/>
        <v>0</v>
      </c>
      <c r="F176" s="60"/>
      <c r="G176" s="251"/>
      <c r="H176" s="227"/>
      <c r="I176" s="60"/>
      <c r="J176" s="39">
        <f t="shared" si="9"/>
        <v>0</v>
      </c>
      <c r="K176" s="81"/>
      <c r="L176" s="61"/>
      <c r="M176" s="61"/>
      <c r="N176" s="42">
        <f t="shared" si="7"/>
        <v>0</v>
      </c>
      <c r="O176" s="62"/>
      <c r="P176" s="252"/>
      <c r="Q176" s="124"/>
      <c r="R176" s="125"/>
      <c r="S176" s="176"/>
      <c r="T176" s="177"/>
      <c r="U176" s="49"/>
      <c r="V176" s="50"/>
    </row>
    <row r="177" spans="1:22" ht="18.75" thickTop="1" thickBot="1" x14ac:dyDescent="0.35">
      <c r="A177" s="169"/>
      <c r="B177" s="99"/>
      <c r="C177" s="250"/>
      <c r="D177" s="250"/>
      <c r="E177" s="34">
        <f t="shared" si="8"/>
        <v>0</v>
      </c>
      <c r="F177" s="60"/>
      <c r="G177" s="58"/>
      <c r="H177" s="227"/>
      <c r="I177" s="60"/>
      <c r="J177" s="39">
        <f t="shared" si="9"/>
        <v>0</v>
      </c>
      <c r="K177" s="81"/>
      <c r="L177" s="61"/>
      <c r="M177" s="61"/>
      <c r="N177" s="42">
        <f t="shared" si="7"/>
        <v>0</v>
      </c>
      <c r="O177" s="62"/>
      <c r="P177" s="252"/>
      <c r="Q177" s="124"/>
      <c r="R177" s="125"/>
      <c r="S177" s="176"/>
      <c r="T177" s="177"/>
      <c r="U177" s="49"/>
      <c r="V177" s="50"/>
    </row>
    <row r="178" spans="1:22" ht="17.25" thickTop="1" thickBot="1" x14ac:dyDescent="0.3">
      <c r="A178" s="169"/>
      <c r="B178" s="203"/>
      <c r="C178" s="253"/>
      <c r="D178" s="253"/>
      <c r="E178" s="34">
        <f t="shared" si="8"/>
        <v>0</v>
      </c>
      <c r="F178" s="254"/>
      <c r="G178" s="224"/>
      <c r="H178" s="255"/>
      <c r="I178" s="254"/>
      <c r="J178" s="39">
        <f t="shared" si="9"/>
        <v>0</v>
      </c>
      <c r="N178" s="42">
        <f t="shared" si="7"/>
        <v>0</v>
      </c>
      <c r="O178" s="257"/>
      <c r="P178" s="243"/>
      <c r="Q178" s="258"/>
      <c r="R178" s="259"/>
      <c r="S178" s="260"/>
      <c r="T178" s="261"/>
      <c r="U178" s="262"/>
      <c r="V178" s="263"/>
    </row>
    <row r="179" spans="1:22" ht="18.75" thickTop="1" thickBot="1" x14ac:dyDescent="0.35">
      <c r="A179" s="169"/>
      <c r="B179" s="99"/>
      <c r="C179" s="249"/>
      <c r="D179" s="249"/>
      <c r="E179" s="34">
        <f t="shared" si="8"/>
        <v>0</v>
      </c>
      <c r="F179" s="254"/>
      <c r="G179" s="224"/>
      <c r="H179" s="255"/>
      <c r="I179" s="254"/>
      <c r="J179" s="39">
        <f t="shared" si="9"/>
        <v>0</v>
      </c>
      <c r="N179" s="42">
        <f t="shared" si="7"/>
        <v>0</v>
      </c>
      <c r="O179" s="257"/>
      <c r="P179" s="243"/>
      <c r="Q179" s="258"/>
      <c r="R179" s="259"/>
      <c r="S179" s="260"/>
      <c r="T179" s="261"/>
      <c r="U179" s="262"/>
      <c r="V179" s="263"/>
    </row>
    <row r="180" spans="1:22" ht="18.75" thickTop="1" thickBot="1" x14ac:dyDescent="0.35">
      <c r="A180" s="169"/>
      <c r="B180" s="99"/>
      <c r="C180" s="249"/>
      <c r="D180" s="249"/>
      <c r="E180" s="34">
        <f t="shared" si="8"/>
        <v>0</v>
      </c>
      <c r="F180" s="60"/>
      <c r="G180" s="224"/>
      <c r="H180" s="227"/>
      <c r="I180" s="60"/>
      <c r="J180" s="39">
        <f t="shared" si="9"/>
        <v>0</v>
      </c>
      <c r="K180" s="81"/>
      <c r="L180" s="61"/>
      <c r="M180" s="61"/>
      <c r="N180" s="42">
        <f t="shared" si="7"/>
        <v>0</v>
      </c>
      <c r="O180" s="69"/>
      <c r="P180" s="209"/>
      <c r="Q180" s="124"/>
      <c r="R180" s="125"/>
      <c r="S180" s="176"/>
      <c r="T180" s="177"/>
      <c r="U180" s="49"/>
      <c r="V180" s="50"/>
    </row>
    <row r="181" spans="1:22" ht="18.75" thickTop="1" thickBot="1" x14ac:dyDescent="0.35">
      <c r="A181" s="169"/>
      <c r="B181" s="99"/>
      <c r="C181" s="249"/>
      <c r="D181" s="249"/>
      <c r="E181" s="34">
        <f t="shared" si="8"/>
        <v>0</v>
      </c>
      <c r="F181" s="60"/>
      <c r="G181" s="224"/>
      <c r="H181" s="227"/>
      <c r="I181" s="60"/>
      <c r="J181" s="39">
        <f t="shared" si="9"/>
        <v>0</v>
      </c>
      <c r="K181" s="81"/>
      <c r="L181" s="61"/>
      <c r="M181" s="61"/>
      <c r="N181" s="42">
        <f t="shared" si="7"/>
        <v>0</v>
      </c>
      <c r="O181" s="69"/>
      <c r="P181" s="209"/>
      <c r="Q181" s="124"/>
      <c r="R181" s="125"/>
      <c r="S181" s="176"/>
      <c r="T181" s="177"/>
      <c r="U181" s="49"/>
      <c r="V181" s="50"/>
    </row>
    <row r="182" spans="1:22" ht="18.75" thickTop="1" thickBot="1" x14ac:dyDescent="0.35">
      <c r="A182" s="169"/>
      <c r="B182" s="99"/>
      <c r="C182" s="264"/>
      <c r="D182" s="264"/>
      <c r="E182" s="34">
        <f t="shared" si="8"/>
        <v>0</v>
      </c>
      <c r="F182" s="60"/>
      <c r="G182" s="251"/>
      <c r="H182" s="227"/>
      <c r="I182" s="60"/>
      <c r="J182" s="39">
        <f t="shared" si="9"/>
        <v>0</v>
      </c>
      <c r="K182" s="81"/>
      <c r="L182" s="61"/>
      <c r="M182" s="61"/>
      <c r="N182" s="42">
        <f t="shared" ref="N182:N245" si="10">K182*I182</f>
        <v>0</v>
      </c>
      <c r="O182" s="69"/>
      <c r="P182" s="209"/>
      <c r="Q182" s="124"/>
      <c r="R182" s="125"/>
      <c r="S182" s="176"/>
      <c r="T182" s="177"/>
      <c r="U182" s="49"/>
      <c r="V182" s="50"/>
    </row>
    <row r="183" spans="1:22" ht="18.75" thickTop="1" thickBot="1" x14ac:dyDescent="0.35">
      <c r="A183" s="169"/>
      <c r="B183" s="99"/>
      <c r="C183" s="264"/>
      <c r="D183" s="264"/>
      <c r="E183" s="34">
        <f t="shared" si="8"/>
        <v>0</v>
      </c>
      <c r="F183" s="60"/>
      <c r="G183" s="251"/>
      <c r="H183" s="227"/>
      <c r="I183" s="60"/>
      <c r="J183" s="39">
        <f t="shared" si="9"/>
        <v>0</v>
      </c>
      <c r="K183" s="81"/>
      <c r="L183" s="61"/>
      <c r="M183" s="61"/>
      <c r="N183" s="42">
        <f t="shared" si="10"/>
        <v>0</v>
      </c>
      <c r="O183" s="69"/>
      <c r="P183" s="209"/>
      <c r="Q183" s="124"/>
      <c r="R183" s="125"/>
      <c r="S183" s="176"/>
      <c r="T183" s="177"/>
      <c r="U183" s="49"/>
      <c r="V183" s="50"/>
    </row>
    <row r="184" spans="1:22" ht="18.75" thickTop="1" thickBot="1" x14ac:dyDescent="0.35">
      <c r="A184" s="169"/>
      <c r="B184" s="99"/>
      <c r="C184" s="264"/>
      <c r="D184" s="264"/>
      <c r="E184" s="34">
        <f t="shared" si="8"/>
        <v>0</v>
      </c>
      <c r="F184" s="60"/>
      <c r="G184" s="251"/>
      <c r="H184" s="227"/>
      <c r="I184" s="60"/>
      <c r="J184" s="39">
        <f t="shared" si="9"/>
        <v>0</v>
      </c>
      <c r="K184" s="81"/>
      <c r="L184" s="61"/>
      <c r="M184" s="61"/>
      <c r="N184" s="42">
        <f t="shared" si="10"/>
        <v>0</v>
      </c>
      <c r="O184" s="69"/>
      <c r="P184" s="209"/>
      <c r="Q184" s="124"/>
      <c r="R184" s="125"/>
      <c r="S184" s="176"/>
      <c r="T184" s="177"/>
      <c r="U184" s="49"/>
      <c r="V184" s="50"/>
    </row>
    <row r="185" spans="1:22" ht="18.75" thickTop="1" thickBot="1" x14ac:dyDescent="0.3">
      <c r="A185" s="169"/>
      <c r="B185" s="203"/>
      <c r="C185" s="265"/>
      <c r="D185" s="265"/>
      <c r="E185" s="34">
        <f t="shared" si="8"/>
        <v>0</v>
      </c>
      <c r="F185" s="60"/>
      <c r="G185" s="251"/>
      <c r="H185" s="227"/>
      <c r="I185" s="60"/>
      <c r="J185" s="39">
        <f t="shared" si="9"/>
        <v>0</v>
      </c>
      <c r="K185" s="81"/>
      <c r="L185" s="61"/>
      <c r="M185" s="61"/>
      <c r="N185" s="42">
        <f t="shared" si="10"/>
        <v>0</v>
      </c>
      <c r="O185" s="69"/>
      <c r="P185" s="209"/>
      <c r="Q185" s="124"/>
      <c r="R185" s="125"/>
      <c r="S185" s="176"/>
      <c r="T185" s="177"/>
      <c r="U185" s="49"/>
      <c r="V185" s="50"/>
    </row>
    <row r="186" spans="1:22" ht="18.75" thickTop="1" thickBot="1" x14ac:dyDescent="0.35">
      <c r="A186" s="169"/>
      <c r="B186" s="99"/>
      <c r="C186" s="264"/>
      <c r="D186" s="264"/>
      <c r="E186" s="34">
        <f t="shared" si="8"/>
        <v>0</v>
      </c>
      <c r="F186" s="60"/>
      <c r="G186" s="251"/>
      <c r="H186" s="227"/>
      <c r="I186" s="60"/>
      <c r="J186" s="39">
        <f t="shared" si="9"/>
        <v>0</v>
      </c>
      <c r="K186" s="81"/>
      <c r="L186" s="61"/>
      <c r="M186" s="61"/>
      <c r="N186" s="42">
        <f t="shared" si="10"/>
        <v>0</v>
      </c>
      <c r="O186" s="69"/>
      <c r="P186" s="209"/>
      <c r="Q186" s="124"/>
      <c r="R186" s="125"/>
      <c r="S186" s="176"/>
      <c r="T186" s="177"/>
      <c r="U186" s="49"/>
      <c r="V186" s="50"/>
    </row>
    <row r="187" spans="1:22" ht="18.75" thickTop="1" thickBot="1" x14ac:dyDescent="0.35">
      <c r="A187" s="169"/>
      <c r="B187" s="99"/>
      <c r="C187" s="244"/>
      <c r="D187" s="244"/>
      <c r="E187" s="34">
        <f t="shared" si="8"/>
        <v>0</v>
      </c>
      <c r="F187" s="60"/>
      <c r="G187" s="224"/>
      <c r="H187" s="227"/>
      <c r="I187" s="60"/>
      <c r="J187" s="39">
        <f t="shared" si="9"/>
        <v>0</v>
      </c>
      <c r="K187" s="81"/>
      <c r="L187" s="61"/>
      <c r="M187" s="61"/>
      <c r="N187" s="42">
        <f t="shared" si="10"/>
        <v>0</v>
      </c>
      <c r="O187" s="69"/>
      <c r="P187" s="209"/>
      <c r="Q187" s="124"/>
      <c r="R187" s="125"/>
      <c r="S187" s="176"/>
      <c r="T187" s="177"/>
      <c r="U187" s="49"/>
      <c r="V187" s="50"/>
    </row>
    <row r="188" spans="1:22" ht="18.75" thickTop="1" thickBot="1" x14ac:dyDescent="0.35">
      <c r="A188" s="169"/>
      <c r="B188" s="99"/>
      <c r="C188" s="244"/>
      <c r="D188" s="244"/>
      <c r="E188" s="34">
        <f t="shared" si="8"/>
        <v>0</v>
      </c>
      <c r="F188" s="60"/>
      <c r="G188" s="224"/>
      <c r="H188" s="227"/>
      <c r="I188" s="60"/>
      <c r="J188" s="39">
        <f t="shared" si="9"/>
        <v>0</v>
      </c>
      <c r="K188" s="81"/>
      <c r="L188" s="61"/>
      <c r="M188" s="61"/>
      <c r="N188" s="42">
        <f t="shared" si="10"/>
        <v>0</v>
      </c>
      <c r="O188" s="69"/>
      <c r="P188" s="209"/>
      <c r="Q188" s="124"/>
      <c r="R188" s="125"/>
      <c r="S188" s="176"/>
      <c r="T188" s="177"/>
      <c r="U188" s="49"/>
      <c r="V188" s="50"/>
    </row>
    <row r="189" spans="1:22" ht="18.75" thickTop="1" thickBot="1" x14ac:dyDescent="0.35">
      <c r="A189" s="169"/>
      <c r="B189" s="99"/>
      <c r="C189" s="244"/>
      <c r="D189" s="244"/>
      <c r="E189" s="34">
        <f t="shared" si="8"/>
        <v>0</v>
      </c>
      <c r="F189" s="60"/>
      <c r="G189" s="224"/>
      <c r="H189" s="227"/>
      <c r="I189" s="60"/>
      <c r="J189" s="39">
        <f t="shared" si="9"/>
        <v>0</v>
      </c>
      <c r="K189" s="81"/>
      <c r="L189" s="61"/>
      <c r="M189" s="61"/>
      <c r="N189" s="42">
        <f t="shared" si="10"/>
        <v>0</v>
      </c>
      <c r="O189" s="69"/>
      <c r="P189" s="209"/>
      <c r="Q189" s="124"/>
      <c r="R189" s="125"/>
      <c r="S189" s="176"/>
      <c r="T189" s="177"/>
      <c r="U189" s="49"/>
      <c r="V189" s="50"/>
    </row>
    <row r="190" spans="1:22" ht="18.75" thickTop="1" thickBot="1" x14ac:dyDescent="0.35">
      <c r="A190" s="169"/>
      <c r="B190" s="99"/>
      <c r="C190" s="244"/>
      <c r="D190" s="244"/>
      <c r="E190" s="34">
        <f t="shared" si="8"/>
        <v>0</v>
      </c>
      <c r="F190" s="60"/>
      <c r="G190" s="224"/>
      <c r="H190" s="227"/>
      <c r="I190" s="60"/>
      <c r="J190" s="39">
        <f t="shared" si="9"/>
        <v>0</v>
      </c>
      <c r="K190" s="81"/>
      <c r="L190" s="61"/>
      <c r="M190" s="61"/>
      <c r="N190" s="42">
        <f t="shared" si="10"/>
        <v>0</v>
      </c>
      <c r="O190" s="69"/>
      <c r="P190" s="209"/>
      <c r="Q190" s="124"/>
      <c r="R190" s="125"/>
      <c r="S190" s="176"/>
      <c r="T190" s="177"/>
      <c r="U190" s="49"/>
      <c r="V190" s="50"/>
    </row>
    <row r="191" spans="1:22" ht="18.75" thickTop="1" thickBot="1" x14ac:dyDescent="0.3">
      <c r="A191" s="248"/>
      <c r="B191" s="203"/>
      <c r="C191" s="249"/>
      <c r="D191" s="249"/>
      <c r="E191" s="34">
        <f t="shared" si="8"/>
        <v>0</v>
      </c>
      <c r="F191" s="60"/>
      <c r="G191" s="224"/>
      <c r="H191" s="227"/>
      <c r="I191" s="60"/>
      <c r="J191" s="39">
        <f t="shared" si="9"/>
        <v>0</v>
      </c>
      <c r="K191" s="81"/>
      <c r="L191" s="61"/>
      <c r="M191" s="61"/>
      <c r="N191" s="42">
        <f t="shared" si="10"/>
        <v>0</v>
      </c>
      <c r="O191" s="69"/>
      <c r="P191" s="209"/>
      <c r="Q191" s="124"/>
      <c r="R191" s="125"/>
      <c r="S191" s="176"/>
      <c r="T191" s="177"/>
      <c r="U191" s="49"/>
      <c r="V191" s="50"/>
    </row>
    <row r="192" spans="1:22" ht="18.75" thickTop="1" thickBot="1" x14ac:dyDescent="0.35">
      <c r="A192" s="266"/>
      <c r="B192" s="99"/>
      <c r="C192" s="250"/>
      <c r="D192" s="250"/>
      <c r="E192" s="34">
        <f t="shared" si="8"/>
        <v>0</v>
      </c>
      <c r="F192" s="60"/>
      <c r="G192" s="58"/>
      <c r="H192" s="227"/>
      <c r="I192" s="60"/>
      <c r="J192" s="39">
        <f t="shared" si="9"/>
        <v>0</v>
      </c>
      <c r="K192" s="81"/>
      <c r="L192" s="61"/>
      <c r="M192" s="61"/>
      <c r="N192" s="42">
        <f t="shared" si="10"/>
        <v>0</v>
      </c>
      <c r="O192" s="62"/>
      <c r="P192" s="252"/>
      <c r="Q192" s="124"/>
      <c r="R192" s="125"/>
      <c r="S192" s="176"/>
      <c r="T192" s="177"/>
      <c r="U192" s="49"/>
      <c r="V192" s="50"/>
    </row>
    <row r="193" spans="1:22" ht="18.75" thickTop="1" thickBot="1" x14ac:dyDescent="0.3">
      <c r="A193" s="169"/>
      <c r="B193" s="203"/>
      <c r="C193" s="267"/>
      <c r="D193" s="267"/>
      <c r="E193" s="34">
        <f t="shared" si="8"/>
        <v>0</v>
      </c>
      <c r="F193" s="60"/>
      <c r="G193" s="224"/>
      <c r="H193" s="227"/>
      <c r="I193" s="60"/>
      <c r="J193" s="39">
        <f t="shared" si="9"/>
        <v>0</v>
      </c>
      <c r="K193" s="81"/>
      <c r="L193" s="61"/>
      <c r="M193" s="61"/>
      <c r="N193" s="42">
        <f t="shared" si="10"/>
        <v>0</v>
      </c>
      <c r="O193" s="69"/>
      <c r="P193" s="209"/>
      <c r="Q193" s="124"/>
      <c r="R193" s="125"/>
      <c r="S193" s="176"/>
      <c r="T193" s="177"/>
      <c r="U193" s="49"/>
      <c r="V193" s="50"/>
    </row>
    <row r="194" spans="1:22" ht="18.75" thickTop="1" thickBot="1" x14ac:dyDescent="0.3">
      <c r="A194" s="169"/>
      <c r="B194" s="203"/>
      <c r="C194" s="267"/>
      <c r="D194" s="267"/>
      <c r="E194" s="34">
        <f t="shared" si="8"/>
        <v>0</v>
      </c>
      <c r="F194" s="60"/>
      <c r="G194" s="224"/>
      <c r="H194" s="227"/>
      <c r="I194" s="60"/>
      <c r="J194" s="39">
        <f t="shared" si="9"/>
        <v>0</v>
      </c>
      <c r="K194" s="81"/>
      <c r="L194" s="61"/>
      <c r="M194" s="61"/>
      <c r="N194" s="42">
        <f t="shared" si="10"/>
        <v>0</v>
      </c>
      <c r="O194" s="69"/>
      <c r="P194" s="209"/>
      <c r="Q194" s="124"/>
      <c r="R194" s="125"/>
      <c r="S194" s="176"/>
      <c r="T194" s="177"/>
      <c r="U194" s="49"/>
      <c r="V194" s="50"/>
    </row>
    <row r="195" spans="1:22" ht="18.75" thickTop="1" thickBot="1" x14ac:dyDescent="0.3">
      <c r="A195" s="169"/>
      <c r="B195" s="203"/>
      <c r="C195" s="267"/>
      <c r="D195" s="267"/>
      <c r="E195" s="34">
        <f t="shared" si="8"/>
        <v>0</v>
      </c>
      <c r="F195" s="60"/>
      <c r="G195" s="224"/>
      <c r="H195" s="227"/>
      <c r="I195" s="60"/>
      <c r="J195" s="39">
        <f t="shared" si="9"/>
        <v>0</v>
      </c>
      <c r="K195" s="81"/>
      <c r="L195" s="61"/>
      <c r="M195" s="61"/>
      <c r="N195" s="42">
        <f t="shared" si="10"/>
        <v>0</v>
      </c>
      <c r="O195" s="69"/>
      <c r="P195" s="209"/>
      <c r="Q195" s="124"/>
      <c r="R195" s="125"/>
      <c r="S195" s="176"/>
      <c r="T195" s="177"/>
      <c r="U195" s="49"/>
      <c r="V195" s="50"/>
    </row>
    <row r="196" spans="1:22" ht="18.75" thickTop="1" thickBot="1" x14ac:dyDescent="0.3">
      <c r="A196" s="169"/>
      <c r="B196" s="203"/>
      <c r="C196" s="267"/>
      <c r="D196" s="267"/>
      <c r="E196" s="34">
        <f t="shared" si="8"/>
        <v>0</v>
      </c>
      <c r="F196" s="268"/>
      <c r="G196" s="251"/>
      <c r="H196" s="227"/>
      <c r="I196" s="60"/>
      <c r="J196" s="39">
        <f t="shared" si="9"/>
        <v>0</v>
      </c>
      <c r="K196" s="81"/>
      <c r="L196" s="61"/>
      <c r="M196" s="61"/>
      <c r="N196" s="42">
        <f t="shared" si="10"/>
        <v>0</v>
      </c>
      <c r="O196" s="69"/>
      <c r="P196" s="209"/>
      <c r="Q196" s="124"/>
      <c r="R196" s="125"/>
      <c r="S196" s="176"/>
      <c r="T196" s="177"/>
      <c r="U196" s="49"/>
      <c r="V196" s="50"/>
    </row>
    <row r="197" spans="1:22" ht="18.75" thickTop="1" thickBot="1" x14ac:dyDescent="0.3">
      <c r="A197" s="169"/>
      <c r="B197" s="203"/>
      <c r="C197" s="267"/>
      <c r="D197" s="267"/>
      <c r="E197" s="34">
        <f t="shared" si="8"/>
        <v>0</v>
      </c>
      <c r="F197" s="268"/>
      <c r="G197" s="251"/>
      <c r="H197" s="227"/>
      <c r="I197" s="60"/>
      <c r="J197" s="39">
        <f t="shared" si="9"/>
        <v>0</v>
      </c>
      <c r="K197" s="81"/>
      <c r="L197" s="61"/>
      <c r="M197" s="61"/>
      <c r="N197" s="42">
        <f t="shared" si="10"/>
        <v>0</v>
      </c>
      <c r="O197" s="69"/>
      <c r="P197" s="209"/>
      <c r="Q197" s="124"/>
      <c r="R197" s="125"/>
      <c r="S197" s="176"/>
      <c r="T197" s="177"/>
      <c r="U197" s="49"/>
      <c r="V197" s="50"/>
    </row>
    <row r="198" spans="1:22" ht="18.75" thickTop="1" thickBot="1" x14ac:dyDescent="0.3">
      <c r="A198" s="169"/>
      <c r="B198" s="203"/>
      <c r="C198" s="267"/>
      <c r="D198" s="267"/>
      <c r="E198" s="34">
        <f t="shared" si="8"/>
        <v>0</v>
      </c>
      <c r="F198" s="268"/>
      <c r="G198" s="251"/>
      <c r="H198" s="227"/>
      <c r="I198" s="60"/>
      <c r="J198" s="39">
        <f t="shared" si="9"/>
        <v>0</v>
      </c>
      <c r="K198" s="81"/>
      <c r="L198" s="61"/>
      <c r="M198" s="61"/>
      <c r="N198" s="42">
        <f t="shared" si="10"/>
        <v>0</v>
      </c>
      <c r="O198" s="69"/>
      <c r="P198" s="209"/>
      <c r="Q198" s="124"/>
      <c r="R198" s="125"/>
      <c r="S198" s="176"/>
      <c r="T198" s="177"/>
      <c r="U198" s="49"/>
      <c r="V198" s="50"/>
    </row>
    <row r="199" spans="1:22" ht="18.75" thickTop="1" thickBot="1" x14ac:dyDescent="0.3">
      <c r="A199" s="169"/>
      <c r="B199" s="203"/>
      <c r="C199" s="267"/>
      <c r="D199" s="267"/>
      <c r="E199" s="34">
        <f t="shared" si="8"/>
        <v>0</v>
      </c>
      <c r="F199" s="268"/>
      <c r="G199" s="251"/>
      <c r="H199" s="227"/>
      <c r="I199" s="60"/>
      <c r="J199" s="39">
        <f t="shared" si="9"/>
        <v>0</v>
      </c>
      <c r="K199" s="81"/>
      <c r="L199" s="61"/>
      <c r="M199" s="61"/>
      <c r="N199" s="42">
        <f t="shared" si="10"/>
        <v>0</v>
      </c>
      <c r="O199" s="69"/>
      <c r="P199" s="209"/>
      <c r="Q199" s="124"/>
      <c r="R199" s="125"/>
      <c r="S199" s="176"/>
      <c r="T199" s="177"/>
      <c r="U199" s="49"/>
      <c r="V199" s="50"/>
    </row>
    <row r="200" spans="1:22" ht="18.75" thickTop="1" thickBot="1" x14ac:dyDescent="0.3">
      <c r="A200" s="169"/>
      <c r="B200" s="203"/>
      <c r="C200" s="267"/>
      <c r="D200" s="267"/>
      <c r="E200" s="34">
        <f t="shared" si="8"/>
        <v>0</v>
      </c>
      <c r="F200" s="268"/>
      <c r="G200" s="251"/>
      <c r="H200" s="227"/>
      <c r="I200" s="60"/>
      <c r="J200" s="39">
        <f t="shared" si="9"/>
        <v>0</v>
      </c>
      <c r="K200" s="81"/>
      <c r="L200" s="61"/>
      <c r="M200" s="61"/>
      <c r="N200" s="42">
        <f t="shared" si="10"/>
        <v>0</v>
      </c>
      <c r="O200" s="69"/>
      <c r="P200" s="209"/>
      <c r="Q200" s="124"/>
      <c r="R200" s="125"/>
      <c r="S200" s="176"/>
      <c r="T200" s="177"/>
      <c r="U200" s="49"/>
      <c r="V200" s="50"/>
    </row>
    <row r="201" spans="1:22" ht="18.75" thickTop="1" thickBot="1" x14ac:dyDescent="0.3">
      <c r="A201" s="169"/>
      <c r="B201" s="203"/>
      <c r="C201" s="267"/>
      <c r="D201" s="267"/>
      <c r="E201" s="34">
        <f t="shared" si="8"/>
        <v>0</v>
      </c>
      <c r="F201" s="268"/>
      <c r="G201" s="251"/>
      <c r="H201" s="227"/>
      <c r="I201" s="60"/>
      <c r="J201" s="39">
        <f t="shared" si="9"/>
        <v>0</v>
      </c>
      <c r="K201" s="81"/>
      <c r="L201" s="61"/>
      <c r="M201" s="61"/>
      <c r="N201" s="42">
        <f t="shared" si="10"/>
        <v>0</v>
      </c>
      <c r="O201" s="69"/>
      <c r="P201" s="209"/>
      <c r="Q201" s="124"/>
      <c r="R201" s="125"/>
      <c r="S201" s="176"/>
      <c r="T201" s="177"/>
      <c r="U201" s="49"/>
      <c r="V201" s="50"/>
    </row>
    <row r="202" spans="1:22" ht="18.75" thickTop="1" thickBot="1" x14ac:dyDescent="0.3">
      <c r="A202" s="169"/>
      <c r="B202" s="203"/>
      <c r="C202" s="267"/>
      <c r="D202" s="267"/>
      <c r="E202" s="34">
        <f t="shared" si="8"/>
        <v>0</v>
      </c>
      <c r="F202" s="268"/>
      <c r="G202" s="251"/>
      <c r="H202" s="227"/>
      <c r="I202" s="60"/>
      <c r="J202" s="39">
        <f t="shared" si="9"/>
        <v>0</v>
      </c>
      <c r="K202" s="81"/>
      <c r="L202" s="61"/>
      <c r="M202" s="61"/>
      <c r="N202" s="42">
        <f t="shared" si="10"/>
        <v>0</v>
      </c>
      <c r="O202" s="69"/>
      <c r="P202" s="209"/>
      <c r="Q202" s="124"/>
      <c r="R202" s="125"/>
      <c r="S202" s="176"/>
      <c r="T202" s="177"/>
      <c r="U202" s="49"/>
      <c r="V202" s="50"/>
    </row>
    <row r="203" spans="1:22" ht="18.75" thickTop="1" thickBot="1" x14ac:dyDescent="0.3">
      <c r="A203" s="169"/>
      <c r="B203" s="203"/>
      <c r="C203" s="267"/>
      <c r="D203" s="267"/>
      <c r="E203" s="34">
        <f t="shared" si="8"/>
        <v>0</v>
      </c>
      <c r="F203" s="60"/>
      <c r="G203" s="251"/>
      <c r="H203" s="227"/>
      <c r="I203" s="60"/>
      <c r="J203" s="39">
        <f t="shared" si="9"/>
        <v>0</v>
      </c>
      <c r="K203" s="81"/>
      <c r="L203" s="61"/>
      <c r="M203" s="61"/>
      <c r="N203" s="42">
        <f t="shared" si="10"/>
        <v>0</v>
      </c>
      <c r="O203" s="69"/>
      <c r="P203" s="209"/>
      <c r="Q203" s="124"/>
      <c r="R203" s="125"/>
      <c r="S203" s="176"/>
      <c r="T203" s="177"/>
      <c r="U203" s="49"/>
      <c r="V203" s="50"/>
    </row>
    <row r="204" spans="1:22" ht="18.75" thickTop="1" thickBot="1" x14ac:dyDescent="0.3">
      <c r="A204" s="169"/>
      <c r="B204" s="203"/>
      <c r="C204" s="244"/>
      <c r="D204" s="244"/>
      <c r="E204" s="34">
        <f t="shared" si="8"/>
        <v>0</v>
      </c>
      <c r="F204" s="60"/>
      <c r="G204" s="224"/>
      <c r="H204" s="227"/>
      <c r="I204" s="60"/>
      <c r="J204" s="39">
        <f t="shared" si="9"/>
        <v>0</v>
      </c>
      <c r="K204" s="81"/>
      <c r="L204" s="61"/>
      <c r="M204" s="61"/>
      <c r="N204" s="42">
        <f t="shared" si="10"/>
        <v>0</v>
      </c>
      <c r="O204" s="69"/>
      <c r="P204" s="209"/>
      <c r="Q204" s="124"/>
      <c r="R204" s="125"/>
      <c r="S204" s="176"/>
      <c r="T204" s="177"/>
      <c r="U204" s="49"/>
      <c r="V204" s="50"/>
    </row>
    <row r="205" spans="1:22" ht="18.75" thickTop="1" thickBot="1" x14ac:dyDescent="0.3">
      <c r="A205" s="169"/>
      <c r="B205" s="203"/>
      <c r="C205" s="244"/>
      <c r="D205" s="244"/>
      <c r="E205" s="34">
        <f t="shared" si="8"/>
        <v>0</v>
      </c>
      <c r="F205" s="60"/>
      <c r="G205" s="224"/>
      <c r="H205" s="227"/>
      <c r="I205" s="60"/>
      <c r="J205" s="39">
        <f t="shared" si="9"/>
        <v>0</v>
      </c>
      <c r="K205" s="81"/>
      <c r="L205" s="61"/>
      <c r="M205" s="61"/>
      <c r="N205" s="42">
        <f t="shared" si="10"/>
        <v>0</v>
      </c>
      <c r="O205" s="69"/>
      <c r="P205" s="209"/>
      <c r="Q205" s="124"/>
      <c r="R205" s="125"/>
      <c r="S205" s="176"/>
      <c r="T205" s="177"/>
      <c r="U205" s="49"/>
      <c r="V205" s="50"/>
    </row>
    <row r="206" spans="1:22" ht="18.75" thickTop="1" thickBot="1" x14ac:dyDescent="0.3">
      <c r="A206" s="169"/>
      <c r="B206" s="203"/>
      <c r="C206" s="244"/>
      <c r="D206" s="244"/>
      <c r="E206" s="34">
        <f t="shared" si="8"/>
        <v>0</v>
      </c>
      <c r="F206" s="60"/>
      <c r="G206" s="224"/>
      <c r="H206" s="227"/>
      <c r="I206" s="60"/>
      <c r="J206" s="39">
        <f t="shared" si="9"/>
        <v>0</v>
      </c>
      <c r="K206" s="81"/>
      <c r="L206" s="61"/>
      <c r="M206" s="61"/>
      <c r="N206" s="42">
        <f t="shared" si="10"/>
        <v>0</v>
      </c>
      <c r="O206" s="69"/>
      <c r="P206" s="209"/>
      <c r="Q206" s="124"/>
      <c r="R206" s="125"/>
      <c r="S206" s="176"/>
      <c r="T206" s="177"/>
      <c r="U206" s="49"/>
      <c r="V206" s="50"/>
    </row>
    <row r="207" spans="1:22" ht="18.75" thickTop="1" thickBot="1" x14ac:dyDescent="0.3">
      <c r="A207" s="169"/>
      <c r="B207" s="203"/>
      <c r="C207" s="244"/>
      <c r="D207" s="244"/>
      <c r="E207" s="34">
        <f t="shared" si="8"/>
        <v>0</v>
      </c>
      <c r="F207" s="60"/>
      <c r="G207" s="224"/>
      <c r="H207" s="227"/>
      <c r="I207" s="60"/>
      <c r="J207" s="39">
        <f t="shared" si="9"/>
        <v>0</v>
      </c>
      <c r="K207" s="81"/>
      <c r="L207" s="61"/>
      <c r="M207" s="61"/>
      <c r="N207" s="42">
        <f t="shared" si="10"/>
        <v>0</v>
      </c>
      <c r="O207" s="69"/>
      <c r="P207" s="209"/>
      <c r="Q207" s="124"/>
      <c r="R207" s="125"/>
      <c r="S207" s="176"/>
      <c r="T207" s="177"/>
      <c r="U207" s="49"/>
      <c r="V207" s="50"/>
    </row>
    <row r="208" spans="1:22" ht="18.75" thickTop="1" thickBot="1" x14ac:dyDescent="0.3">
      <c r="A208" s="169"/>
      <c r="B208" s="203"/>
      <c r="C208" s="244"/>
      <c r="D208" s="244"/>
      <c r="E208" s="34">
        <f t="shared" si="8"/>
        <v>0</v>
      </c>
      <c r="F208" s="60"/>
      <c r="G208" s="224"/>
      <c r="H208" s="227"/>
      <c r="I208" s="60"/>
      <c r="J208" s="39">
        <f t="shared" si="9"/>
        <v>0</v>
      </c>
      <c r="K208" s="81"/>
      <c r="L208" s="61"/>
      <c r="M208" s="61"/>
      <c r="N208" s="42">
        <f t="shared" si="10"/>
        <v>0</v>
      </c>
      <c r="O208" s="69"/>
      <c r="P208" s="209"/>
      <c r="Q208" s="124"/>
      <c r="R208" s="125"/>
      <c r="S208" s="176"/>
      <c r="T208" s="177"/>
      <c r="U208" s="49"/>
      <c r="V208" s="50"/>
    </row>
    <row r="209" spans="1:22" ht="18.75" thickTop="1" thickBot="1" x14ac:dyDescent="0.3">
      <c r="A209" s="169"/>
      <c r="B209" s="203"/>
      <c r="C209" s="244"/>
      <c r="D209" s="244"/>
      <c r="E209" s="34">
        <f t="shared" si="8"/>
        <v>0</v>
      </c>
      <c r="F209" s="60"/>
      <c r="G209" s="224"/>
      <c r="H209" s="227"/>
      <c r="I209" s="60"/>
      <c r="J209" s="39">
        <f t="shared" si="9"/>
        <v>0</v>
      </c>
      <c r="K209" s="81"/>
      <c r="L209" s="61"/>
      <c r="M209" s="61"/>
      <c r="N209" s="42">
        <f t="shared" si="10"/>
        <v>0</v>
      </c>
      <c r="O209" s="69"/>
      <c r="P209" s="209"/>
      <c r="Q209" s="124"/>
      <c r="R209" s="125"/>
      <c r="S209" s="176"/>
      <c r="T209" s="177"/>
      <c r="U209" s="49"/>
      <c r="V209" s="50"/>
    </row>
    <row r="210" spans="1:22" ht="18.75" thickTop="1" thickBot="1" x14ac:dyDescent="0.3">
      <c r="A210" s="169"/>
      <c r="B210" s="203"/>
      <c r="C210" s="244"/>
      <c r="D210" s="244"/>
      <c r="E210" s="34">
        <f t="shared" si="8"/>
        <v>0</v>
      </c>
      <c r="F210" s="60"/>
      <c r="G210" s="224"/>
      <c r="H210" s="227"/>
      <c r="I210" s="60"/>
      <c r="J210" s="39">
        <f t="shared" si="9"/>
        <v>0</v>
      </c>
      <c r="K210" s="81"/>
      <c r="L210" s="61"/>
      <c r="M210" s="61"/>
      <c r="N210" s="42">
        <f t="shared" si="10"/>
        <v>0</v>
      </c>
      <c r="O210" s="69"/>
      <c r="P210" s="209"/>
      <c r="Q210" s="124"/>
      <c r="R210" s="125"/>
      <c r="S210" s="176"/>
      <c r="T210" s="177"/>
      <c r="U210" s="49"/>
      <c r="V210" s="50"/>
    </row>
    <row r="211" spans="1:22" ht="18.75" thickTop="1" thickBot="1" x14ac:dyDescent="0.3">
      <c r="A211" s="169"/>
      <c r="B211" s="203"/>
      <c r="C211" s="244"/>
      <c r="D211" s="244"/>
      <c r="E211" s="34">
        <f t="shared" si="8"/>
        <v>0</v>
      </c>
      <c r="F211" s="60"/>
      <c r="G211" s="224"/>
      <c r="H211" s="227"/>
      <c r="I211" s="60"/>
      <c r="J211" s="39">
        <f t="shared" si="9"/>
        <v>0</v>
      </c>
      <c r="K211" s="81"/>
      <c r="L211" s="61"/>
      <c r="M211" s="61"/>
      <c r="N211" s="42">
        <f t="shared" si="10"/>
        <v>0</v>
      </c>
      <c r="O211" s="69"/>
      <c r="P211" s="209"/>
      <c r="Q211" s="124"/>
      <c r="R211" s="125"/>
      <c r="S211" s="176"/>
      <c r="T211" s="177"/>
      <c r="U211" s="49"/>
      <c r="V211" s="50"/>
    </row>
    <row r="212" spans="1:22" ht="17.25" thickTop="1" thickBot="1" x14ac:dyDescent="0.3">
      <c r="A212" s="203"/>
      <c r="B212" s="253"/>
      <c r="C212" s="244"/>
      <c r="D212" s="244"/>
      <c r="E212" s="34">
        <f t="shared" si="8"/>
        <v>0</v>
      </c>
      <c r="F212" s="60"/>
      <c r="G212" s="58"/>
      <c r="H212" s="59"/>
      <c r="I212" s="60"/>
      <c r="J212" s="39">
        <f t="shared" si="9"/>
        <v>0</v>
      </c>
      <c r="K212" s="81"/>
      <c r="L212" s="61"/>
      <c r="M212" s="61"/>
      <c r="N212" s="42">
        <f t="shared" si="10"/>
        <v>0</v>
      </c>
      <c r="O212" s="69"/>
      <c r="P212" s="209"/>
      <c r="Q212" s="124"/>
      <c r="R212" s="125"/>
      <c r="S212" s="176"/>
      <c r="T212" s="177"/>
      <c r="U212" s="49"/>
      <c r="V212" s="50"/>
    </row>
    <row r="213" spans="1:22" ht="18.75" thickTop="1" thickBot="1" x14ac:dyDescent="0.3">
      <c r="A213" s="266"/>
      <c r="B213" s="203"/>
      <c r="C213" s="244"/>
      <c r="D213" s="244"/>
      <c r="E213" s="34">
        <f t="shared" si="8"/>
        <v>0</v>
      </c>
      <c r="F213" s="60"/>
      <c r="G213" s="224"/>
      <c r="H213" s="227"/>
      <c r="I213" s="60"/>
      <c r="J213" s="39">
        <f t="shared" si="9"/>
        <v>0</v>
      </c>
      <c r="K213" s="81"/>
      <c r="L213" s="61"/>
      <c r="M213" s="61"/>
      <c r="N213" s="42">
        <f t="shared" si="10"/>
        <v>0</v>
      </c>
      <c r="O213" s="69"/>
      <c r="P213" s="209"/>
      <c r="Q213" s="124"/>
      <c r="R213" s="125"/>
      <c r="S213" s="176"/>
      <c r="T213" s="177"/>
      <c r="U213" s="49"/>
      <c r="V213" s="50"/>
    </row>
    <row r="214" spans="1:22" ht="18.75" thickTop="1" thickBot="1" x14ac:dyDescent="0.3">
      <c r="A214" s="266"/>
      <c r="B214" s="203"/>
      <c r="C214" s="244"/>
      <c r="D214" s="244"/>
      <c r="E214" s="34">
        <f t="shared" si="8"/>
        <v>0</v>
      </c>
      <c r="F214" s="60"/>
      <c r="G214" s="224"/>
      <c r="H214" s="227"/>
      <c r="I214" s="60"/>
      <c r="J214" s="39">
        <f t="shared" si="9"/>
        <v>0</v>
      </c>
      <c r="K214" s="81"/>
      <c r="L214" s="61"/>
      <c r="M214" s="61"/>
      <c r="N214" s="42">
        <f t="shared" si="10"/>
        <v>0</v>
      </c>
      <c r="O214" s="69"/>
      <c r="P214" s="209"/>
      <c r="Q214" s="124"/>
      <c r="R214" s="125"/>
      <c r="S214" s="176"/>
      <c r="T214" s="177"/>
      <c r="U214" s="49"/>
      <c r="V214" s="50"/>
    </row>
    <row r="215" spans="1:22" ht="18.75" thickTop="1" thickBot="1" x14ac:dyDescent="0.3">
      <c r="A215" s="266"/>
      <c r="B215" s="203"/>
      <c r="C215" s="244"/>
      <c r="D215" s="244"/>
      <c r="E215" s="34">
        <f t="shared" si="8"/>
        <v>0</v>
      </c>
      <c r="F215" s="60"/>
      <c r="G215" s="224"/>
      <c r="H215" s="227"/>
      <c r="I215" s="60"/>
      <c r="J215" s="39">
        <f t="shared" si="9"/>
        <v>0</v>
      </c>
      <c r="K215" s="81"/>
      <c r="L215" s="61"/>
      <c r="M215" s="61"/>
      <c r="N215" s="42">
        <f t="shared" si="10"/>
        <v>0</v>
      </c>
      <c r="O215" s="69"/>
      <c r="P215" s="209"/>
      <c r="Q215" s="124"/>
      <c r="R215" s="125"/>
      <c r="S215" s="176"/>
      <c r="T215" s="177"/>
      <c r="U215" s="49"/>
      <c r="V215" s="50"/>
    </row>
    <row r="216" spans="1:22" ht="18.75" thickTop="1" thickBot="1" x14ac:dyDescent="0.3">
      <c r="A216" s="266"/>
      <c r="B216" s="203"/>
      <c r="C216" s="244"/>
      <c r="D216" s="244"/>
      <c r="E216" s="34">
        <f t="shared" si="8"/>
        <v>0</v>
      </c>
      <c r="F216" s="60"/>
      <c r="G216" s="224"/>
      <c r="H216" s="227"/>
      <c r="I216" s="60"/>
      <c r="J216" s="39">
        <f t="shared" si="9"/>
        <v>0</v>
      </c>
      <c r="K216" s="81"/>
      <c r="L216" s="61"/>
      <c r="M216" s="61"/>
      <c r="N216" s="42">
        <f t="shared" si="10"/>
        <v>0</v>
      </c>
      <c r="O216" s="69"/>
      <c r="P216" s="209"/>
      <c r="Q216" s="124"/>
      <c r="R216" s="125"/>
      <c r="S216" s="176"/>
      <c r="T216" s="177"/>
      <c r="U216" s="49"/>
      <c r="V216" s="50"/>
    </row>
    <row r="217" spans="1:22" ht="18.75" thickTop="1" thickBot="1" x14ac:dyDescent="0.3">
      <c r="A217" s="269"/>
      <c r="B217" s="203"/>
      <c r="C217" s="244"/>
      <c r="D217" s="244"/>
      <c r="E217" s="34">
        <f t="shared" si="8"/>
        <v>0</v>
      </c>
      <c r="F217" s="60"/>
      <c r="G217" s="224"/>
      <c r="H217" s="227"/>
      <c r="I217" s="60"/>
      <c r="J217" s="39">
        <f t="shared" si="9"/>
        <v>0</v>
      </c>
      <c r="K217" s="81"/>
      <c r="L217" s="61"/>
      <c r="M217" s="61"/>
      <c r="N217" s="42">
        <f t="shared" si="10"/>
        <v>0</v>
      </c>
      <c r="O217" s="69"/>
      <c r="P217" s="209"/>
      <c r="Q217" s="124"/>
      <c r="R217" s="125"/>
      <c r="S217" s="176"/>
      <c r="T217" s="177"/>
      <c r="U217" s="49"/>
      <c r="V217" s="50"/>
    </row>
    <row r="218" spans="1:22" ht="18.75" thickTop="1" thickBot="1" x14ac:dyDescent="0.3">
      <c r="A218" s="169"/>
      <c r="B218" s="203"/>
      <c r="C218" s="244"/>
      <c r="D218" s="244"/>
      <c r="E218" s="34">
        <f t="shared" si="8"/>
        <v>0</v>
      </c>
      <c r="F218" s="60"/>
      <c r="G218" s="224"/>
      <c r="H218" s="227"/>
      <c r="I218" s="60"/>
      <c r="J218" s="39">
        <f t="shared" ref="J218:J261" si="11">I218-F218</f>
        <v>0</v>
      </c>
      <c r="K218" s="81"/>
      <c r="L218" s="61"/>
      <c r="M218" s="61"/>
      <c r="N218" s="42">
        <f t="shared" si="10"/>
        <v>0</v>
      </c>
      <c r="O218" s="69"/>
      <c r="P218" s="209"/>
      <c r="Q218" s="124"/>
      <c r="R218" s="125"/>
      <c r="S218" s="176"/>
      <c r="T218" s="177"/>
      <c r="U218" s="49"/>
      <c r="V218" s="50"/>
    </row>
    <row r="219" spans="1:22" ht="18.75" thickTop="1" thickBot="1" x14ac:dyDescent="0.3">
      <c r="A219" s="169"/>
      <c r="B219" s="203"/>
      <c r="C219" s="244"/>
      <c r="D219" s="244"/>
      <c r="E219" s="34">
        <f t="shared" si="8"/>
        <v>0</v>
      </c>
      <c r="F219" s="60"/>
      <c r="G219" s="224"/>
      <c r="H219" s="227"/>
      <c r="I219" s="60"/>
      <c r="J219" s="39">
        <f t="shared" si="11"/>
        <v>0</v>
      </c>
      <c r="K219" s="81"/>
      <c r="L219" s="61"/>
      <c r="M219" s="61"/>
      <c r="N219" s="42">
        <f t="shared" si="10"/>
        <v>0</v>
      </c>
      <c r="O219" s="69"/>
      <c r="P219" s="209"/>
      <c r="Q219" s="124"/>
      <c r="R219" s="125"/>
      <c r="S219" s="176"/>
      <c r="T219" s="177"/>
      <c r="U219" s="49"/>
      <c r="V219" s="50"/>
    </row>
    <row r="220" spans="1:22" ht="18.75" thickTop="1" thickBot="1" x14ac:dyDescent="0.3">
      <c r="A220" s="169"/>
      <c r="B220" s="203"/>
      <c r="C220" s="244"/>
      <c r="D220" s="244"/>
      <c r="E220" s="34">
        <f t="shared" si="8"/>
        <v>0</v>
      </c>
      <c r="F220" s="60"/>
      <c r="G220" s="224"/>
      <c r="H220" s="227"/>
      <c r="I220" s="60"/>
      <c r="J220" s="39">
        <f t="shared" si="11"/>
        <v>0</v>
      </c>
      <c r="K220" s="81"/>
      <c r="L220" s="61"/>
      <c r="M220" s="61"/>
      <c r="N220" s="42">
        <f t="shared" si="10"/>
        <v>0</v>
      </c>
      <c r="O220" s="69"/>
      <c r="P220" s="209"/>
      <c r="Q220" s="124"/>
      <c r="R220" s="125"/>
      <c r="S220" s="176"/>
      <c r="T220" s="177"/>
      <c r="U220" s="49"/>
      <c r="V220" s="50"/>
    </row>
    <row r="221" spans="1:22" ht="18.75" thickTop="1" thickBot="1" x14ac:dyDescent="0.3">
      <c r="A221" s="169"/>
      <c r="B221" s="203"/>
      <c r="C221" s="244"/>
      <c r="D221" s="244"/>
      <c r="E221" s="34">
        <f t="shared" ref="E221:E265" si="12">D221*F221</f>
        <v>0</v>
      </c>
      <c r="F221" s="60"/>
      <c r="G221" s="224"/>
      <c r="H221" s="227"/>
      <c r="I221" s="60"/>
      <c r="J221" s="39">
        <f t="shared" si="11"/>
        <v>0</v>
      </c>
      <c r="K221" s="81"/>
      <c r="L221" s="61"/>
      <c r="M221" s="61"/>
      <c r="N221" s="42">
        <f t="shared" si="10"/>
        <v>0</v>
      </c>
      <c r="O221" s="69"/>
      <c r="P221" s="209"/>
      <c r="Q221" s="124"/>
      <c r="R221" s="125"/>
      <c r="S221" s="176"/>
      <c r="T221" s="177"/>
      <c r="U221" s="49"/>
      <c r="V221" s="50"/>
    </row>
    <row r="222" spans="1:22" ht="18.75" thickTop="1" thickBot="1" x14ac:dyDescent="0.3">
      <c r="A222" s="169"/>
      <c r="B222" s="203"/>
      <c r="C222" s="244"/>
      <c r="D222" s="244"/>
      <c r="E222" s="34">
        <f t="shared" si="12"/>
        <v>0</v>
      </c>
      <c r="F222" s="60"/>
      <c r="G222" s="224"/>
      <c r="H222" s="227"/>
      <c r="I222" s="60"/>
      <c r="J222" s="39">
        <f t="shared" si="11"/>
        <v>0</v>
      </c>
      <c r="K222" s="81"/>
      <c r="L222" s="61"/>
      <c r="M222" s="61"/>
      <c r="N222" s="42">
        <f t="shared" si="10"/>
        <v>0</v>
      </c>
      <c r="O222" s="69"/>
      <c r="P222" s="209"/>
      <c r="Q222" s="124"/>
      <c r="R222" s="125"/>
      <c r="S222" s="176"/>
      <c r="T222" s="177"/>
      <c r="U222" s="49"/>
      <c r="V222" s="50"/>
    </row>
    <row r="223" spans="1:22" ht="18.75" thickTop="1" thickBot="1" x14ac:dyDescent="0.3">
      <c r="A223" s="169"/>
      <c r="B223" s="203"/>
      <c r="C223" s="244"/>
      <c r="D223" s="244"/>
      <c r="E223" s="34">
        <f t="shared" si="12"/>
        <v>0</v>
      </c>
      <c r="F223" s="60"/>
      <c r="G223" s="224"/>
      <c r="H223" s="227"/>
      <c r="I223" s="60"/>
      <c r="J223" s="39">
        <f t="shared" si="11"/>
        <v>0</v>
      </c>
      <c r="K223" s="81"/>
      <c r="L223" s="61"/>
      <c r="M223" s="61"/>
      <c r="N223" s="42">
        <f t="shared" si="10"/>
        <v>0</v>
      </c>
      <c r="O223" s="69"/>
      <c r="P223" s="209"/>
      <c r="Q223" s="124"/>
      <c r="R223" s="125"/>
      <c r="S223" s="176"/>
      <c r="T223" s="177"/>
      <c r="U223" s="49"/>
      <c r="V223" s="50"/>
    </row>
    <row r="224" spans="1:22" ht="18.75" thickTop="1" thickBot="1" x14ac:dyDescent="0.3">
      <c r="A224" s="169"/>
      <c r="B224" s="203"/>
      <c r="C224" s="244"/>
      <c r="D224" s="244"/>
      <c r="E224" s="34">
        <f t="shared" si="12"/>
        <v>0</v>
      </c>
      <c r="F224" s="60"/>
      <c r="G224" s="224"/>
      <c r="H224" s="227"/>
      <c r="I224" s="60"/>
      <c r="J224" s="39">
        <f t="shared" si="11"/>
        <v>0</v>
      </c>
      <c r="K224" s="81"/>
      <c r="L224" s="61"/>
      <c r="M224" s="61"/>
      <c r="N224" s="42">
        <f t="shared" si="10"/>
        <v>0</v>
      </c>
      <c r="O224" s="69"/>
      <c r="P224" s="209"/>
      <c r="Q224" s="124"/>
      <c r="R224" s="125"/>
      <c r="S224" s="176"/>
      <c r="T224" s="177"/>
      <c r="U224" s="49"/>
      <c r="V224" s="50"/>
    </row>
    <row r="225" spans="1:22" ht="18.75" thickTop="1" thickBot="1" x14ac:dyDescent="0.3">
      <c r="A225" s="169"/>
      <c r="B225" s="203"/>
      <c r="C225" s="244"/>
      <c r="D225" s="244"/>
      <c r="E225" s="34">
        <f t="shared" si="12"/>
        <v>0</v>
      </c>
      <c r="F225" s="60"/>
      <c r="G225" s="224"/>
      <c r="H225" s="227"/>
      <c r="I225" s="60"/>
      <c r="J225" s="39">
        <f t="shared" si="11"/>
        <v>0</v>
      </c>
      <c r="K225" s="81"/>
      <c r="L225" s="61"/>
      <c r="M225" s="61"/>
      <c r="N225" s="42">
        <f t="shared" si="10"/>
        <v>0</v>
      </c>
      <c r="O225" s="69"/>
      <c r="P225" s="209"/>
      <c r="Q225" s="124"/>
      <c r="R225" s="125"/>
      <c r="S225" s="176"/>
      <c r="T225" s="177"/>
      <c r="U225" s="49"/>
      <c r="V225" s="50"/>
    </row>
    <row r="226" spans="1:22" ht="18.75" thickTop="1" thickBot="1" x14ac:dyDescent="0.3">
      <c r="A226" s="169"/>
      <c r="B226" s="203"/>
      <c r="C226" s="244"/>
      <c r="D226" s="244"/>
      <c r="E226" s="34">
        <f t="shared" si="12"/>
        <v>0</v>
      </c>
      <c r="F226" s="60"/>
      <c r="G226" s="224"/>
      <c r="H226" s="227"/>
      <c r="I226" s="60"/>
      <c r="J226" s="39">
        <f t="shared" si="11"/>
        <v>0</v>
      </c>
      <c r="K226" s="81"/>
      <c r="L226" s="61"/>
      <c r="M226" s="61"/>
      <c r="N226" s="42">
        <f t="shared" si="10"/>
        <v>0</v>
      </c>
      <c r="O226" s="69"/>
      <c r="P226" s="209"/>
      <c r="Q226" s="124"/>
      <c r="R226" s="125"/>
      <c r="S226" s="176"/>
      <c r="T226" s="177"/>
      <c r="U226" s="49"/>
      <c r="V226" s="50"/>
    </row>
    <row r="227" spans="1:22" ht="18.75" thickTop="1" thickBot="1" x14ac:dyDescent="0.3">
      <c r="A227" s="169"/>
      <c r="B227" s="203"/>
      <c r="C227" s="270"/>
      <c r="D227" s="270"/>
      <c r="E227" s="34">
        <f t="shared" si="12"/>
        <v>0</v>
      </c>
      <c r="F227" s="60"/>
      <c r="G227" s="224"/>
      <c r="H227" s="227"/>
      <c r="I227" s="60"/>
      <c r="J227" s="39">
        <f t="shared" si="11"/>
        <v>0</v>
      </c>
      <c r="K227" s="81"/>
      <c r="L227" s="61"/>
      <c r="M227" s="61"/>
      <c r="N227" s="42">
        <f t="shared" si="10"/>
        <v>0</v>
      </c>
      <c r="O227" s="69"/>
      <c r="P227" s="209"/>
      <c r="Q227" s="124"/>
      <c r="R227" s="125"/>
      <c r="S227" s="176"/>
      <c r="T227" s="177"/>
      <c r="U227" s="49"/>
      <c r="V227" s="50"/>
    </row>
    <row r="228" spans="1:22" ht="18.75" thickTop="1" thickBot="1" x14ac:dyDescent="0.3">
      <c r="A228" s="169"/>
      <c r="B228" s="203"/>
      <c r="C228" s="244"/>
      <c r="D228" s="244"/>
      <c r="E228" s="34">
        <f t="shared" si="12"/>
        <v>0</v>
      </c>
      <c r="F228" s="60"/>
      <c r="G228" s="224"/>
      <c r="H228" s="227"/>
      <c r="I228" s="60"/>
      <c r="J228" s="39">
        <f t="shared" si="11"/>
        <v>0</v>
      </c>
      <c r="K228" s="81"/>
      <c r="L228" s="61"/>
      <c r="M228" s="61"/>
      <c r="N228" s="42">
        <f t="shared" si="10"/>
        <v>0</v>
      </c>
      <c r="O228" s="69"/>
      <c r="P228" s="209"/>
      <c r="Q228" s="124"/>
      <c r="R228" s="125"/>
      <c r="S228" s="176"/>
      <c r="T228" s="177"/>
      <c r="U228" s="49"/>
      <c r="V228" s="50"/>
    </row>
    <row r="229" spans="1:22" ht="18.75" thickTop="1" thickBot="1" x14ac:dyDescent="0.3">
      <c r="A229" s="169"/>
      <c r="B229" s="203"/>
      <c r="C229" s="264"/>
      <c r="D229" s="264"/>
      <c r="E229" s="34">
        <f t="shared" si="12"/>
        <v>0</v>
      </c>
      <c r="F229" s="60"/>
      <c r="G229" s="224"/>
      <c r="H229" s="227"/>
      <c r="I229" s="60"/>
      <c r="J229" s="39">
        <f t="shared" si="11"/>
        <v>0</v>
      </c>
      <c r="K229" s="81"/>
      <c r="L229" s="61"/>
      <c r="M229" s="61"/>
      <c r="N229" s="42">
        <f t="shared" si="10"/>
        <v>0</v>
      </c>
      <c r="O229" s="69"/>
      <c r="P229" s="209"/>
      <c r="Q229" s="124"/>
      <c r="R229" s="125"/>
      <c r="S229" s="176"/>
      <c r="T229" s="177"/>
      <c r="U229" s="49"/>
      <c r="V229" s="50"/>
    </row>
    <row r="230" spans="1:22" ht="18.75" thickTop="1" thickBot="1" x14ac:dyDescent="0.3">
      <c r="A230" s="169"/>
      <c r="B230" s="203"/>
      <c r="C230" s="265"/>
      <c r="D230" s="265"/>
      <c r="E230" s="34">
        <f t="shared" si="12"/>
        <v>0</v>
      </c>
      <c r="F230" s="60"/>
      <c r="G230" s="224"/>
      <c r="H230" s="227"/>
      <c r="I230" s="60"/>
      <c r="J230" s="39">
        <f t="shared" si="11"/>
        <v>0</v>
      </c>
      <c r="K230" s="81"/>
      <c r="L230" s="61"/>
      <c r="M230" s="61"/>
      <c r="N230" s="42">
        <f t="shared" si="10"/>
        <v>0</v>
      </c>
      <c r="O230" s="69"/>
      <c r="P230" s="209"/>
      <c r="Q230" s="124"/>
      <c r="R230" s="125"/>
      <c r="S230" s="176"/>
      <c r="T230" s="177"/>
      <c r="U230" s="49"/>
      <c r="V230" s="50"/>
    </row>
    <row r="231" spans="1:22" ht="18.75" thickTop="1" thickBot="1" x14ac:dyDescent="0.3">
      <c r="A231" s="169"/>
      <c r="B231" s="203"/>
      <c r="C231" s="265"/>
      <c r="D231" s="265"/>
      <c r="E231" s="34">
        <f t="shared" si="12"/>
        <v>0</v>
      </c>
      <c r="F231" s="60"/>
      <c r="G231" s="224"/>
      <c r="H231" s="227"/>
      <c r="I231" s="60"/>
      <c r="J231" s="39">
        <f t="shared" si="11"/>
        <v>0</v>
      </c>
      <c r="K231" s="81"/>
      <c r="L231" s="61"/>
      <c r="M231" s="61"/>
      <c r="N231" s="42">
        <f t="shared" si="10"/>
        <v>0</v>
      </c>
      <c r="O231" s="69"/>
      <c r="P231" s="209"/>
      <c r="Q231" s="124"/>
      <c r="R231" s="125"/>
      <c r="S231" s="176"/>
      <c r="T231" s="177"/>
      <c r="U231" s="49"/>
      <c r="V231" s="50"/>
    </row>
    <row r="232" spans="1:22" ht="18.75" thickTop="1" thickBot="1" x14ac:dyDescent="0.3">
      <c r="A232" s="169"/>
      <c r="B232" s="203"/>
      <c r="C232" s="264"/>
      <c r="D232" s="264"/>
      <c r="E232" s="34">
        <f t="shared" si="12"/>
        <v>0</v>
      </c>
      <c r="F232" s="60"/>
      <c r="G232" s="224"/>
      <c r="H232" s="227"/>
      <c r="I232" s="60"/>
      <c r="J232" s="39">
        <f t="shared" si="11"/>
        <v>0</v>
      </c>
      <c r="K232" s="81"/>
      <c r="L232" s="61"/>
      <c r="M232" s="61"/>
      <c r="N232" s="42">
        <f t="shared" si="10"/>
        <v>0</v>
      </c>
      <c r="O232" s="69"/>
      <c r="P232" s="209"/>
      <c r="Q232" s="124"/>
      <c r="R232" s="125"/>
      <c r="S232" s="176"/>
      <c r="T232" s="177"/>
      <c r="U232" s="49"/>
      <c r="V232" s="50"/>
    </row>
    <row r="233" spans="1:22" ht="18.75" thickTop="1" thickBot="1" x14ac:dyDescent="0.3">
      <c r="A233" s="169"/>
      <c r="B233" s="203"/>
      <c r="C233" s="249"/>
      <c r="D233" s="249"/>
      <c r="E233" s="34">
        <f t="shared" si="12"/>
        <v>0</v>
      </c>
      <c r="F233" s="60"/>
      <c r="G233" s="224"/>
      <c r="H233" s="227"/>
      <c r="I233" s="60"/>
      <c r="J233" s="39">
        <f t="shared" si="11"/>
        <v>0</v>
      </c>
      <c r="K233" s="81"/>
      <c r="L233" s="61"/>
      <c r="M233" s="61"/>
      <c r="N233" s="42">
        <f t="shared" si="10"/>
        <v>0</v>
      </c>
      <c r="O233" s="69"/>
      <c r="P233" s="209"/>
      <c r="Q233" s="124"/>
      <c r="R233" s="125"/>
      <c r="S233" s="176"/>
      <c r="T233" s="177"/>
      <c r="U233" s="49"/>
      <c r="V233" s="50"/>
    </row>
    <row r="234" spans="1:22" ht="18.75" thickTop="1" thickBot="1" x14ac:dyDescent="0.3">
      <c r="A234" s="169"/>
      <c r="B234" s="203"/>
      <c r="C234" s="197"/>
      <c r="D234" s="197"/>
      <c r="E234" s="34">
        <f t="shared" si="12"/>
        <v>0</v>
      </c>
      <c r="F234" s="60"/>
      <c r="G234" s="224"/>
      <c r="H234" s="227"/>
      <c r="I234" s="60"/>
      <c r="J234" s="39">
        <f t="shared" si="11"/>
        <v>0</v>
      </c>
      <c r="K234" s="81"/>
      <c r="L234" s="61"/>
      <c r="M234" s="61"/>
      <c r="N234" s="42">
        <f t="shared" si="10"/>
        <v>0</v>
      </c>
      <c r="O234" s="69"/>
      <c r="P234" s="209"/>
      <c r="Q234" s="124"/>
      <c r="R234" s="125"/>
      <c r="S234" s="176"/>
      <c r="T234" s="177"/>
      <c r="U234" s="49"/>
      <c r="V234" s="50"/>
    </row>
    <row r="235" spans="1:22" ht="18.75" thickTop="1" thickBot="1" x14ac:dyDescent="0.3">
      <c r="A235" s="204"/>
      <c r="B235" s="203"/>
      <c r="C235" s="226"/>
      <c r="D235" s="226"/>
      <c r="E235" s="34">
        <f t="shared" si="12"/>
        <v>0</v>
      </c>
      <c r="F235" s="60"/>
      <c r="G235" s="224"/>
      <c r="H235" s="227"/>
      <c r="I235" s="60"/>
      <c r="J235" s="39">
        <f t="shared" si="11"/>
        <v>0</v>
      </c>
      <c r="K235" s="81"/>
      <c r="L235" s="61"/>
      <c r="M235" s="61"/>
      <c r="N235" s="42">
        <f t="shared" si="10"/>
        <v>0</v>
      </c>
      <c r="O235" s="69"/>
      <c r="P235" s="209"/>
      <c r="Q235" s="124"/>
      <c r="R235" s="125"/>
      <c r="S235" s="176"/>
      <c r="T235" s="177"/>
      <c r="U235" s="49"/>
      <c r="V235" s="50"/>
    </row>
    <row r="236" spans="1:22" ht="18.75" thickTop="1" thickBot="1" x14ac:dyDescent="0.3">
      <c r="A236" s="169"/>
      <c r="B236" s="203"/>
      <c r="C236" s="226"/>
      <c r="D236" s="226"/>
      <c r="E236" s="34">
        <f t="shared" si="12"/>
        <v>0</v>
      </c>
      <c r="F236" s="60"/>
      <c r="G236" s="224"/>
      <c r="H236" s="227"/>
      <c r="I236" s="60"/>
      <c r="J236" s="39">
        <f t="shared" si="11"/>
        <v>0</v>
      </c>
      <c r="K236" s="81"/>
      <c r="L236" s="61"/>
      <c r="M236" s="61"/>
      <c r="N236" s="42">
        <f t="shared" si="10"/>
        <v>0</v>
      </c>
      <c r="O236" s="69"/>
      <c r="P236" s="209"/>
      <c r="Q236" s="124"/>
      <c r="R236" s="125"/>
      <c r="S236" s="176"/>
      <c r="T236" s="177"/>
      <c r="U236" s="49"/>
      <c r="V236" s="50"/>
    </row>
    <row r="237" spans="1:22" ht="18.75" thickTop="1" thickBot="1" x14ac:dyDescent="0.3">
      <c r="A237" s="169"/>
      <c r="B237" s="203"/>
      <c r="C237" s="226"/>
      <c r="D237" s="226"/>
      <c r="E237" s="34">
        <f t="shared" si="12"/>
        <v>0</v>
      </c>
      <c r="F237" s="60"/>
      <c r="G237" s="224"/>
      <c r="H237" s="227"/>
      <c r="I237" s="60"/>
      <c r="J237" s="39">
        <f t="shared" si="11"/>
        <v>0</v>
      </c>
      <c r="K237" s="81"/>
      <c r="L237" s="61"/>
      <c r="M237" s="61"/>
      <c r="N237" s="42">
        <f t="shared" si="10"/>
        <v>0</v>
      </c>
      <c r="O237" s="69"/>
      <c r="P237" s="209"/>
      <c r="Q237" s="124"/>
      <c r="R237" s="125"/>
      <c r="S237" s="176"/>
      <c r="T237" s="177"/>
      <c r="U237" s="49"/>
      <c r="V237" s="50"/>
    </row>
    <row r="238" spans="1:22" ht="18.75" thickTop="1" thickBot="1" x14ac:dyDescent="0.3">
      <c r="A238" s="271"/>
      <c r="B238" s="272"/>
      <c r="C238" s="226"/>
      <c r="D238" s="226"/>
      <c r="E238" s="34">
        <f t="shared" si="12"/>
        <v>0</v>
      </c>
      <c r="F238" s="60"/>
      <c r="G238" s="224"/>
      <c r="H238" s="227"/>
      <c r="I238" s="60"/>
      <c r="J238" s="39">
        <f t="shared" si="11"/>
        <v>0</v>
      </c>
      <c r="K238" s="81"/>
      <c r="L238" s="61"/>
      <c r="M238" s="61"/>
      <c r="N238" s="42">
        <f t="shared" si="10"/>
        <v>0</v>
      </c>
      <c r="O238" s="69"/>
      <c r="P238" s="209"/>
      <c r="Q238" s="124"/>
      <c r="R238" s="125"/>
      <c r="S238" s="176"/>
      <c r="T238" s="177"/>
      <c r="U238" s="49"/>
      <c r="V238" s="50"/>
    </row>
    <row r="239" spans="1:22" ht="17.25" thickTop="1" thickBot="1" x14ac:dyDescent="0.3">
      <c r="A239" s="204"/>
      <c r="B239" s="272"/>
      <c r="C239" s="226"/>
      <c r="D239" s="226"/>
      <c r="E239" s="34">
        <f t="shared" si="12"/>
        <v>0</v>
      </c>
      <c r="F239" s="60"/>
      <c r="G239" s="224"/>
      <c r="H239" s="59"/>
      <c r="I239" s="60"/>
      <c r="J239" s="39">
        <f t="shared" si="11"/>
        <v>0</v>
      </c>
      <c r="K239" s="81"/>
      <c r="L239" s="61"/>
      <c r="M239" s="61"/>
      <c r="N239" s="42">
        <f t="shared" si="10"/>
        <v>0</v>
      </c>
      <c r="O239" s="69"/>
      <c r="P239" s="209"/>
      <c r="Q239" s="124"/>
      <c r="R239" s="125"/>
      <c r="S239" s="176"/>
      <c r="T239" s="177"/>
      <c r="U239" s="49"/>
      <c r="V239" s="50"/>
    </row>
    <row r="240" spans="1:22" ht="18.75" thickTop="1" thickBot="1" x14ac:dyDescent="0.3">
      <c r="A240" s="204"/>
      <c r="B240" s="272"/>
      <c r="C240" s="226"/>
      <c r="D240" s="226"/>
      <c r="E240" s="34">
        <f t="shared" si="12"/>
        <v>0</v>
      </c>
      <c r="F240" s="60"/>
      <c r="G240" s="224"/>
      <c r="H240" s="227"/>
      <c r="I240" s="60"/>
      <c r="J240" s="39">
        <f t="shared" si="11"/>
        <v>0</v>
      </c>
      <c r="K240" s="81"/>
      <c r="L240" s="61"/>
      <c r="M240" s="61"/>
      <c r="N240" s="42">
        <f t="shared" si="10"/>
        <v>0</v>
      </c>
      <c r="O240" s="69"/>
      <c r="P240" s="209"/>
      <c r="Q240" s="124"/>
      <c r="R240" s="125"/>
      <c r="S240" s="176"/>
      <c r="T240" s="177"/>
      <c r="U240" s="49"/>
      <c r="V240" s="50"/>
    </row>
    <row r="241" spans="1:22" ht="18.75" thickTop="1" thickBot="1" x14ac:dyDescent="0.3">
      <c r="A241" s="169"/>
      <c r="B241" s="272"/>
      <c r="C241" s="181"/>
      <c r="D241" s="181"/>
      <c r="E241" s="34">
        <f t="shared" si="12"/>
        <v>0</v>
      </c>
      <c r="F241" s="60"/>
      <c r="G241" s="224"/>
      <c r="H241" s="227"/>
      <c r="I241" s="60"/>
      <c r="J241" s="39">
        <f t="shared" si="11"/>
        <v>0</v>
      </c>
      <c r="K241" s="81"/>
      <c r="L241" s="61"/>
      <c r="M241" s="61"/>
      <c r="N241" s="42">
        <f t="shared" si="10"/>
        <v>0</v>
      </c>
      <c r="O241" s="69"/>
      <c r="P241" s="209"/>
      <c r="Q241" s="124"/>
      <c r="R241" s="125"/>
      <c r="S241" s="176"/>
      <c r="T241" s="177"/>
      <c r="U241" s="49"/>
      <c r="V241" s="50"/>
    </row>
    <row r="242" spans="1:22" ht="18.75" thickTop="1" thickBot="1" x14ac:dyDescent="0.3">
      <c r="A242" s="169"/>
      <c r="B242" s="272"/>
      <c r="C242" s="181"/>
      <c r="D242" s="181"/>
      <c r="E242" s="34">
        <f t="shared" si="12"/>
        <v>0</v>
      </c>
      <c r="F242" s="60"/>
      <c r="G242" s="224"/>
      <c r="H242" s="227"/>
      <c r="I242" s="60"/>
      <c r="J242" s="39">
        <f t="shared" si="11"/>
        <v>0</v>
      </c>
      <c r="K242" s="81"/>
      <c r="L242" s="61"/>
      <c r="M242" s="61"/>
      <c r="N242" s="42">
        <f t="shared" si="10"/>
        <v>0</v>
      </c>
      <c r="O242" s="69"/>
      <c r="P242" s="209"/>
      <c r="Q242" s="124"/>
      <c r="R242" s="125"/>
      <c r="S242" s="176"/>
      <c r="T242" s="177"/>
      <c r="U242" s="49"/>
      <c r="V242" s="50"/>
    </row>
    <row r="243" spans="1:22" ht="17.25" thickTop="1" thickBot="1" x14ac:dyDescent="0.3">
      <c r="A243" s="204"/>
      <c r="B243" s="272"/>
      <c r="C243" s="242"/>
      <c r="D243" s="242"/>
      <c r="E243" s="34">
        <f t="shared" si="12"/>
        <v>0</v>
      </c>
      <c r="F243" s="60"/>
      <c r="G243" s="224"/>
      <c r="H243" s="175"/>
      <c r="I243" s="60"/>
      <c r="J243" s="39">
        <f t="shared" si="11"/>
        <v>0</v>
      </c>
      <c r="K243" s="81"/>
      <c r="L243" s="61"/>
      <c r="M243" s="61"/>
      <c r="N243" s="42">
        <f t="shared" si="10"/>
        <v>0</v>
      </c>
      <c r="O243" s="223"/>
      <c r="P243" s="243"/>
      <c r="Q243" s="124"/>
      <c r="R243" s="125"/>
      <c r="S243" s="176"/>
      <c r="T243" s="177"/>
      <c r="U243" s="49"/>
      <c r="V243" s="50"/>
    </row>
    <row r="244" spans="1:22" ht="17.25" thickTop="1" thickBot="1" x14ac:dyDescent="0.3">
      <c r="A244" s="204"/>
      <c r="B244" s="272"/>
      <c r="C244" s="187"/>
      <c r="D244" s="187"/>
      <c r="E244" s="34">
        <f t="shared" si="12"/>
        <v>0</v>
      </c>
      <c r="F244" s="60"/>
      <c r="G244" s="224"/>
      <c r="H244" s="175"/>
      <c r="I244" s="60"/>
      <c r="J244" s="39">
        <f t="shared" si="11"/>
        <v>0</v>
      </c>
      <c r="K244" s="81"/>
      <c r="L244" s="273"/>
      <c r="M244" s="274"/>
      <c r="N244" s="42">
        <f t="shared" si="10"/>
        <v>0</v>
      </c>
      <c r="O244" s="223"/>
      <c r="P244" s="243"/>
      <c r="Q244" s="124"/>
      <c r="R244" s="125"/>
      <c r="S244" s="176"/>
      <c r="T244" s="177"/>
      <c r="U244" s="49"/>
      <c r="V244" s="50"/>
    </row>
    <row r="245" spans="1:22" ht="17.25" thickTop="1" thickBot="1" x14ac:dyDescent="0.3">
      <c r="A245" s="204"/>
      <c r="B245" s="275"/>
      <c r="C245" s="182"/>
      <c r="D245" s="182"/>
      <c r="E245" s="34">
        <f t="shared" si="12"/>
        <v>0</v>
      </c>
      <c r="F245" s="182"/>
      <c r="G245" s="276"/>
      <c r="H245" s="277"/>
      <c r="I245" s="57"/>
      <c r="J245" s="39">
        <f t="shared" si="11"/>
        <v>0</v>
      </c>
      <c r="K245" s="81"/>
      <c r="L245" s="273"/>
      <c r="M245" s="274"/>
      <c r="N245" s="42">
        <f t="shared" si="10"/>
        <v>0</v>
      </c>
      <c r="O245" s="223"/>
      <c r="P245" s="243"/>
      <c r="Q245" s="124"/>
      <c r="R245" s="125"/>
      <c r="S245" s="176"/>
      <c r="T245" s="177"/>
      <c r="U245" s="49"/>
      <c r="V245" s="50"/>
    </row>
    <row r="246" spans="1:22" ht="17.25" thickTop="1" thickBot="1" x14ac:dyDescent="0.3">
      <c r="A246" s="204"/>
      <c r="B246" s="275"/>
      <c r="C246" s="182"/>
      <c r="D246" s="182"/>
      <c r="E246" s="34">
        <f t="shared" si="12"/>
        <v>0</v>
      </c>
      <c r="F246" s="182"/>
      <c r="G246" s="276"/>
      <c r="H246" s="277"/>
      <c r="I246" s="57"/>
      <c r="J246" s="39">
        <f t="shared" si="11"/>
        <v>0</v>
      </c>
      <c r="K246" s="81"/>
      <c r="L246" s="273"/>
      <c r="M246" s="274"/>
      <c r="N246" s="42">
        <f t="shared" ref="N246:N265" si="13">K246*I246</f>
        <v>0</v>
      </c>
      <c r="O246" s="223"/>
      <c r="P246" s="243"/>
      <c r="Q246" s="124"/>
      <c r="R246" s="125"/>
      <c r="S246" s="176"/>
      <c r="T246" s="177"/>
      <c r="U246" s="49"/>
      <c r="V246" s="50"/>
    </row>
    <row r="247" spans="1:22" ht="17.25" thickTop="1" thickBot="1" x14ac:dyDescent="0.3">
      <c r="A247" s="204"/>
      <c r="B247" s="278"/>
      <c r="C247" s="182"/>
      <c r="D247" s="182"/>
      <c r="E247" s="34">
        <f t="shared" si="12"/>
        <v>0</v>
      </c>
      <c r="F247" s="182"/>
      <c r="G247" s="276"/>
      <c r="H247" s="277"/>
      <c r="I247" s="57"/>
      <c r="J247" s="39">
        <f t="shared" si="11"/>
        <v>0</v>
      </c>
      <c r="K247" s="81"/>
      <c r="L247" s="273"/>
      <c r="M247" s="274"/>
      <c r="N247" s="42">
        <f t="shared" si="13"/>
        <v>0</v>
      </c>
      <c r="O247" s="69"/>
      <c r="P247" s="212"/>
      <c r="Q247" s="124"/>
      <c r="R247" s="125"/>
      <c r="S247" s="176"/>
      <c r="T247" s="177"/>
      <c r="U247" s="49"/>
      <c r="V247" s="50"/>
    </row>
    <row r="248" spans="1:22" ht="17.25" thickTop="1" thickBot="1" x14ac:dyDescent="0.3">
      <c r="A248" s="204"/>
      <c r="B248" s="278"/>
      <c r="C248" s="182"/>
      <c r="D248" s="182"/>
      <c r="E248" s="34">
        <f t="shared" si="12"/>
        <v>0</v>
      </c>
      <c r="F248" s="182"/>
      <c r="G248" s="276"/>
      <c r="H248" s="277"/>
      <c r="I248" s="57"/>
      <c r="J248" s="39">
        <f t="shared" si="11"/>
        <v>0</v>
      </c>
      <c r="K248" s="81"/>
      <c r="L248" s="273"/>
      <c r="M248" s="274"/>
      <c r="N248" s="42">
        <f t="shared" si="13"/>
        <v>0</v>
      </c>
      <c r="O248" s="69"/>
      <c r="P248" s="212"/>
      <c r="Q248" s="124"/>
      <c r="R248" s="125"/>
      <c r="S248" s="176"/>
      <c r="T248" s="177"/>
      <c r="U248" s="49"/>
      <c r="V248" s="50"/>
    </row>
    <row r="249" spans="1:22" ht="17.25" thickTop="1" thickBot="1" x14ac:dyDescent="0.3">
      <c r="A249" s="204"/>
      <c r="B249" s="278"/>
      <c r="C249" s="182"/>
      <c r="D249" s="182"/>
      <c r="E249" s="34">
        <f t="shared" si="12"/>
        <v>0</v>
      </c>
      <c r="F249" s="182"/>
      <c r="G249" s="276"/>
      <c r="H249" s="277"/>
      <c r="I249" s="57"/>
      <c r="J249" s="39">
        <f t="shared" si="11"/>
        <v>0</v>
      </c>
      <c r="K249" s="81"/>
      <c r="L249" s="273"/>
      <c r="M249" s="274"/>
      <c r="N249" s="42">
        <f t="shared" si="13"/>
        <v>0</v>
      </c>
      <c r="O249" s="69"/>
      <c r="P249" s="212"/>
      <c r="Q249" s="124"/>
      <c r="R249" s="125"/>
      <c r="S249" s="176"/>
      <c r="T249" s="177"/>
      <c r="U249" s="49"/>
      <c r="V249" s="50"/>
    </row>
    <row r="250" spans="1:22" ht="20.25" thickTop="1" thickBot="1" x14ac:dyDescent="0.35">
      <c r="A250" s="204"/>
      <c r="B250" s="203"/>
      <c r="C250" s="279"/>
      <c r="D250" s="280"/>
      <c r="E250" s="34">
        <f t="shared" si="12"/>
        <v>0</v>
      </c>
      <c r="F250" s="38"/>
      <c r="G250" s="281"/>
      <c r="H250" s="282"/>
      <c r="I250" s="60"/>
      <c r="J250" s="39">
        <f t="shared" si="11"/>
        <v>0</v>
      </c>
      <c r="K250" s="81"/>
      <c r="L250" s="273"/>
      <c r="M250" s="283"/>
      <c r="N250" s="42">
        <f t="shared" si="13"/>
        <v>0</v>
      </c>
      <c r="O250" s="223"/>
      <c r="P250" s="243"/>
      <c r="Q250" s="124"/>
      <c r="R250" s="125"/>
      <c r="S250" s="176"/>
      <c r="T250" s="177"/>
      <c r="U250" s="49"/>
      <c r="V250" s="50"/>
    </row>
    <row r="251" spans="1:22" ht="20.25" thickTop="1" thickBot="1" x14ac:dyDescent="0.35">
      <c r="A251" s="204"/>
      <c r="B251" s="203"/>
      <c r="C251" s="279"/>
      <c r="D251" s="279"/>
      <c r="E251" s="34">
        <f t="shared" si="12"/>
        <v>0</v>
      </c>
      <c r="F251" s="60"/>
      <c r="G251" s="224"/>
      <c r="H251" s="175"/>
      <c r="I251" s="60"/>
      <c r="J251" s="39">
        <f t="shared" si="11"/>
        <v>0</v>
      </c>
      <c r="K251" s="81"/>
      <c r="L251" s="273"/>
      <c r="M251" s="283"/>
      <c r="N251" s="42">
        <f t="shared" si="13"/>
        <v>0</v>
      </c>
      <c r="O251" s="223"/>
      <c r="P251" s="243"/>
      <c r="Q251" s="124"/>
      <c r="R251" s="125"/>
      <c r="S251" s="176"/>
      <c r="T251" s="177"/>
      <c r="U251" s="49"/>
      <c r="V251" s="50"/>
    </row>
    <row r="252" spans="1:22" ht="20.25" thickTop="1" thickBot="1" x14ac:dyDescent="0.35">
      <c r="A252" s="204"/>
      <c r="B252" s="203"/>
      <c r="C252" s="279"/>
      <c r="D252" s="279"/>
      <c r="E252" s="34">
        <f t="shared" si="12"/>
        <v>0</v>
      </c>
      <c r="F252" s="60"/>
      <c r="G252" s="224"/>
      <c r="H252" s="175"/>
      <c r="I252" s="60"/>
      <c r="J252" s="39">
        <f t="shared" si="11"/>
        <v>0</v>
      </c>
      <c r="K252" s="81"/>
      <c r="L252" s="273"/>
      <c r="M252" s="283"/>
      <c r="N252" s="42">
        <f t="shared" si="13"/>
        <v>0</v>
      </c>
      <c r="O252" s="223"/>
      <c r="P252" s="243"/>
      <c r="Q252" s="124"/>
      <c r="R252" s="125"/>
      <c r="S252" s="176"/>
      <c r="T252" s="177"/>
      <c r="U252" s="49"/>
      <c r="V252" s="50"/>
    </row>
    <row r="253" spans="1:22" ht="20.25" thickTop="1" thickBot="1" x14ac:dyDescent="0.35">
      <c r="A253" s="204"/>
      <c r="B253" s="203"/>
      <c r="C253" s="284"/>
      <c r="D253" s="284"/>
      <c r="E253" s="34">
        <f t="shared" si="12"/>
        <v>0</v>
      </c>
      <c r="F253" s="60"/>
      <c r="G253" s="224"/>
      <c r="H253" s="175"/>
      <c r="I253" s="60"/>
      <c r="J253" s="39">
        <f t="shared" si="11"/>
        <v>0</v>
      </c>
      <c r="K253" s="81"/>
      <c r="L253" s="273"/>
      <c r="M253" s="283"/>
      <c r="N253" s="42">
        <f t="shared" si="13"/>
        <v>0</v>
      </c>
      <c r="O253" s="223"/>
      <c r="P253" s="243"/>
      <c r="Q253" s="124"/>
      <c r="R253" s="125"/>
      <c r="S253" s="176"/>
      <c r="T253" s="177"/>
      <c r="U253" s="49"/>
      <c r="V253" s="50"/>
    </row>
    <row r="254" spans="1:22" ht="17.25" thickTop="1" thickBot="1" x14ac:dyDescent="0.3">
      <c r="A254" s="285"/>
      <c r="B254" s="203"/>
      <c r="C254" s="203"/>
      <c r="D254" s="203"/>
      <c r="E254" s="34">
        <f t="shared" si="12"/>
        <v>0</v>
      </c>
      <c r="F254" s="254"/>
      <c r="G254" s="224"/>
      <c r="H254" s="255"/>
      <c r="I254" s="254">
        <v>0</v>
      </c>
      <c r="J254" s="39">
        <f t="shared" si="11"/>
        <v>0</v>
      </c>
      <c r="K254" s="286"/>
      <c r="L254" s="286"/>
      <c r="M254" s="286"/>
      <c r="N254" s="42">
        <f t="shared" si="13"/>
        <v>0</v>
      </c>
      <c r="O254" s="287"/>
      <c r="P254" s="243"/>
      <c r="Q254" s="124"/>
      <c r="R254" s="288"/>
      <c r="S254" s="289"/>
      <c r="T254" s="290"/>
      <c r="U254" s="259"/>
      <c r="V254" s="263"/>
    </row>
    <row r="255" spans="1:22" ht="17.25" thickTop="1" thickBot="1" x14ac:dyDescent="0.3">
      <c r="A255" s="285"/>
      <c r="B255" s="203"/>
      <c r="C255" s="203"/>
      <c r="D255" s="203"/>
      <c r="E255" s="34">
        <f t="shared" si="12"/>
        <v>0</v>
      </c>
      <c r="F255" s="254"/>
      <c r="G255" s="224"/>
      <c r="H255" s="255"/>
      <c r="I255" s="254">
        <v>0</v>
      </c>
      <c r="J255" s="39">
        <f t="shared" si="11"/>
        <v>0</v>
      </c>
      <c r="K255" s="286"/>
      <c r="L255" s="286"/>
      <c r="M255" s="286"/>
      <c r="N255" s="42">
        <f t="shared" si="13"/>
        <v>0</v>
      </c>
      <c r="O255" s="287"/>
      <c r="P255" s="243"/>
      <c r="Q255" s="124"/>
      <c r="R255" s="288"/>
      <c r="S255" s="289"/>
      <c r="T255" s="290"/>
      <c r="U255" s="259"/>
      <c r="V255" s="263"/>
    </row>
    <row r="256" spans="1:22" ht="17.25" thickTop="1" thickBot="1" x14ac:dyDescent="0.3">
      <c r="A256" s="285"/>
      <c r="B256" s="203"/>
      <c r="C256" s="203"/>
      <c r="D256" s="203"/>
      <c r="E256" s="34">
        <f t="shared" si="12"/>
        <v>0</v>
      </c>
      <c r="F256" s="254"/>
      <c r="G256" s="224"/>
      <c r="H256" s="255"/>
      <c r="I256" s="254">
        <v>0</v>
      </c>
      <c r="J256" s="39">
        <f t="shared" si="11"/>
        <v>0</v>
      </c>
      <c r="K256" s="286"/>
      <c r="L256" s="286"/>
      <c r="M256" s="286"/>
      <c r="N256" s="42">
        <f t="shared" si="13"/>
        <v>0</v>
      </c>
      <c r="O256" s="287"/>
      <c r="P256" s="243"/>
      <c r="Q256" s="124"/>
      <c r="R256" s="288"/>
      <c r="S256" s="289"/>
      <c r="T256" s="290"/>
      <c r="U256" s="259"/>
      <c r="V256" s="263"/>
    </row>
    <row r="257" spans="1:22" ht="17.25" thickTop="1" thickBot="1" x14ac:dyDescent="0.3">
      <c r="A257" s="285"/>
      <c r="B257" s="203"/>
      <c r="C257" s="203"/>
      <c r="D257" s="203"/>
      <c r="E257" s="34">
        <f t="shared" si="12"/>
        <v>0</v>
      </c>
      <c r="F257" s="254"/>
      <c r="G257" s="224"/>
      <c r="H257" s="291"/>
      <c r="I257" s="254">
        <v>0</v>
      </c>
      <c r="J257" s="39">
        <f t="shared" si="11"/>
        <v>0</v>
      </c>
      <c r="K257" s="286"/>
      <c r="L257" s="286"/>
      <c r="M257" s="286"/>
      <c r="N257" s="42">
        <f t="shared" si="13"/>
        <v>0</v>
      </c>
      <c r="O257" s="287"/>
      <c r="P257" s="243"/>
      <c r="Q257" s="124"/>
      <c r="R257" s="288"/>
      <c r="S257" s="289"/>
      <c r="T257" s="290"/>
      <c r="U257" s="259"/>
      <c r="V257" s="263"/>
    </row>
    <row r="258" spans="1:22" ht="17.25" thickTop="1" thickBot="1" x14ac:dyDescent="0.3">
      <c r="A258" s="292"/>
      <c r="B258" s="203"/>
      <c r="C258" s="203"/>
      <c r="D258" s="203"/>
      <c r="E258" s="34">
        <f t="shared" si="12"/>
        <v>0</v>
      </c>
      <c r="F258" s="254"/>
      <c r="G258" s="224"/>
      <c r="H258" s="293"/>
      <c r="I258" s="254">
        <v>0</v>
      </c>
      <c r="J258" s="39">
        <f t="shared" si="11"/>
        <v>0</v>
      </c>
      <c r="K258" s="286"/>
      <c r="L258" s="286"/>
      <c r="M258" s="286"/>
      <c r="N258" s="42">
        <f t="shared" si="13"/>
        <v>0</v>
      </c>
      <c r="O258" s="287"/>
      <c r="P258" s="243"/>
      <c r="Q258" s="124"/>
      <c r="R258" s="288"/>
      <c r="S258" s="289"/>
      <c r="T258" s="290"/>
      <c r="U258" s="49"/>
      <c r="V258" s="50"/>
    </row>
    <row r="259" spans="1:22" ht="17.25" thickTop="1" thickBot="1" x14ac:dyDescent="0.3">
      <c r="A259" s="294"/>
      <c r="B259" s="295"/>
      <c r="E259" s="34">
        <f t="shared" si="12"/>
        <v>0</v>
      </c>
      <c r="H259" s="299"/>
      <c r="I259" s="297">
        <v>0</v>
      </c>
      <c r="J259" s="39">
        <f t="shared" si="11"/>
        <v>0</v>
      </c>
      <c r="K259" s="300"/>
      <c r="L259" s="300"/>
      <c r="M259" s="300"/>
      <c r="N259" s="42">
        <f t="shared" si="13"/>
        <v>0</v>
      </c>
      <c r="O259" s="287"/>
      <c r="P259" s="243"/>
      <c r="Q259" s="258"/>
      <c r="R259" s="288"/>
      <c r="S259" s="289"/>
      <c r="T259" s="290"/>
      <c r="U259" s="49"/>
      <c r="V259" s="50"/>
    </row>
    <row r="260" spans="1:22" ht="17.25" thickTop="1" thickBot="1" x14ac:dyDescent="0.3">
      <c r="A260" s="294"/>
      <c r="B260" s="295"/>
      <c r="E260" s="34">
        <f t="shared" si="12"/>
        <v>0</v>
      </c>
      <c r="I260" s="297">
        <v>0</v>
      </c>
      <c r="J260" s="39">
        <f t="shared" si="11"/>
        <v>0</v>
      </c>
      <c r="K260" s="300"/>
      <c r="L260" s="300"/>
      <c r="M260" s="300"/>
      <c r="N260" s="42">
        <f t="shared" si="13"/>
        <v>0</v>
      </c>
      <c r="O260" s="287"/>
      <c r="P260" s="243"/>
      <c r="Q260" s="258"/>
      <c r="R260" s="288"/>
      <c r="S260" s="289"/>
      <c r="T260" s="290"/>
      <c r="U260" s="49"/>
      <c r="V260" s="50"/>
    </row>
    <row r="261" spans="1:22" ht="17.25" thickTop="1" thickBot="1" x14ac:dyDescent="0.3">
      <c r="A261" s="294"/>
      <c r="B261" s="295"/>
      <c r="E261" s="34">
        <f t="shared" si="12"/>
        <v>0</v>
      </c>
      <c r="I261" s="302">
        <v>0</v>
      </c>
      <c r="J261" s="39">
        <f t="shared" si="11"/>
        <v>0</v>
      </c>
      <c r="K261" s="300"/>
      <c r="L261" s="300"/>
      <c r="M261" s="300"/>
      <c r="N261" s="42">
        <f t="shared" si="13"/>
        <v>0</v>
      </c>
      <c r="O261" s="287"/>
      <c r="P261" s="243"/>
      <c r="Q261" s="258"/>
      <c r="R261" s="288"/>
      <c r="S261" s="289"/>
      <c r="T261" s="290"/>
      <c r="U261" s="49"/>
      <c r="V261" s="50"/>
    </row>
    <row r="262" spans="1:22" ht="20.25" thickTop="1" thickBot="1" x14ac:dyDescent="0.35">
      <c r="A262" s="294"/>
      <c r="B262" s="295"/>
      <c r="E262" s="34" t="e">
        <f t="shared" si="12"/>
        <v>#VALUE!</v>
      </c>
      <c r="F262" s="1661" t="s">
        <v>27</v>
      </c>
      <c r="G262" s="1661"/>
      <c r="H262" s="1662"/>
      <c r="I262" s="303">
        <f>SUM(I4:I261)</f>
        <v>288418.77</v>
      </c>
      <c r="J262" s="304"/>
      <c r="K262" s="300"/>
      <c r="L262" s="305"/>
      <c r="M262" s="300"/>
      <c r="N262" s="42">
        <f t="shared" si="13"/>
        <v>0</v>
      </c>
      <c r="O262" s="287"/>
      <c r="P262" s="243"/>
      <c r="Q262" s="258"/>
      <c r="R262" s="288"/>
      <c r="S262" s="306"/>
      <c r="T262" s="261"/>
      <c r="U262" s="262"/>
      <c r="V262" s="50"/>
    </row>
    <row r="263" spans="1:22" ht="20.25" thickTop="1" thickBot="1" x14ac:dyDescent="0.3">
      <c r="A263" s="307"/>
      <c r="B263" s="295"/>
      <c r="E263" s="34">
        <f t="shared" si="12"/>
        <v>0</v>
      </c>
      <c r="I263" s="308"/>
      <c r="J263" s="304"/>
      <c r="K263" s="300"/>
      <c r="L263" s="305"/>
      <c r="M263" s="300"/>
      <c r="N263" s="42">
        <f t="shared" si="13"/>
        <v>0</v>
      </c>
      <c r="O263" s="309"/>
      <c r="Q263" s="6"/>
      <c r="R263" s="310"/>
      <c r="S263" s="311"/>
      <c r="T263" s="312"/>
      <c r="V263" s="9"/>
    </row>
    <row r="264" spans="1:22" ht="17.25" thickTop="1" thickBot="1" x14ac:dyDescent="0.3">
      <c r="A264" s="294"/>
      <c r="B264" s="295"/>
      <c r="E264" s="34">
        <f t="shared" si="12"/>
        <v>0</v>
      </c>
      <c r="J264" s="297"/>
      <c r="K264" s="300"/>
      <c r="L264" s="300"/>
      <c r="M264" s="300"/>
      <c r="N264" s="42">
        <f t="shared" si="13"/>
        <v>0</v>
      </c>
      <c r="O264" s="309"/>
      <c r="Q264" s="6"/>
      <c r="R264" s="310"/>
      <c r="S264" s="311"/>
      <c r="T264" s="312"/>
      <c r="V264" s="9"/>
    </row>
    <row r="265" spans="1:22" ht="17.25" thickTop="1" thickBot="1" x14ac:dyDescent="0.3">
      <c r="A265" s="294"/>
      <c r="B265" s="295"/>
      <c r="E265" s="34">
        <f t="shared" si="12"/>
        <v>0</v>
      </c>
      <c r="J265" s="297"/>
      <c r="K265" s="314"/>
      <c r="N265" s="42">
        <f t="shared" si="13"/>
        <v>0</v>
      </c>
      <c r="O265" s="315"/>
      <c r="Q265" s="6"/>
      <c r="R265" s="310"/>
      <c r="S265" s="311"/>
      <c r="T265" s="316"/>
      <c r="V265" s="9"/>
    </row>
    <row r="266" spans="1:22" ht="17.25" thickTop="1" thickBot="1" x14ac:dyDescent="0.3">
      <c r="A266" s="294"/>
      <c r="H266" s="318"/>
      <c r="I266" s="319" t="s">
        <v>28</v>
      </c>
      <c r="J266" s="320"/>
      <c r="K266" s="320"/>
      <c r="L266" s="321">
        <f>SUM(L254:L265)</f>
        <v>0</v>
      </c>
      <c r="M266" s="322"/>
      <c r="N266" s="323">
        <f>SUM(N4:N265)</f>
        <v>16118719.32</v>
      </c>
      <c r="O266" s="324"/>
      <c r="Q266" s="325">
        <f>SUM(Q4:Q265)</f>
        <v>0</v>
      </c>
      <c r="R266" s="256"/>
      <c r="S266" s="326">
        <f>SUM(S19:S265)</f>
        <v>0</v>
      </c>
      <c r="T266" s="327"/>
      <c r="U266" s="328"/>
      <c r="V266" s="329">
        <f>SUM(V254:V265)</f>
        <v>0</v>
      </c>
    </row>
    <row r="267" spans="1:22" x14ac:dyDescent="0.25">
      <c r="A267" s="294"/>
      <c r="H267" s="318"/>
      <c r="I267" s="330"/>
      <c r="J267" s="331"/>
      <c r="K267" s="332"/>
      <c r="L267" s="332"/>
      <c r="M267" s="332"/>
      <c r="N267" s="333"/>
      <c r="O267" s="324"/>
      <c r="R267" s="310"/>
      <c r="S267" s="334"/>
      <c r="U267" s="336"/>
      <c r="V267"/>
    </row>
    <row r="268" spans="1:22" ht="16.5" thickBot="1" x14ac:dyDescent="0.3">
      <c r="A268" s="294"/>
      <c r="H268" s="318"/>
      <c r="I268" s="330"/>
      <c r="J268" s="331"/>
      <c r="K268" s="332"/>
      <c r="L268" s="332"/>
      <c r="M268" s="332"/>
      <c r="N268" s="333"/>
      <c r="O268" s="324"/>
      <c r="R268" s="310"/>
      <c r="S268" s="334"/>
      <c r="U268" s="336"/>
      <c r="V268"/>
    </row>
    <row r="269" spans="1:22" ht="19.5" thickTop="1" x14ac:dyDescent="0.25">
      <c r="A269" s="294"/>
      <c r="I269" s="337" t="s">
        <v>29</v>
      </c>
      <c r="J269" s="338"/>
      <c r="K269" s="338"/>
      <c r="L269" s="339"/>
      <c r="M269" s="339"/>
      <c r="N269" s="340">
        <f>V266+S266+Q266+N266+L266</f>
        <v>16118719.32</v>
      </c>
      <c r="O269" s="341"/>
      <c r="R269" s="310"/>
      <c r="S269" s="334"/>
      <c r="U269" s="336"/>
      <c r="V269"/>
    </row>
    <row r="270" spans="1:22" ht="19.5" thickBot="1" x14ac:dyDescent="0.3">
      <c r="A270" s="342"/>
      <c r="I270" s="343"/>
      <c r="J270" s="344"/>
      <c r="K270" s="344"/>
      <c r="L270" s="345"/>
      <c r="M270" s="345"/>
      <c r="N270" s="346"/>
      <c r="O270" s="347"/>
      <c r="R270" s="310"/>
      <c r="S270" s="334"/>
      <c r="U270" s="336"/>
      <c r="V270"/>
    </row>
    <row r="271" spans="1:22" ht="16.5" thickTop="1" x14ac:dyDescent="0.25">
      <c r="A271" s="342"/>
      <c r="I271" s="330"/>
      <c r="J271" s="331"/>
      <c r="K271" s="332"/>
      <c r="L271" s="332"/>
      <c r="M271" s="332"/>
      <c r="N271" s="333"/>
      <c r="O271" s="324"/>
      <c r="R271" s="310"/>
      <c r="S271" s="334"/>
      <c r="U271" s="336"/>
      <c r="V271"/>
    </row>
    <row r="272" spans="1:22" x14ac:dyDescent="0.25">
      <c r="A272" s="294"/>
      <c r="I272" s="330"/>
      <c r="J272" s="331"/>
      <c r="K272" s="332"/>
      <c r="L272" s="332"/>
      <c r="M272" s="332"/>
      <c r="N272" s="333"/>
      <c r="O272" s="324"/>
      <c r="R272" s="310"/>
      <c r="S272" s="334"/>
      <c r="U272" s="336"/>
      <c r="V272"/>
    </row>
    <row r="273" spans="1:22" x14ac:dyDescent="0.25">
      <c r="A273" s="294"/>
      <c r="I273" s="330"/>
      <c r="J273" s="348"/>
      <c r="K273" s="332"/>
      <c r="L273" s="332"/>
      <c r="M273" s="332"/>
      <c r="N273" s="333"/>
      <c r="O273" s="349"/>
      <c r="R273" s="310"/>
      <c r="S273" s="334"/>
      <c r="U273" s="336"/>
      <c r="V273"/>
    </row>
    <row r="274" spans="1:22" x14ac:dyDescent="0.25">
      <c r="A274" s="342"/>
      <c r="N274" s="333"/>
      <c r="O274" s="351"/>
      <c r="R274" s="310"/>
      <c r="S274" s="334"/>
      <c r="U274" s="336"/>
      <c r="V274"/>
    </row>
    <row r="275" spans="1:22" x14ac:dyDescent="0.25">
      <c r="A275" s="342"/>
      <c r="O275" s="351"/>
      <c r="S275" s="334"/>
      <c r="U275" s="336"/>
      <c r="V275"/>
    </row>
    <row r="276" spans="1:22" x14ac:dyDescent="0.25">
      <c r="A276" s="294"/>
      <c r="B276" s="295"/>
      <c r="N276" s="333"/>
      <c r="O276" s="324"/>
      <c r="S276" s="334"/>
      <c r="U276" s="336"/>
      <c r="V276"/>
    </row>
    <row r="277" spans="1:22" x14ac:dyDescent="0.25">
      <c r="A277" s="342"/>
      <c r="B277" s="295"/>
      <c r="N277" s="333"/>
      <c r="O277" s="324"/>
      <c r="S277" s="334"/>
      <c r="U277" s="336"/>
      <c r="V277"/>
    </row>
    <row r="278" spans="1:22" x14ac:dyDescent="0.25">
      <c r="A278" s="294"/>
      <c r="B278" s="295"/>
      <c r="I278" s="330"/>
      <c r="J278" s="331"/>
      <c r="K278" s="332"/>
      <c r="L278" s="332"/>
      <c r="M278" s="332"/>
      <c r="N278" s="333"/>
      <c r="O278" s="324"/>
      <c r="S278" s="334"/>
      <c r="U278" s="336"/>
      <c r="V278"/>
    </row>
    <row r="279" spans="1:22" x14ac:dyDescent="0.25">
      <c r="A279" s="342"/>
      <c r="B279" s="295"/>
      <c r="I279" s="330"/>
      <c r="J279" s="331"/>
      <c r="K279" s="332"/>
      <c r="L279" s="332"/>
      <c r="M279" s="332"/>
      <c r="N279" s="333"/>
      <c r="O279" s="324"/>
      <c r="S279" s="334"/>
      <c r="U279" s="336"/>
      <c r="V279"/>
    </row>
    <row r="280" spans="1:22" x14ac:dyDescent="0.25">
      <c r="A280" s="294"/>
      <c r="B280" s="295"/>
      <c r="I280" s="352"/>
      <c r="J280" s="328"/>
      <c r="K280" s="328"/>
      <c r="N280" s="333"/>
      <c r="O280" s="324"/>
      <c r="S280" s="334"/>
      <c r="U280" s="336"/>
      <c r="V280"/>
    </row>
    <row r="281" spans="1:22" x14ac:dyDescent="0.25">
      <c r="A281" s="342"/>
      <c r="S281" s="334"/>
      <c r="U281" s="336"/>
      <c r="V281"/>
    </row>
    <row r="282" spans="1:22" x14ac:dyDescent="0.25">
      <c r="A282" s="294"/>
      <c r="S282" s="334"/>
      <c r="U282" s="336"/>
      <c r="V282"/>
    </row>
    <row r="283" spans="1:22" x14ac:dyDescent="0.25">
      <c r="A283" s="294"/>
      <c r="B283" s="354"/>
      <c r="C283" s="354"/>
      <c r="D283" s="354"/>
      <c r="E283" s="355"/>
      <c r="F283" s="356"/>
      <c r="G283" s="357"/>
      <c r="H283" s="358"/>
      <c r="I283" s="359"/>
      <c r="J283"/>
      <c r="K283"/>
      <c r="L283"/>
      <c r="M283"/>
      <c r="P283" s="360"/>
      <c r="Q283" s="334"/>
      <c r="S283" s="334"/>
      <c r="U283" s="336"/>
      <c r="V283"/>
    </row>
    <row r="284" spans="1:22" x14ac:dyDescent="0.25">
      <c r="A284" s="342"/>
      <c r="B284" s="354"/>
      <c r="C284" s="354"/>
      <c r="D284" s="354"/>
      <c r="E284" s="355"/>
      <c r="F284" s="356"/>
      <c r="G284" s="357"/>
      <c r="H284" s="358"/>
      <c r="I284" s="359"/>
      <c r="J284"/>
      <c r="K284"/>
      <c r="L284"/>
      <c r="M284"/>
      <c r="P284" s="360"/>
      <c r="Q284" s="334"/>
      <c r="S284" s="334"/>
      <c r="U284" s="336"/>
      <c r="V284"/>
    </row>
    <row r="285" spans="1:22" x14ac:dyDescent="0.25">
      <c r="A285" s="342"/>
      <c r="B285" s="354"/>
      <c r="C285" s="354"/>
      <c r="D285" s="354"/>
      <c r="E285" s="355"/>
      <c r="F285" s="356"/>
      <c r="G285" s="357"/>
      <c r="H285" s="358"/>
      <c r="I285" s="359"/>
      <c r="J285"/>
      <c r="K285"/>
      <c r="L285"/>
      <c r="M285"/>
      <c r="P285" s="360"/>
      <c r="Q285" s="334"/>
      <c r="S285" s="334"/>
      <c r="U285" s="336"/>
      <c r="V285"/>
    </row>
    <row r="286" spans="1:22" x14ac:dyDescent="0.25">
      <c r="A286" s="342"/>
      <c r="B286" s="354"/>
      <c r="C286" s="354"/>
      <c r="D286" s="354"/>
      <c r="E286" s="355"/>
      <c r="F286" s="356"/>
      <c r="G286" s="357"/>
      <c r="H286" s="358"/>
      <c r="I286" s="359"/>
      <c r="J286"/>
      <c r="K286"/>
      <c r="L286"/>
      <c r="M286"/>
      <c r="P286" s="360"/>
      <c r="Q286" s="334"/>
      <c r="S286" s="334"/>
      <c r="U286" s="336"/>
      <c r="V286"/>
    </row>
    <row r="287" spans="1:22" x14ac:dyDescent="0.25">
      <c r="A287" s="361"/>
      <c r="B287" s="354"/>
      <c r="C287" s="354"/>
      <c r="D287" s="354"/>
      <c r="E287" s="355"/>
      <c r="F287" s="356"/>
      <c r="G287" s="357"/>
      <c r="H287" s="358"/>
      <c r="I287" s="359"/>
      <c r="J287"/>
      <c r="K287"/>
      <c r="L287"/>
      <c r="M287"/>
      <c r="P287" s="360"/>
      <c r="Q287" s="334"/>
      <c r="S287" s="334"/>
      <c r="U287" s="336"/>
      <c r="V287"/>
    </row>
    <row r="288" spans="1:22" x14ac:dyDescent="0.25">
      <c r="A288" s="307"/>
      <c r="B288" s="354"/>
      <c r="C288" s="354"/>
      <c r="D288" s="354"/>
      <c r="E288" s="355"/>
      <c r="F288" s="356"/>
      <c r="G288" s="357"/>
      <c r="H288" s="358"/>
      <c r="I288" s="359"/>
      <c r="J288"/>
      <c r="K288"/>
      <c r="L288"/>
      <c r="M288"/>
      <c r="P288" s="360"/>
      <c r="Q288" s="334"/>
      <c r="S288" s="334"/>
      <c r="U288" s="336"/>
      <c r="V288"/>
    </row>
    <row r="289" spans="1:22" x14ac:dyDescent="0.25">
      <c r="A289" s="294"/>
      <c r="B289" s="354"/>
      <c r="C289" s="354"/>
      <c r="D289" s="354"/>
      <c r="E289" s="355"/>
      <c r="F289" s="356"/>
      <c r="G289" s="357"/>
      <c r="H289" s="358"/>
      <c r="I289" s="359"/>
      <c r="J289"/>
      <c r="K289"/>
      <c r="L289"/>
      <c r="M289"/>
      <c r="P289" s="360"/>
      <c r="Q289" s="334"/>
      <c r="S289" s="334"/>
      <c r="U289" s="336"/>
      <c r="V289"/>
    </row>
    <row r="290" spans="1:22" x14ac:dyDescent="0.25">
      <c r="A290" s="294"/>
      <c r="B290" s="354"/>
      <c r="C290" s="354"/>
      <c r="D290" s="354"/>
      <c r="E290" s="355"/>
      <c r="F290" s="356"/>
      <c r="G290" s="357"/>
      <c r="H290" s="358"/>
      <c r="I290" s="359"/>
      <c r="J290"/>
      <c r="K290"/>
      <c r="L290"/>
      <c r="M290"/>
      <c r="P290" s="360"/>
      <c r="Q290" s="334"/>
      <c r="S290" s="334"/>
      <c r="U290" s="336"/>
      <c r="V290"/>
    </row>
    <row r="291" spans="1:22" x14ac:dyDescent="0.25">
      <c r="A291" s="294"/>
      <c r="B291" s="354"/>
      <c r="C291" s="354"/>
      <c r="D291" s="354"/>
      <c r="E291" s="355"/>
      <c r="F291" s="356"/>
      <c r="G291" s="357"/>
      <c r="H291" s="358"/>
      <c r="I291" s="359"/>
      <c r="J291"/>
      <c r="K291"/>
      <c r="L291"/>
      <c r="M291"/>
      <c r="P291" s="360"/>
      <c r="Q291" s="334"/>
      <c r="S291" s="334"/>
      <c r="U291" s="336"/>
      <c r="V291"/>
    </row>
    <row r="292" spans="1:22" x14ac:dyDescent="0.25">
      <c r="A292" s="294"/>
      <c r="B292" s="354"/>
      <c r="C292" s="354"/>
      <c r="D292" s="354"/>
      <c r="E292" s="355"/>
      <c r="F292" s="356"/>
      <c r="G292" s="357"/>
      <c r="H292" s="358"/>
      <c r="I292" s="359"/>
      <c r="J292"/>
      <c r="K292"/>
      <c r="L292"/>
      <c r="M292"/>
      <c r="P292" s="360"/>
      <c r="Q292" s="334"/>
      <c r="S292" s="334"/>
      <c r="U292" s="336"/>
      <c r="V292"/>
    </row>
    <row r="293" spans="1:22" x14ac:dyDescent="0.25">
      <c r="A293" s="294"/>
      <c r="B293" s="354"/>
      <c r="C293" s="354"/>
      <c r="D293" s="354"/>
      <c r="E293" s="355"/>
      <c r="F293" s="356"/>
      <c r="G293" s="357"/>
      <c r="H293" s="358"/>
      <c r="I293" s="359"/>
      <c r="J293"/>
      <c r="K293"/>
      <c r="L293"/>
      <c r="M293"/>
      <c r="P293" s="360"/>
      <c r="Q293" s="334"/>
      <c r="S293" s="334"/>
      <c r="U293" s="336"/>
      <c r="V293"/>
    </row>
    <row r="294" spans="1:22" x14ac:dyDescent="0.25">
      <c r="A294" s="294"/>
      <c r="B294" s="354"/>
      <c r="C294" s="354"/>
      <c r="D294" s="354"/>
      <c r="E294" s="355"/>
      <c r="F294" s="356"/>
      <c r="G294" s="357"/>
      <c r="H294" s="358"/>
      <c r="I294" s="359"/>
      <c r="J294"/>
      <c r="K294"/>
      <c r="L294"/>
      <c r="M294"/>
      <c r="P294" s="360"/>
      <c r="Q294" s="334"/>
      <c r="S294" s="334"/>
      <c r="U294" s="336"/>
      <c r="V294"/>
    </row>
    <row r="295" spans="1:22" x14ac:dyDescent="0.25">
      <c r="A295" s="294"/>
      <c r="B295" s="354"/>
      <c r="C295" s="354"/>
      <c r="D295" s="354"/>
      <c r="E295" s="355"/>
      <c r="F295" s="356"/>
      <c r="G295" s="357"/>
      <c r="H295" s="358"/>
      <c r="I295" s="359"/>
      <c r="J295"/>
      <c r="K295"/>
      <c r="L295"/>
      <c r="M295"/>
      <c r="P295" s="360"/>
      <c r="Q295" s="334"/>
      <c r="S295" s="334"/>
      <c r="U295" s="336"/>
      <c r="V295"/>
    </row>
  </sheetData>
  <mergeCells count="8">
    <mergeCell ref="F262:H262"/>
    <mergeCell ref="A1:J2"/>
    <mergeCell ref="S1:T2"/>
    <mergeCell ref="W1:X1"/>
    <mergeCell ref="O3:P3"/>
    <mergeCell ref="L90:M91"/>
    <mergeCell ref="O97:O98"/>
    <mergeCell ref="P97:P98"/>
  </mergeCells>
  <pageMargins left="0.7" right="0.7" top="0.75" bottom="0.75" header="0.3" footer="0.3"/>
  <pageSetup paperSize="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X304"/>
  <sheetViews>
    <sheetView workbookViewId="0">
      <pane ySplit="3" topLeftCell="A58" activePane="bottomLeft" state="frozen"/>
      <selection pane="bottomLeft" activeCell="H82" sqref="H82"/>
    </sheetView>
  </sheetViews>
  <sheetFormatPr baseColWidth="10" defaultRowHeight="15.75" x14ac:dyDescent="0.25"/>
  <cols>
    <col min="1" max="1" width="49.28515625" customWidth="1"/>
    <col min="2" max="2" width="28.5703125" style="296" customWidth="1"/>
    <col min="3" max="3" width="13.85546875" style="296" customWidth="1"/>
    <col min="4" max="4" width="8.42578125" style="296" hidden="1" customWidth="1"/>
    <col min="5" max="5" width="15.28515625" style="317" hidden="1" customWidth="1"/>
    <col min="6" max="6" width="14.140625" style="297" customWidth="1"/>
    <col min="7" max="7" width="14.140625" style="298" bestFit="1" customWidth="1"/>
    <col min="8" max="8" width="13.28515625" style="301" customWidth="1"/>
    <col min="9" max="9" width="16.28515625" style="297" customWidth="1"/>
    <col min="10" max="10" width="11.42578125" style="350"/>
    <col min="11" max="11" width="12.42578125" style="256" bestFit="1" customWidth="1"/>
    <col min="12" max="13" width="11.42578125" style="256" customWidth="1"/>
    <col min="14" max="14" width="18.85546875" bestFit="1" customWidth="1"/>
    <col min="15" max="15" width="17.85546875" style="353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62" bestFit="1" customWidth="1"/>
    <col min="20" max="20" width="13" style="335" bestFit="1" customWidth="1"/>
    <col min="21" max="21" width="11.42578125" style="313"/>
    <col min="22" max="22" width="11.42578125" style="328"/>
  </cols>
  <sheetData>
    <row r="1" spans="1:24" ht="42.75" customHeight="1" x14ac:dyDescent="0.65">
      <c r="A1" s="1663" t="s">
        <v>56</v>
      </c>
      <c r="B1" s="1663"/>
      <c r="C1" s="1663"/>
      <c r="D1" s="1663"/>
      <c r="E1" s="1663"/>
      <c r="F1" s="1663"/>
      <c r="G1" s="1663"/>
      <c r="H1" s="1663"/>
      <c r="I1" s="1663"/>
      <c r="J1" s="1663"/>
      <c r="K1" s="363"/>
      <c r="L1" s="363"/>
      <c r="M1" s="363"/>
      <c r="N1" s="363"/>
      <c r="O1" s="364"/>
      <c r="S1" s="1664" t="s">
        <v>0</v>
      </c>
      <c r="T1" s="1664"/>
      <c r="U1" s="4" t="s">
        <v>1</v>
      </c>
      <c r="V1" s="5" t="s">
        <v>2</v>
      </c>
      <c r="W1" s="1666" t="s">
        <v>3</v>
      </c>
      <c r="X1" s="1667"/>
    </row>
    <row r="2" spans="1:24" thickBot="1" x14ac:dyDescent="0.3">
      <c r="A2" s="1663"/>
      <c r="B2" s="1663"/>
      <c r="C2" s="1663"/>
      <c r="D2" s="1663"/>
      <c r="E2" s="1663"/>
      <c r="F2" s="1663"/>
      <c r="G2" s="1663"/>
      <c r="H2" s="1663"/>
      <c r="I2" s="1663"/>
      <c r="J2" s="1663"/>
      <c r="K2" s="365"/>
      <c r="L2" s="365"/>
      <c r="M2" s="365"/>
      <c r="N2" s="366"/>
      <c r="O2" s="367"/>
      <c r="Q2" s="6"/>
      <c r="R2" s="7"/>
      <c r="S2" s="1665"/>
      <c r="T2" s="1665"/>
      <c r="U2" s="8"/>
      <c r="V2" s="9"/>
      <c r="W2" s="10"/>
      <c r="X2" s="11"/>
    </row>
    <row r="3" spans="1:24" ht="50.25" thickTop="1" thickBot="1" x14ac:dyDescent="0.4">
      <c r="A3" s="12" t="s">
        <v>4</v>
      </c>
      <c r="B3" s="13" t="s">
        <v>5</v>
      </c>
      <c r="C3" s="14" t="s">
        <v>6</v>
      </c>
      <c r="D3" s="14" t="s">
        <v>7</v>
      </c>
      <c r="E3" s="15" t="s">
        <v>8</v>
      </c>
      <c r="F3" s="16" t="s">
        <v>9</v>
      </c>
      <c r="G3" s="17" t="s">
        <v>10</v>
      </c>
      <c r="H3" s="18" t="s">
        <v>11</v>
      </c>
      <c r="I3" s="19" t="s">
        <v>12</v>
      </c>
      <c r="J3" s="20" t="s">
        <v>13</v>
      </c>
      <c r="K3" s="21"/>
      <c r="L3" s="22" t="s">
        <v>14</v>
      </c>
      <c r="M3" s="22"/>
      <c r="N3" s="23" t="s">
        <v>15</v>
      </c>
      <c r="O3" s="1668" t="s">
        <v>16</v>
      </c>
      <c r="P3" s="1669"/>
      <c r="Q3" s="24" t="s">
        <v>17</v>
      </c>
      <c r="R3" s="25" t="s">
        <v>18</v>
      </c>
      <c r="S3" s="26" t="s">
        <v>15</v>
      </c>
      <c r="T3" s="27" t="s">
        <v>19</v>
      </c>
      <c r="U3" s="8"/>
      <c r="V3" s="9"/>
      <c r="W3" s="28" t="s">
        <v>20</v>
      </c>
      <c r="X3" s="29" t="s">
        <v>15</v>
      </c>
    </row>
    <row r="4" spans="1:24" ht="33" customHeight="1" thickTop="1" thickBot="1" x14ac:dyDescent="0.35">
      <c r="A4" s="369" t="s">
        <v>33</v>
      </c>
      <c r="B4" s="31" t="s">
        <v>34</v>
      </c>
      <c r="C4" s="32" t="s">
        <v>88</v>
      </c>
      <c r="D4" s="33">
        <v>58</v>
      </c>
      <c r="E4" s="34">
        <f t="shared" ref="E4:E16" si="0">D4*F4</f>
        <v>1206980</v>
      </c>
      <c r="F4" s="35">
        <v>20810</v>
      </c>
      <c r="G4" s="36">
        <v>44958</v>
      </c>
      <c r="H4" s="37">
        <v>19770</v>
      </c>
      <c r="I4" s="38">
        <v>20908.400000000001</v>
      </c>
      <c r="J4" s="377">
        <f t="shared" ref="J4:J132" si="1">I4-F4</f>
        <v>98.400000000001455</v>
      </c>
      <c r="K4" s="40">
        <v>55.5</v>
      </c>
      <c r="L4" s="41"/>
      <c r="M4" s="41"/>
      <c r="N4" s="42">
        <f t="shared" ref="N4:N126" si="2">K4*I4</f>
        <v>1160416.2000000002</v>
      </c>
      <c r="O4" s="43" t="s">
        <v>68</v>
      </c>
      <c r="P4" s="44">
        <v>44966</v>
      </c>
      <c r="Q4" s="45"/>
      <c r="R4" s="46"/>
      <c r="S4" s="47"/>
      <c r="T4" s="48"/>
      <c r="U4" s="49"/>
      <c r="V4" s="50"/>
      <c r="W4" s="51"/>
      <c r="X4" s="52">
        <v>0</v>
      </c>
    </row>
    <row r="5" spans="1:24" ht="28.5" customHeight="1" thickTop="1" thickBot="1" x14ac:dyDescent="0.35">
      <c r="A5" s="53" t="s">
        <v>57</v>
      </c>
      <c r="B5" s="54" t="s">
        <v>58</v>
      </c>
      <c r="C5" s="55" t="s">
        <v>89</v>
      </c>
      <c r="D5" s="56">
        <v>58</v>
      </c>
      <c r="E5" s="34">
        <f t="shared" si="0"/>
        <v>1422160</v>
      </c>
      <c r="F5" s="57">
        <v>24520</v>
      </c>
      <c r="G5" s="58">
        <v>44960</v>
      </c>
      <c r="H5" s="59">
        <v>41318</v>
      </c>
      <c r="I5" s="60">
        <v>24520</v>
      </c>
      <c r="J5" s="39">
        <f t="shared" si="1"/>
        <v>0</v>
      </c>
      <c r="K5" s="40">
        <v>52.7</v>
      </c>
      <c r="L5" s="61"/>
      <c r="M5" s="61"/>
      <c r="N5" s="42">
        <f>K5*I5</f>
        <v>1292204</v>
      </c>
      <c r="O5" s="62" t="s">
        <v>78</v>
      </c>
      <c r="P5" s="63">
        <v>44974</v>
      </c>
      <c r="Q5" s="64"/>
      <c r="R5" s="65"/>
      <c r="S5" s="47"/>
      <c r="T5" s="48"/>
      <c r="U5" s="49"/>
      <c r="V5" s="50"/>
      <c r="W5" s="49"/>
      <c r="X5" s="52">
        <v>0</v>
      </c>
    </row>
    <row r="6" spans="1:24" ht="30.75" customHeight="1" thickTop="1" thickBot="1" x14ac:dyDescent="0.35">
      <c r="A6" s="368" t="s">
        <v>57</v>
      </c>
      <c r="B6" s="54" t="s">
        <v>59</v>
      </c>
      <c r="C6" s="55" t="s">
        <v>90</v>
      </c>
      <c r="D6" s="56">
        <v>58</v>
      </c>
      <c r="E6" s="34">
        <f t="shared" si="0"/>
        <v>1136800</v>
      </c>
      <c r="F6" s="57">
        <v>19600</v>
      </c>
      <c r="G6" s="58">
        <v>44963</v>
      </c>
      <c r="H6" s="59">
        <v>41337</v>
      </c>
      <c r="I6" s="60">
        <v>19600</v>
      </c>
      <c r="J6" s="39">
        <f t="shared" si="1"/>
        <v>0</v>
      </c>
      <c r="K6" s="40">
        <v>52</v>
      </c>
      <c r="L6" s="61"/>
      <c r="M6" s="61"/>
      <c r="N6" s="42">
        <f>K6*I6</f>
        <v>1019200</v>
      </c>
      <c r="O6" s="62" t="s">
        <v>78</v>
      </c>
      <c r="P6" s="63">
        <v>44977</v>
      </c>
      <c r="Q6" s="64"/>
      <c r="R6" s="65"/>
      <c r="S6" s="47"/>
      <c r="T6" s="48"/>
      <c r="U6" s="49"/>
      <c r="V6" s="50"/>
      <c r="W6" s="66"/>
      <c r="X6" s="52">
        <v>0</v>
      </c>
    </row>
    <row r="7" spans="1:24" ht="30.75" customHeight="1" thickTop="1" thickBot="1" x14ac:dyDescent="0.35">
      <c r="A7" s="369" t="s">
        <v>33</v>
      </c>
      <c r="B7" s="54" t="s">
        <v>34</v>
      </c>
      <c r="C7" s="67" t="s">
        <v>91</v>
      </c>
      <c r="D7" s="56">
        <v>58</v>
      </c>
      <c r="E7" s="34">
        <f t="shared" si="0"/>
        <v>1233660</v>
      </c>
      <c r="F7" s="57">
        <v>21270</v>
      </c>
      <c r="G7" s="58">
        <v>44965</v>
      </c>
      <c r="H7" s="59">
        <v>19794</v>
      </c>
      <c r="I7" s="60">
        <v>21397.4</v>
      </c>
      <c r="J7" s="377">
        <f t="shared" si="1"/>
        <v>127.40000000000146</v>
      </c>
      <c r="K7" s="40">
        <v>54</v>
      </c>
      <c r="L7" s="61"/>
      <c r="M7" s="61"/>
      <c r="N7" s="42">
        <f t="shared" si="2"/>
        <v>1155459.6000000001</v>
      </c>
      <c r="O7" s="68" t="s">
        <v>67</v>
      </c>
      <c r="P7" s="63">
        <v>44972</v>
      </c>
      <c r="Q7" s="64"/>
      <c r="R7" s="65"/>
      <c r="S7" s="47"/>
      <c r="T7" s="48"/>
      <c r="U7" s="49"/>
      <c r="V7" s="50"/>
      <c r="W7" s="49"/>
      <c r="X7" s="52">
        <v>0</v>
      </c>
    </row>
    <row r="8" spans="1:24" ht="30.75" customHeight="1" thickTop="1" thickBot="1" x14ac:dyDescent="0.35">
      <c r="A8" s="53" t="s">
        <v>57</v>
      </c>
      <c r="B8" s="54" t="s">
        <v>60</v>
      </c>
      <c r="C8" s="67" t="s">
        <v>96</v>
      </c>
      <c r="D8" s="56">
        <v>58</v>
      </c>
      <c r="E8" s="34">
        <f t="shared" si="0"/>
        <v>1020220</v>
      </c>
      <c r="F8" s="57">
        <v>17590</v>
      </c>
      <c r="G8" s="58">
        <v>44967</v>
      </c>
      <c r="H8" s="59">
        <v>41390</v>
      </c>
      <c r="I8" s="60">
        <v>17590</v>
      </c>
      <c r="J8" s="39">
        <f t="shared" si="1"/>
        <v>0</v>
      </c>
      <c r="K8" s="40">
        <v>50.5</v>
      </c>
      <c r="L8" s="61"/>
      <c r="M8" s="61"/>
      <c r="N8" s="42">
        <f t="shared" si="2"/>
        <v>888295</v>
      </c>
      <c r="O8" s="69" t="s">
        <v>78</v>
      </c>
      <c r="P8" s="70">
        <v>44981</v>
      </c>
      <c r="Q8" s="64"/>
      <c r="R8" s="65"/>
      <c r="S8" s="47"/>
      <c r="T8" s="48"/>
      <c r="U8" s="49"/>
      <c r="V8" s="50"/>
      <c r="W8" s="49"/>
      <c r="X8" s="52">
        <v>0</v>
      </c>
    </row>
    <row r="9" spans="1:24" ht="27.75" customHeight="1" thickTop="1" thickBot="1" x14ac:dyDescent="0.35">
      <c r="A9" s="71" t="s">
        <v>57</v>
      </c>
      <c r="B9" s="54" t="s">
        <v>69</v>
      </c>
      <c r="C9" s="55" t="s">
        <v>95</v>
      </c>
      <c r="D9" s="56">
        <v>58</v>
      </c>
      <c r="E9" s="34">
        <f t="shared" si="0"/>
        <v>691940</v>
      </c>
      <c r="F9" s="57">
        <v>11930</v>
      </c>
      <c r="G9" s="58">
        <v>44971</v>
      </c>
      <c r="H9" s="59">
        <v>41415</v>
      </c>
      <c r="I9" s="60">
        <v>11930</v>
      </c>
      <c r="J9" s="39">
        <f t="shared" si="1"/>
        <v>0</v>
      </c>
      <c r="K9" s="40">
        <v>50</v>
      </c>
      <c r="L9" s="61"/>
      <c r="M9" s="61"/>
      <c r="N9" s="42">
        <f t="shared" si="2"/>
        <v>596500</v>
      </c>
      <c r="O9" s="72" t="s">
        <v>78</v>
      </c>
      <c r="P9" s="70">
        <v>44985</v>
      </c>
      <c r="Q9" s="64"/>
      <c r="R9" s="65"/>
      <c r="S9" s="47"/>
      <c r="T9" s="48"/>
      <c r="U9" s="49"/>
      <c r="V9" s="50"/>
      <c r="W9" s="49"/>
      <c r="X9" s="52">
        <v>0</v>
      </c>
    </row>
    <row r="10" spans="1:24" ht="27.75" customHeight="1" thickTop="1" thickBot="1" x14ac:dyDescent="0.35">
      <c r="A10" s="71" t="s">
        <v>57</v>
      </c>
      <c r="B10" s="54" t="s">
        <v>70</v>
      </c>
      <c r="C10" s="55" t="s">
        <v>97</v>
      </c>
      <c r="D10" s="56">
        <v>53</v>
      </c>
      <c r="E10" s="34">
        <f t="shared" si="0"/>
        <v>638120</v>
      </c>
      <c r="F10" s="57">
        <v>12040</v>
      </c>
      <c r="G10" s="58">
        <v>44972</v>
      </c>
      <c r="H10" s="59">
        <v>41432</v>
      </c>
      <c r="I10" s="60">
        <v>12040</v>
      </c>
      <c r="J10" s="39">
        <f t="shared" si="1"/>
        <v>0</v>
      </c>
      <c r="K10" s="40">
        <v>50</v>
      </c>
      <c r="L10" s="61"/>
      <c r="M10" s="61"/>
      <c r="N10" s="42">
        <f t="shared" si="2"/>
        <v>602000</v>
      </c>
      <c r="O10" s="72" t="s">
        <v>78</v>
      </c>
      <c r="P10" s="70">
        <v>44985</v>
      </c>
      <c r="Q10" s="64"/>
      <c r="R10" s="65"/>
      <c r="S10" s="47"/>
      <c r="T10" s="48"/>
      <c r="U10" s="49"/>
      <c r="V10" s="50"/>
      <c r="W10" s="49"/>
      <c r="X10" s="52"/>
    </row>
    <row r="11" spans="1:24" ht="27.75" customHeight="1" thickTop="1" thickBot="1" x14ac:dyDescent="0.35">
      <c r="A11" s="71" t="s">
        <v>57</v>
      </c>
      <c r="B11" s="54" t="s">
        <v>70</v>
      </c>
      <c r="C11" s="55" t="s">
        <v>98</v>
      </c>
      <c r="D11" s="73">
        <v>53</v>
      </c>
      <c r="E11" s="34">
        <f t="shared" si="0"/>
        <v>596250</v>
      </c>
      <c r="F11" s="57">
        <v>11250</v>
      </c>
      <c r="G11" s="58">
        <v>44973</v>
      </c>
      <c r="H11" s="389">
        <v>41438</v>
      </c>
      <c r="I11" s="60">
        <v>11250</v>
      </c>
      <c r="J11" s="39">
        <f t="shared" si="1"/>
        <v>0</v>
      </c>
      <c r="K11" s="40">
        <v>50.5</v>
      </c>
      <c r="L11" s="61"/>
      <c r="M11" s="61"/>
      <c r="N11" s="42">
        <f t="shared" si="2"/>
        <v>568125</v>
      </c>
      <c r="O11" s="378" t="s">
        <v>78</v>
      </c>
      <c r="P11" s="379">
        <v>44988</v>
      </c>
      <c r="Q11" s="64"/>
      <c r="R11" s="65"/>
      <c r="S11" s="47"/>
      <c r="T11" s="48"/>
      <c r="U11" s="49"/>
      <c r="V11" s="50"/>
      <c r="W11" s="49"/>
      <c r="X11" s="52">
        <v>0</v>
      </c>
    </row>
    <row r="12" spans="1:24" ht="27.75" customHeight="1" thickTop="1" thickBot="1" x14ac:dyDescent="0.35">
      <c r="A12" s="71" t="s">
        <v>57</v>
      </c>
      <c r="B12" s="54" t="s">
        <v>71</v>
      </c>
      <c r="C12" s="55" t="s">
        <v>99</v>
      </c>
      <c r="D12" s="56">
        <v>53</v>
      </c>
      <c r="E12" s="34">
        <f t="shared" si="0"/>
        <v>633880</v>
      </c>
      <c r="F12" s="57">
        <v>11960</v>
      </c>
      <c r="G12" s="58">
        <v>44974</v>
      </c>
      <c r="H12" s="389">
        <v>41459</v>
      </c>
      <c r="I12" s="60">
        <v>11960</v>
      </c>
      <c r="J12" s="39">
        <f t="shared" si="1"/>
        <v>0</v>
      </c>
      <c r="K12" s="40">
        <v>49.2</v>
      </c>
      <c r="L12" s="61"/>
      <c r="M12" s="61"/>
      <c r="N12" s="42">
        <f t="shared" si="2"/>
        <v>588432</v>
      </c>
      <c r="O12" s="378" t="s">
        <v>78</v>
      </c>
      <c r="P12" s="379">
        <v>44988</v>
      </c>
      <c r="Q12" s="64"/>
      <c r="R12" s="65"/>
      <c r="S12" s="47"/>
      <c r="T12" s="48"/>
      <c r="U12" s="49"/>
      <c r="V12" s="50"/>
      <c r="W12" s="49"/>
      <c r="X12" s="52">
        <v>0</v>
      </c>
    </row>
    <row r="13" spans="1:24" ht="27.75" customHeight="1" thickTop="1" thickBot="1" x14ac:dyDescent="0.35">
      <c r="A13" s="76" t="s">
        <v>57</v>
      </c>
      <c r="B13" s="54" t="s">
        <v>79</v>
      </c>
      <c r="C13" s="77" t="s">
        <v>100</v>
      </c>
      <c r="D13" s="56">
        <v>53</v>
      </c>
      <c r="E13" s="34">
        <f t="shared" si="0"/>
        <v>1276770</v>
      </c>
      <c r="F13" s="57">
        <v>24090</v>
      </c>
      <c r="G13" s="58">
        <v>44976</v>
      </c>
      <c r="H13" s="389">
        <v>41479</v>
      </c>
      <c r="I13" s="60">
        <v>24090</v>
      </c>
      <c r="J13" s="39">
        <f t="shared" si="1"/>
        <v>0</v>
      </c>
      <c r="K13" s="40">
        <v>49.2</v>
      </c>
      <c r="L13" s="61"/>
      <c r="M13" s="61"/>
      <c r="N13" s="42">
        <f t="shared" si="2"/>
        <v>1185228</v>
      </c>
      <c r="O13" s="378" t="s">
        <v>78</v>
      </c>
      <c r="P13" s="379">
        <v>44992</v>
      </c>
      <c r="Q13" s="64"/>
      <c r="R13" s="65"/>
      <c r="S13" s="47"/>
      <c r="T13" s="48"/>
      <c r="U13" s="49"/>
      <c r="V13" s="50"/>
      <c r="W13" s="49"/>
      <c r="X13" s="52">
        <v>0</v>
      </c>
    </row>
    <row r="14" spans="1:24" ht="27.75" customHeight="1" thickTop="1" thickBot="1" x14ac:dyDescent="0.35">
      <c r="A14" s="371" t="s">
        <v>81</v>
      </c>
      <c r="B14" s="54" t="s">
        <v>80</v>
      </c>
      <c r="C14" s="77" t="s">
        <v>101</v>
      </c>
      <c r="D14" s="56">
        <v>50</v>
      </c>
      <c r="E14" s="34">
        <f t="shared" si="0"/>
        <v>529000</v>
      </c>
      <c r="F14" s="57">
        <v>10580</v>
      </c>
      <c r="G14" s="58">
        <v>44978</v>
      </c>
      <c r="H14" s="59">
        <v>2628</v>
      </c>
      <c r="I14" s="60">
        <v>10378</v>
      </c>
      <c r="J14" s="39">
        <f t="shared" si="1"/>
        <v>-202</v>
      </c>
      <c r="K14" s="40">
        <v>45</v>
      </c>
      <c r="L14" s="61"/>
      <c r="M14" s="61"/>
      <c r="N14" s="42">
        <f t="shared" si="2"/>
        <v>467010</v>
      </c>
      <c r="O14" s="72" t="s">
        <v>86</v>
      </c>
      <c r="P14" s="74">
        <v>44985</v>
      </c>
      <c r="Q14" s="64"/>
      <c r="R14" s="65"/>
      <c r="S14" s="47"/>
      <c r="T14" s="48"/>
      <c r="U14" s="49"/>
      <c r="V14" s="50"/>
      <c r="W14" s="49"/>
      <c r="X14" s="52">
        <v>0</v>
      </c>
    </row>
    <row r="15" spans="1:24" ht="24" customHeight="1" thickTop="1" thickBot="1" x14ac:dyDescent="0.35">
      <c r="A15" s="71" t="s">
        <v>57</v>
      </c>
      <c r="B15" s="54" t="s">
        <v>59</v>
      </c>
      <c r="C15" s="78" t="s">
        <v>102</v>
      </c>
      <c r="D15" s="56">
        <v>53</v>
      </c>
      <c r="E15" s="34">
        <f t="shared" si="0"/>
        <v>1050460</v>
      </c>
      <c r="F15" s="57">
        <v>19820</v>
      </c>
      <c r="G15" s="58">
        <v>44979</v>
      </c>
      <c r="H15" s="389">
        <v>41504</v>
      </c>
      <c r="I15" s="60">
        <v>19820</v>
      </c>
      <c r="J15" s="39">
        <f t="shared" si="1"/>
        <v>0</v>
      </c>
      <c r="K15" s="40">
        <v>49.2</v>
      </c>
      <c r="L15" s="61"/>
      <c r="M15" s="61"/>
      <c r="N15" s="42">
        <f t="shared" si="2"/>
        <v>975144</v>
      </c>
      <c r="O15" s="378" t="s">
        <v>21</v>
      </c>
      <c r="P15" s="379">
        <v>44993</v>
      </c>
      <c r="Q15" s="64"/>
      <c r="R15" s="65"/>
      <c r="S15" s="47"/>
      <c r="T15" s="48"/>
      <c r="U15" s="49"/>
      <c r="V15" s="50"/>
      <c r="W15" s="49"/>
      <c r="X15" s="52">
        <v>0</v>
      </c>
    </row>
    <row r="16" spans="1:24" ht="31.5" customHeight="1" thickTop="1" thickBot="1" x14ac:dyDescent="0.35">
      <c r="A16" s="71" t="s">
        <v>57</v>
      </c>
      <c r="B16" s="54" t="s">
        <v>58</v>
      </c>
      <c r="C16" s="55" t="s">
        <v>103</v>
      </c>
      <c r="D16" s="56">
        <v>53</v>
      </c>
      <c r="E16" s="34">
        <f t="shared" si="0"/>
        <v>1217940</v>
      </c>
      <c r="F16" s="57">
        <v>22980</v>
      </c>
      <c r="G16" s="58">
        <v>44981</v>
      </c>
      <c r="H16" s="389">
        <v>41530</v>
      </c>
      <c r="I16" s="60">
        <v>22980</v>
      </c>
      <c r="J16" s="39">
        <f t="shared" si="1"/>
        <v>0</v>
      </c>
      <c r="K16" s="40">
        <v>49.5</v>
      </c>
      <c r="L16" s="61"/>
      <c r="M16" s="61"/>
      <c r="N16" s="42">
        <f t="shared" si="2"/>
        <v>1137510</v>
      </c>
      <c r="O16" s="378" t="s">
        <v>78</v>
      </c>
      <c r="P16" s="379">
        <v>44995</v>
      </c>
      <c r="Q16" s="64"/>
      <c r="R16" s="65"/>
      <c r="S16" s="47"/>
      <c r="T16" s="48"/>
      <c r="U16" s="49"/>
      <c r="V16" s="50"/>
      <c r="W16" s="49"/>
      <c r="X16" s="52">
        <v>0</v>
      </c>
    </row>
    <row r="17" spans="1:24" ht="26.25" customHeight="1" thickTop="1" thickBot="1" x14ac:dyDescent="0.35">
      <c r="A17" s="79" t="s">
        <v>57</v>
      </c>
      <c r="B17" s="54" t="s">
        <v>42</v>
      </c>
      <c r="C17" s="55" t="s">
        <v>106</v>
      </c>
      <c r="D17" s="56">
        <v>53</v>
      </c>
      <c r="E17" s="34">
        <f t="shared" ref="E17:E55" si="3">D17*F17</f>
        <v>1395490</v>
      </c>
      <c r="F17" s="57">
        <v>26330</v>
      </c>
      <c r="G17" s="58">
        <v>44983</v>
      </c>
      <c r="H17" s="389">
        <v>41554</v>
      </c>
      <c r="I17" s="60">
        <v>26330</v>
      </c>
      <c r="J17" s="39">
        <f t="shared" si="1"/>
        <v>0</v>
      </c>
      <c r="K17" s="40">
        <v>47</v>
      </c>
      <c r="L17" s="61"/>
      <c r="M17" s="61"/>
      <c r="N17" s="42">
        <f t="shared" si="2"/>
        <v>1237510</v>
      </c>
      <c r="O17" s="378" t="s">
        <v>78</v>
      </c>
      <c r="P17" s="379">
        <v>44998</v>
      </c>
      <c r="Q17" s="64"/>
      <c r="R17" s="65"/>
      <c r="S17" s="47"/>
      <c r="T17" s="48"/>
      <c r="U17" s="49"/>
      <c r="V17" s="50"/>
      <c r="W17" s="49"/>
      <c r="X17" s="52">
        <v>0</v>
      </c>
    </row>
    <row r="18" spans="1:24" ht="27.75" customHeight="1" thickTop="1" thickBot="1" x14ac:dyDescent="0.35">
      <c r="A18" s="71"/>
      <c r="B18" s="54"/>
      <c r="C18" s="67"/>
      <c r="D18" s="56"/>
      <c r="E18" s="34">
        <f t="shared" si="3"/>
        <v>0</v>
      </c>
      <c r="F18" s="57"/>
      <c r="G18" s="58"/>
      <c r="H18" s="59"/>
      <c r="I18" s="60"/>
      <c r="J18" s="39">
        <f t="shared" si="1"/>
        <v>0</v>
      </c>
      <c r="K18" s="40"/>
      <c r="L18" s="61"/>
      <c r="M18" s="61"/>
      <c r="N18" s="42">
        <f t="shared" si="2"/>
        <v>0</v>
      </c>
      <c r="O18" s="72"/>
      <c r="P18" s="74"/>
      <c r="Q18" s="64"/>
      <c r="R18" s="65"/>
      <c r="S18" s="47"/>
      <c r="T18" s="48"/>
      <c r="U18" s="49"/>
      <c r="V18" s="50"/>
      <c r="W18" s="49"/>
      <c r="X18" s="52">
        <v>0</v>
      </c>
    </row>
    <row r="19" spans="1:24" ht="28.5" customHeight="1" thickTop="1" thickBot="1" x14ac:dyDescent="0.35">
      <c r="A19" s="80"/>
      <c r="B19" s="54"/>
      <c r="C19" s="55"/>
      <c r="D19" s="56"/>
      <c r="E19" s="34">
        <f t="shared" si="3"/>
        <v>0</v>
      </c>
      <c r="F19" s="57"/>
      <c r="G19" s="58"/>
      <c r="H19" s="59"/>
      <c r="I19" s="60"/>
      <c r="J19" s="39">
        <f t="shared" si="1"/>
        <v>0</v>
      </c>
      <c r="K19" s="81"/>
      <c r="L19" s="61"/>
      <c r="M19" s="61"/>
      <c r="N19" s="42">
        <f t="shared" si="2"/>
        <v>0</v>
      </c>
      <c r="O19" s="75"/>
      <c r="P19" s="74"/>
      <c r="Q19" s="64"/>
      <c r="R19" s="65"/>
      <c r="S19" s="47"/>
      <c r="T19" s="48"/>
      <c r="U19" s="49"/>
      <c r="V19" s="50"/>
      <c r="W19" s="49"/>
      <c r="X19" s="52">
        <v>0</v>
      </c>
    </row>
    <row r="20" spans="1:24" ht="33.75" customHeight="1" thickTop="1" thickBot="1" x14ac:dyDescent="0.35">
      <c r="A20" s="82"/>
      <c r="B20" s="54"/>
      <c r="C20" s="83"/>
      <c r="D20" s="56"/>
      <c r="E20" s="34">
        <f t="shared" si="3"/>
        <v>0</v>
      </c>
      <c r="F20" s="57"/>
      <c r="G20" s="58"/>
      <c r="H20" s="59"/>
      <c r="I20" s="60"/>
      <c r="J20" s="39">
        <f t="shared" si="1"/>
        <v>0</v>
      </c>
      <c r="K20" s="81"/>
      <c r="L20" s="61"/>
      <c r="M20" s="61"/>
      <c r="N20" s="42">
        <f t="shared" si="2"/>
        <v>0</v>
      </c>
      <c r="O20" s="72"/>
      <c r="P20" s="74"/>
      <c r="Q20" s="64"/>
      <c r="R20" s="65"/>
      <c r="S20" s="47"/>
      <c r="T20" s="48"/>
      <c r="U20" s="49"/>
      <c r="V20" s="50"/>
      <c r="W20" s="49"/>
      <c r="X20" s="52">
        <v>0</v>
      </c>
    </row>
    <row r="21" spans="1:24" ht="30" customHeight="1" thickTop="1" thickBot="1" x14ac:dyDescent="0.35">
      <c r="A21" s="80"/>
      <c r="B21" s="54"/>
      <c r="C21" s="84"/>
      <c r="D21" s="85"/>
      <c r="E21" s="34">
        <f t="shared" si="3"/>
        <v>0</v>
      </c>
      <c r="F21" s="57"/>
      <c r="G21" s="58"/>
      <c r="H21" s="59"/>
      <c r="I21" s="60"/>
      <c r="J21" s="39">
        <f t="shared" si="1"/>
        <v>0</v>
      </c>
      <c r="K21" s="81"/>
      <c r="L21" s="61"/>
      <c r="M21" s="61"/>
      <c r="N21" s="42">
        <f t="shared" si="2"/>
        <v>0</v>
      </c>
      <c r="O21" s="72"/>
      <c r="P21" s="74"/>
      <c r="Q21" s="86"/>
      <c r="R21" s="65"/>
      <c r="S21" s="47"/>
      <c r="T21" s="48"/>
      <c r="U21" s="49"/>
      <c r="V21" s="50"/>
      <c r="W21" s="49"/>
      <c r="X21" s="52">
        <v>0</v>
      </c>
    </row>
    <row r="22" spans="1:24" ht="27" customHeight="1" thickTop="1" thickBot="1" x14ac:dyDescent="0.35">
      <c r="A22" s="87"/>
      <c r="B22" s="54"/>
      <c r="C22" s="88"/>
      <c r="D22" s="85"/>
      <c r="E22" s="34">
        <f t="shared" si="3"/>
        <v>0</v>
      </c>
      <c r="F22" s="57"/>
      <c r="G22" s="58"/>
      <c r="H22" s="59"/>
      <c r="I22" s="60"/>
      <c r="J22" s="39">
        <f t="shared" si="1"/>
        <v>0</v>
      </c>
      <c r="K22" s="81"/>
      <c r="L22" s="61"/>
      <c r="M22" s="61"/>
      <c r="N22" s="42">
        <f t="shared" si="2"/>
        <v>0</v>
      </c>
      <c r="O22" s="69"/>
      <c r="P22" s="70"/>
      <c r="Q22" s="86"/>
      <c r="R22" s="65"/>
      <c r="S22" s="47"/>
      <c r="T22" s="48"/>
      <c r="U22" s="49"/>
      <c r="V22" s="50"/>
      <c r="W22" s="49"/>
      <c r="X22" s="52">
        <v>0</v>
      </c>
    </row>
    <row r="23" spans="1:24" ht="18.75" thickTop="1" thickBot="1" x14ac:dyDescent="0.35">
      <c r="A23" s="87"/>
      <c r="B23" s="54"/>
      <c r="C23" s="55"/>
      <c r="D23" s="56"/>
      <c r="E23" s="34">
        <f t="shared" si="3"/>
        <v>0</v>
      </c>
      <c r="F23" s="57"/>
      <c r="G23" s="58"/>
      <c r="H23" s="59"/>
      <c r="I23" s="60"/>
      <c r="J23" s="39">
        <f t="shared" si="1"/>
        <v>0</v>
      </c>
      <c r="K23" s="81"/>
      <c r="L23" s="61"/>
      <c r="M23" s="61"/>
      <c r="N23" s="42">
        <f t="shared" si="2"/>
        <v>0</v>
      </c>
      <c r="O23" s="69"/>
      <c r="P23" s="70"/>
      <c r="Q23" s="86"/>
      <c r="R23" s="65"/>
      <c r="S23" s="47"/>
      <c r="T23" s="48"/>
      <c r="U23" s="49"/>
      <c r="V23" s="50"/>
      <c r="W23" s="49"/>
      <c r="X23" s="52">
        <v>0</v>
      </c>
    </row>
    <row r="24" spans="1:24" ht="18.75" thickTop="1" thickBot="1" x14ac:dyDescent="0.35">
      <c r="A24" s="87"/>
      <c r="B24" s="54"/>
      <c r="C24" s="55"/>
      <c r="D24" s="56"/>
      <c r="E24" s="34">
        <f t="shared" si="3"/>
        <v>0</v>
      </c>
      <c r="F24" s="57"/>
      <c r="G24" s="58"/>
      <c r="H24" s="59"/>
      <c r="I24" s="60"/>
      <c r="J24" s="39">
        <f t="shared" si="1"/>
        <v>0</v>
      </c>
      <c r="K24" s="81"/>
      <c r="L24" s="61"/>
      <c r="M24" s="61"/>
      <c r="N24" s="42">
        <f t="shared" si="2"/>
        <v>0</v>
      </c>
      <c r="O24" s="69"/>
      <c r="P24" s="70"/>
      <c r="Q24" s="86"/>
      <c r="R24" s="65"/>
      <c r="S24" s="47"/>
      <c r="T24" s="48"/>
      <c r="U24" s="49"/>
      <c r="V24" s="50"/>
      <c r="W24" s="49"/>
      <c r="X24" s="52">
        <v>0</v>
      </c>
    </row>
    <row r="25" spans="1:24" ht="27.75" customHeight="1" thickTop="1" thickBot="1" x14ac:dyDescent="0.35">
      <c r="A25" s="87"/>
      <c r="B25" s="54"/>
      <c r="C25" s="55"/>
      <c r="D25" s="56"/>
      <c r="E25" s="34">
        <f t="shared" si="3"/>
        <v>0</v>
      </c>
      <c r="F25" s="57"/>
      <c r="G25" s="58"/>
      <c r="H25" s="59"/>
      <c r="I25" s="60"/>
      <c r="J25" s="39">
        <f t="shared" si="1"/>
        <v>0</v>
      </c>
      <c r="K25" s="81"/>
      <c r="L25" s="61"/>
      <c r="M25" s="61"/>
      <c r="N25" s="42">
        <f t="shared" si="2"/>
        <v>0</v>
      </c>
      <c r="O25" s="69"/>
      <c r="P25" s="70"/>
      <c r="Q25" s="86"/>
      <c r="R25" s="65"/>
      <c r="S25" s="47"/>
      <c r="T25" s="48"/>
      <c r="U25" s="49"/>
      <c r="V25" s="50"/>
      <c r="W25" s="49"/>
      <c r="X25" s="52">
        <v>0</v>
      </c>
    </row>
    <row r="26" spans="1:24" ht="28.5" customHeight="1" thickTop="1" thickBot="1" x14ac:dyDescent="0.35">
      <c r="A26" s="87"/>
      <c r="B26" s="54"/>
      <c r="C26" s="55"/>
      <c r="D26" s="56"/>
      <c r="E26" s="34">
        <f t="shared" si="3"/>
        <v>0</v>
      </c>
      <c r="F26" s="57"/>
      <c r="G26" s="58"/>
      <c r="H26" s="59"/>
      <c r="I26" s="60"/>
      <c r="J26" s="39">
        <f t="shared" si="1"/>
        <v>0</v>
      </c>
      <c r="K26" s="81"/>
      <c r="L26" s="61"/>
      <c r="M26" s="61"/>
      <c r="N26" s="42">
        <f t="shared" si="2"/>
        <v>0</v>
      </c>
      <c r="O26" s="72"/>
      <c r="P26" s="70"/>
      <c r="Q26" s="86"/>
      <c r="R26" s="65"/>
      <c r="S26" s="89"/>
      <c r="T26" s="48"/>
      <c r="U26" s="49"/>
      <c r="V26" s="50"/>
      <c r="W26" s="49"/>
      <c r="X26" s="52">
        <v>0</v>
      </c>
    </row>
    <row r="27" spans="1:24" ht="22.5" customHeight="1" thickTop="1" thickBot="1" x14ac:dyDescent="0.35">
      <c r="A27" s="71"/>
      <c r="B27" s="54"/>
      <c r="C27" s="55"/>
      <c r="D27" s="56"/>
      <c r="E27" s="34">
        <f t="shared" si="3"/>
        <v>0</v>
      </c>
      <c r="F27" s="57"/>
      <c r="G27" s="58"/>
      <c r="H27" s="59"/>
      <c r="I27" s="60"/>
      <c r="J27" s="39">
        <f t="shared" si="1"/>
        <v>0</v>
      </c>
      <c r="K27" s="81"/>
      <c r="L27" s="61"/>
      <c r="M27" s="61"/>
      <c r="N27" s="42">
        <f t="shared" si="2"/>
        <v>0</v>
      </c>
      <c r="O27" s="69"/>
      <c r="P27" s="70"/>
      <c r="Q27" s="86"/>
      <c r="R27" s="65"/>
      <c r="S27" s="47"/>
      <c r="T27" s="48"/>
      <c r="U27" s="49"/>
      <c r="V27" s="50"/>
      <c r="W27" s="49"/>
      <c r="X27" s="52">
        <v>0</v>
      </c>
    </row>
    <row r="28" spans="1:24" ht="22.5" customHeight="1" thickTop="1" thickBot="1" x14ac:dyDescent="0.35">
      <c r="A28" s="90"/>
      <c r="B28" s="54"/>
      <c r="C28" s="55"/>
      <c r="D28" s="56"/>
      <c r="E28" s="34">
        <f t="shared" si="3"/>
        <v>0</v>
      </c>
      <c r="F28" s="57"/>
      <c r="G28" s="58"/>
      <c r="H28" s="59"/>
      <c r="I28" s="60"/>
      <c r="J28" s="39">
        <f t="shared" si="1"/>
        <v>0</v>
      </c>
      <c r="K28" s="81"/>
      <c r="L28" s="61"/>
      <c r="M28" s="61"/>
      <c r="N28" s="42">
        <f t="shared" si="2"/>
        <v>0</v>
      </c>
      <c r="O28" s="69"/>
      <c r="P28" s="70"/>
      <c r="Q28" s="86"/>
      <c r="R28" s="65"/>
      <c r="S28" s="47"/>
      <c r="T28" s="48"/>
      <c r="U28" s="49"/>
      <c r="V28" s="50"/>
      <c r="W28" s="49"/>
      <c r="X28" s="52">
        <v>0</v>
      </c>
    </row>
    <row r="29" spans="1:24" ht="22.5" customHeight="1" thickTop="1" thickBot="1" x14ac:dyDescent="0.35">
      <c r="A29" s="87"/>
      <c r="B29" s="54"/>
      <c r="C29" s="55"/>
      <c r="D29" s="56"/>
      <c r="E29" s="34">
        <f t="shared" si="3"/>
        <v>0</v>
      </c>
      <c r="F29" s="57"/>
      <c r="G29" s="58"/>
      <c r="H29" s="59"/>
      <c r="I29" s="60"/>
      <c r="J29" s="39">
        <f t="shared" si="1"/>
        <v>0</v>
      </c>
      <c r="K29" s="81"/>
      <c r="L29" s="61"/>
      <c r="M29" s="61"/>
      <c r="N29" s="42">
        <f t="shared" si="2"/>
        <v>0</v>
      </c>
      <c r="O29" s="69"/>
      <c r="P29" s="70"/>
      <c r="Q29" s="86"/>
      <c r="R29" s="65"/>
      <c r="S29" s="89"/>
      <c r="T29" s="48"/>
      <c r="U29" s="49"/>
      <c r="V29" s="50"/>
      <c r="W29" s="49"/>
      <c r="X29" s="52">
        <v>0</v>
      </c>
    </row>
    <row r="30" spans="1:24" ht="22.5" customHeight="1" thickTop="1" thickBot="1" x14ac:dyDescent="0.35">
      <c r="A30" s="87"/>
      <c r="B30" s="54"/>
      <c r="C30" s="55"/>
      <c r="D30" s="56"/>
      <c r="E30" s="34">
        <f t="shared" si="3"/>
        <v>0</v>
      </c>
      <c r="F30" s="57"/>
      <c r="G30" s="58"/>
      <c r="H30" s="59"/>
      <c r="I30" s="60"/>
      <c r="J30" s="39">
        <f t="shared" si="1"/>
        <v>0</v>
      </c>
      <c r="K30" s="81"/>
      <c r="L30" s="61"/>
      <c r="M30" s="61"/>
      <c r="N30" s="42">
        <f t="shared" si="2"/>
        <v>0</v>
      </c>
      <c r="O30" s="69"/>
      <c r="P30" s="70"/>
      <c r="Q30" s="64"/>
      <c r="R30" s="65"/>
      <c r="S30" s="89"/>
      <c r="T30" s="48"/>
      <c r="U30" s="49"/>
      <c r="V30" s="50"/>
      <c r="W30" s="49"/>
      <c r="X30" s="52">
        <v>0</v>
      </c>
    </row>
    <row r="31" spans="1:24" ht="22.5" customHeight="1" thickTop="1" thickBot="1" x14ac:dyDescent="0.35">
      <c r="A31" s="53"/>
      <c r="B31" s="91"/>
      <c r="C31" s="55"/>
      <c r="D31" s="56"/>
      <c r="E31" s="34">
        <f t="shared" si="3"/>
        <v>0</v>
      </c>
      <c r="F31" s="57"/>
      <c r="G31" s="58"/>
      <c r="H31" s="59"/>
      <c r="I31" s="60"/>
      <c r="J31" s="39">
        <f t="shared" si="1"/>
        <v>0</v>
      </c>
      <c r="K31" s="81"/>
      <c r="L31" s="61"/>
      <c r="M31" s="61"/>
      <c r="N31" s="42">
        <f t="shared" si="2"/>
        <v>0</v>
      </c>
      <c r="O31" s="69"/>
      <c r="P31" s="70"/>
      <c r="Q31" s="92"/>
      <c r="R31" s="93"/>
      <c r="S31" s="89"/>
      <c r="T31" s="48"/>
      <c r="U31" s="49"/>
      <c r="V31" s="50"/>
      <c r="W31" s="49"/>
      <c r="X31" s="52">
        <v>0</v>
      </c>
    </row>
    <row r="32" spans="1:24" ht="20.25" thickTop="1" thickBot="1" x14ac:dyDescent="0.35">
      <c r="A32" s="94"/>
      <c r="B32" s="95"/>
      <c r="C32" s="96"/>
      <c r="D32" s="56"/>
      <c r="E32" s="34">
        <f t="shared" si="3"/>
        <v>0</v>
      </c>
      <c r="F32" s="57"/>
      <c r="G32" s="58"/>
      <c r="H32" s="59"/>
      <c r="I32" s="60"/>
      <c r="J32" s="39">
        <f t="shared" si="1"/>
        <v>0</v>
      </c>
      <c r="K32" s="81"/>
      <c r="L32" s="61"/>
      <c r="M32" s="61"/>
      <c r="N32" s="42">
        <f t="shared" si="2"/>
        <v>0</v>
      </c>
      <c r="O32" s="68"/>
      <c r="P32" s="63"/>
      <c r="Q32" s="97"/>
      <c r="R32" s="93"/>
      <c r="S32" s="89"/>
      <c r="T32" s="48"/>
      <c r="U32" s="49"/>
      <c r="V32" s="50"/>
      <c r="W32" s="49"/>
      <c r="X32" s="52">
        <v>0</v>
      </c>
    </row>
    <row r="33" spans="1:24" ht="30.75" customHeight="1" thickTop="1" thickBot="1" x14ac:dyDescent="0.35">
      <c r="A33" s="98"/>
      <c r="B33" s="95"/>
      <c r="C33" s="96"/>
      <c r="D33" s="56"/>
      <c r="E33" s="34">
        <f t="shared" si="3"/>
        <v>0</v>
      </c>
      <c r="F33" s="57"/>
      <c r="G33" s="58"/>
      <c r="H33" s="59"/>
      <c r="I33" s="60"/>
      <c r="J33" s="39">
        <f t="shared" si="1"/>
        <v>0</v>
      </c>
      <c r="K33" s="81"/>
      <c r="L33" s="61"/>
      <c r="M33" s="61"/>
      <c r="N33" s="42">
        <f t="shared" si="2"/>
        <v>0</v>
      </c>
      <c r="O33" s="69"/>
      <c r="P33" s="70"/>
      <c r="Q33" s="97"/>
      <c r="R33" s="93"/>
      <c r="S33" s="89"/>
      <c r="T33" s="48"/>
      <c r="U33" s="49"/>
      <c r="V33" s="50"/>
      <c r="W33" s="49"/>
      <c r="X33" s="52">
        <v>0</v>
      </c>
    </row>
    <row r="34" spans="1:24" ht="25.5" customHeight="1" thickTop="1" thickBot="1" x14ac:dyDescent="0.35">
      <c r="A34" s="98"/>
      <c r="B34" s="95"/>
      <c r="C34" s="96"/>
      <c r="D34" s="56"/>
      <c r="E34" s="34">
        <f t="shared" si="3"/>
        <v>0</v>
      </c>
      <c r="F34" s="57"/>
      <c r="G34" s="58"/>
      <c r="H34" s="59"/>
      <c r="I34" s="60"/>
      <c r="J34" s="39">
        <f t="shared" si="1"/>
        <v>0</v>
      </c>
      <c r="K34" s="81"/>
      <c r="L34" s="61"/>
      <c r="M34" s="61"/>
      <c r="N34" s="42">
        <f t="shared" si="2"/>
        <v>0</v>
      </c>
      <c r="O34" s="69"/>
      <c r="P34" s="70"/>
      <c r="Q34" s="97"/>
      <c r="R34" s="93"/>
      <c r="S34" s="89"/>
      <c r="T34" s="48"/>
      <c r="U34" s="49"/>
      <c r="V34" s="50"/>
      <c r="W34" s="49"/>
      <c r="X34" s="52">
        <v>0</v>
      </c>
    </row>
    <row r="35" spans="1:24" ht="20.25" customHeight="1" thickTop="1" thickBot="1" x14ac:dyDescent="0.35">
      <c r="A35" s="99"/>
      <c r="B35" s="95"/>
      <c r="C35" s="96"/>
      <c r="D35" s="56"/>
      <c r="E35" s="34">
        <f t="shared" si="3"/>
        <v>0</v>
      </c>
      <c r="F35" s="57"/>
      <c r="G35" s="58"/>
      <c r="H35" s="59"/>
      <c r="I35" s="60"/>
      <c r="J35" s="39">
        <f t="shared" si="1"/>
        <v>0</v>
      </c>
      <c r="K35" s="81"/>
      <c r="L35" s="61"/>
      <c r="M35" s="61"/>
      <c r="N35" s="42">
        <f t="shared" si="2"/>
        <v>0</v>
      </c>
      <c r="O35" s="69"/>
      <c r="P35" s="70"/>
      <c r="Q35" s="97"/>
      <c r="R35" s="93"/>
      <c r="S35" s="89"/>
      <c r="T35" s="48"/>
      <c r="U35" s="49"/>
      <c r="V35" s="50"/>
      <c r="W35" s="49"/>
      <c r="X35" s="100"/>
    </row>
    <row r="36" spans="1:24" ht="24" customHeight="1" thickTop="1" thickBot="1" x14ac:dyDescent="0.35">
      <c r="A36" s="101"/>
      <c r="B36" s="95"/>
      <c r="C36" s="96"/>
      <c r="D36" s="56"/>
      <c r="E36" s="34">
        <f t="shared" si="3"/>
        <v>0</v>
      </c>
      <c r="F36" s="57"/>
      <c r="G36" s="58"/>
      <c r="H36" s="59"/>
      <c r="I36" s="60"/>
      <c r="J36" s="39">
        <f t="shared" si="1"/>
        <v>0</v>
      </c>
      <c r="K36" s="81"/>
      <c r="L36" s="61"/>
      <c r="M36" s="61"/>
      <c r="N36" s="42">
        <f t="shared" si="2"/>
        <v>0</v>
      </c>
      <c r="O36" s="69"/>
      <c r="P36" s="70"/>
      <c r="Q36" s="97"/>
      <c r="R36" s="93"/>
      <c r="S36" s="89"/>
      <c r="T36" s="48"/>
      <c r="U36" s="49"/>
      <c r="V36" s="50"/>
      <c r="W36" s="49"/>
      <c r="X36" s="100"/>
    </row>
    <row r="37" spans="1:24" ht="26.25" customHeight="1" thickTop="1" thickBot="1" x14ac:dyDescent="0.35">
      <c r="A37" s="101"/>
      <c r="B37" s="95"/>
      <c r="C37" s="96"/>
      <c r="D37" s="56"/>
      <c r="E37" s="34">
        <f t="shared" si="3"/>
        <v>0</v>
      </c>
      <c r="F37" s="57"/>
      <c r="G37" s="58"/>
      <c r="H37" s="59"/>
      <c r="I37" s="60"/>
      <c r="J37" s="39">
        <f t="shared" si="1"/>
        <v>0</v>
      </c>
      <c r="K37" s="81"/>
      <c r="L37" s="61"/>
      <c r="M37" s="61"/>
      <c r="N37" s="42">
        <f t="shared" si="2"/>
        <v>0</v>
      </c>
      <c r="O37" s="69"/>
      <c r="P37" s="70"/>
      <c r="Q37" s="97"/>
      <c r="R37" s="93"/>
      <c r="S37" s="89"/>
      <c r="T37" s="48"/>
      <c r="U37" s="49"/>
      <c r="V37" s="50"/>
      <c r="W37" s="49"/>
      <c r="X37" s="100"/>
    </row>
    <row r="38" spans="1:24" ht="20.25" customHeight="1" thickTop="1" thickBot="1" x14ac:dyDescent="0.35">
      <c r="A38" s="102"/>
      <c r="B38" s="95"/>
      <c r="C38" s="96"/>
      <c r="D38" s="56"/>
      <c r="E38" s="34">
        <f t="shared" si="3"/>
        <v>0</v>
      </c>
      <c r="F38" s="57"/>
      <c r="G38" s="58"/>
      <c r="H38" s="59"/>
      <c r="I38" s="60"/>
      <c r="J38" s="39">
        <f t="shared" si="1"/>
        <v>0</v>
      </c>
      <c r="K38" s="81"/>
      <c r="L38" s="61"/>
      <c r="M38" s="61"/>
      <c r="N38" s="42">
        <f t="shared" si="2"/>
        <v>0</v>
      </c>
      <c r="O38" s="69"/>
      <c r="P38" s="70"/>
      <c r="Q38" s="97"/>
      <c r="R38" s="93"/>
      <c r="S38" s="89"/>
      <c r="T38" s="48"/>
      <c r="U38" s="49"/>
      <c r="V38" s="50"/>
      <c r="W38" s="49"/>
      <c r="X38" s="100"/>
    </row>
    <row r="39" spans="1:24" ht="20.25" customHeight="1" thickTop="1" thickBot="1" x14ac:dyDescent="0.35">
      <c r="A39" s="98"/>
      <c r="B39" s="95"/>
      <c r="C39" s="96"/>
      <c r="D39" s="56"/>
      <c r="E39" s="34">
        <f t="shared" si="3"/>
        <v>0</v>
      </c>
      <c r="F39" s="57"/>
      <c r="G39" s="58"/>
      <c r="H39" s="59"/>
      <c r="I39" s="60"/>
      <c r="J39" s="39">
        <f t="shared" si="1"/>
        <v>0</v>
      </c>
      <c r="K39" s="81"/>
      <c r="L39" s="61"/>
      <c r="M39" s="61"/>
      <c r="N39" s="42">
        <f t="shared" si="2"/>
        <v>0</v>
      </c>
      <c r="O39" s="69"/>
      <c r="P39" s="70"/>
      <c r="Q39" s="97"/>
      <c r="R39" s="93"/>
      <c r="S39" s="89"/>
      <c r="T39" s="48"/>
      <c r="U39" s="49"/>
      <c r="V39" s="50"/>
      <c r="W39" s="49"/>
      <c r="X39" s="103"/>
    </row>
    <row r="40" spans="1:24" ht="18.75" thickTop="1" thickBot="1" x14ac:dyDescent="0.35">
      <c r="A40" s="98"/>
      <c r="B40" s="95"/>
      <c r="C40" s="96"/>
      <c r="D40" s="56"/>
      <c r="E40" s="34">
        <f t="shared" si="3"/>
        <v>0</v>
      </c>
      <c r="F40" s="57"/>
      <c r="G40" s="58"/>
      <c r="H40" s="59"/>
      <c r="I40" s="60"/>
      <c r="J40" s="39">
        <f t="shared" si="1"/>
        <v>0</v>
      </c>
      <c r="K40" s="81"/>
      <c r="L40" s="61"/>
      <c r="M40" s="61"/>
      <c r="N40" s="42">
        <f t="shared" si="2"/>
        <v>0</v>
      </c>
      <c r="O40" s="104"/>
      <c r="P40" s="105"/>
      <c r="Q40" s="97"/>
      <c r="R40" s="93"/>
      <c r="S40" s="89"/>
      <c r="T40" s="48"/>
      <c r="U40" s="49"/>
      <c r="V40" s="50"/>
      <c r="W40" s="49"/>
      <c r="X40" s="103"/>
    </row>
    <row r="41" spans="1:24" ht="18.75" thickTop="1" thickBot="1" x14ac:dyDescent="0.35">
      <c r="A41" s="98"/>
      <c r="B41" s="95"/>
      <c r="C41" s="96"/>
      <c r="D41" s="56"/>
      <c r="E41" s="34">
        <f t="shared" si="3"/>
        <v>0</v>
      </c>
      <c r="F41" s="57"/>
      <c r="G41" s="58"/>
      <c r="H41" s="59"/>
      <c r="I41" s="60"/>
      <c r="J41" s="39">
        <f t="shared" si="1"/>
        <v>0</v>
      </c>
      <c r="K41" s="81"/>
      <c r="L41" s="61"/>
      <c r="M41" s="61"/>
      <c r="N41" s="42">
        <f t="shared" si="2"/>
        <v>0</v>
      </c>
      <c r="O41" s="106"/>
      <c r="P41" s="107"/>
      <c r="Q41" s="97"/>
      <c r="R41" s="93"/>
      <c r="S41" s="89"/>
      <c r="T41" s="48"/>
      <c r="U41" s="49"/>
      <c r="V41" s="50"/>
      <c r="W41" s="49"/>
      <c r="X41" s="103"/>
    </row>
    <row r="42" spans="1:24" ht="18.75" thickTop="1" thickBot="1" x14ac:dyDescent="0.35">
      <c r="A42" s="101"/>
      <c r="B42" s="95"/>
      <c r="C42" s="96"/>
      <c r="D42" s="56"/>
      <c r="E42" s="34">
        <f t="shared" si="3"/>
        <v>0</v>
      </c>
      <c r="F42" s="57"/>
      <c r="G42" s="58"/>
      <c r="H42" s="59"/>
      <c r="I42" s="60"/>
      <c r="J42" s="39">
        <f t="shared" si="1"/>
        <v>0</v>
      </c>
      <c r="K42" s="81"/>
      <c r="L42" s="61"/>
      <c r="M42" s="61"/>
      <c r="N42" s="42">
        <f t="shared" si="2"/>
        <v>0</v>
      </c>
      <c r="O42" s="69"/>
      <c r="P42" s="70"/>
      <c r="Q42" s="108"/>
      <c r="R42" s="109"/>
      <c r="S42" s="89"/>
      <c r="T42" s="48"/>
      <c r="U42" s="49"/>
      <c r="V42" s="50"/>
      <c r="W42" s="49"/>
      <c r="X42" s="103"/>
    </row>
    <row r="43" spans="1:24" ht="18.75" thickTop="1" thickBot="1" x14ac:dyDescent="0.35">
      <c r="A43" s="110"/>
      <c r="B43" s="95"/>
      <c r="C43" s="96"/>
      <c r="D43" s="56"/>
      <c r="E43" s="34">
        <f t="shared" si="3"/>
        <v>0</v>
      </c>
      <c r="F43" s="57"/>
      <c r="G43" s="58"/>
      <c r="H43" s="59"/>
      <c r="I43" s="60"/>
      <c r="J43" s="39">
        <f t="shared" si="1"/>
        <v>0</v>
      </c>
      <c r="K43" s="81"/>
      <c r="L43" s="61"/>
      <c r="M43" s="61"/>
      <c r="N43" s="42">
        <f t="shared" si="2"/>
        <v>0</v>
      </c>
      <c r="O43" s="69"/>
      <c r="P43" s="70"/>
      <c r="Q43" s="108"/>
      <c r="R43" s="109"/>
      <c r="S43" s="89"/>
      <c r="T43" s="48"/>
      <c r="U43" s="49"/>
      <c r="V43" s="50"/>
      <c r="W43" s="111"/>
      <c r="X43" s="103"/>
    </row>
    <row r="44" spans="1:24" ht="18.75" thickTop="1" thickBot="1" x14ac:dyDescent="0.35">
      <c r="A44" s="112"/>
      <c r="B44" s="95"/>
      <c r="C44" s="113"/>
      <c r="D44" s="114"/>
      <c r="E44" s="34">
        <f t="shared" si="3"/>
        <v>0</v>
      </c>
      <c r="F44" s="57"/>
      <c r="G44" s="58"/>
      <c r="H44" s="59"/>
      <c r="I44" s="60"/>
      <c r="J44" s="39">
        <f t="shared" si="1"/>
        <v>0</v>
      </c>
      <c r="K44" s="81"/>
      <c r="L44" s="61"/>
      <c r="M44" s="61"/>
      <c r="N44" s="42">
        <f t="shared" si="2"/>
        <v>0</v>
      </c>
      <c r="O44" s="69"/>
      <c r="P44" s="70"/>
      <c r="Q44" s="97"/>
      <c r="R44" s="93"/>
      <c r="S44" s="89"/>
      <c r="T44" s="48"/>
      <c r="U44" s="49"/>
      <c r="V44" s="50"/>
      <c r="W44" s="111"/>
      <c r="X44" s="115"/>
    </row>
    <row r="45" spans="1:24" ht="18.75" thickTop="1" thickBot="1" x14ac:dyDescent="0.35">
      <c r="A45" s="102"/>
      <c r="B45" s="95"/>
      <c r="C45" s="96"/>
      <c r="D45" s="114"/>
      <c r="E45" s="34">
        <f t="shared" si="3"/>
        <v>0</v>
      </c>
      <c r="F45" s="57"/>
      <c r="G45" s="58"/>
      <c r="H45" s="59"/>
      <c r="I45" s="60"/>
      <c r="J45" s="39">
        <f t="shared" si="1"/>
        <v>0</v>
      </c>
      <c r="K45" s="81"/>
      <c r="L45" s="61"/>
      <c r="M45" s="61"/>
      <c r="N45" s="42">
        <f t="shared" si="2"/>
        <v>0</v>
      </c>
      <c r="O45" s="69"/>
      <c r="P45" s="70"/>
      <c r="Q45" s="97"/>
      <c r="R45" s="93"/>
      <c r="S45" s="89"/>
      <c r="T45" s="48"/>
      <c r="U45" s="49"/>
      <c r="V45" s="50"/>
      <c r="W45" s="111"/>
      <c r="X45" s="115"/>
    </row>
    <row r="46" spans="1:24" ht="18.75" thickTop="1" thickBot="1" x14ac:dyDescent="0.35">
      <c r="A46" s="101"/>
      <c r="B46" s="95"/>
      <c r="C46" s="96"/>
      <c r="D46" s="114"/>
      <c r="E46" s="34">
        <f t="shared" si="3"/>
        <v>0</v>
      </c>
      <c r="F46" s="57"/>
      <c r="G46" s="58"/>
      <c r="H46" s="59"/>
      <c r="I46" s="60"/>
      <c r="J46" s="39">
        <f t="shared" si="1"/>
        <v>0</v>
      </c>
      <c r="K46" s="81"/>
      <c r="L46" s="61"/>
      <c r="M46" s="61"/>
      <c r="N46" s="42">
        <f t="shared" si="2"/>
        <v>0</v>
      </c>
      <c r="O46" s="69"/>
      <c r="P46" s="70"/>
      <c r="Q46" s="97"/>
      <c r="R46" s="93"/>
      <c r="S46" s="89"/>
      <c r="T46" s="48"/>
      <c r="U46" s="49"/>
      <c r="V46" s="50"/>
      <c r="W46" s="111"/>
      <c r="X46" s="115"/>
    </row>
    <row r="47" spans="1:24" ht="18.75" thickTop="1" thickBot="1" x14ac:dyDescent="0.35">
      <c r="A47" s="102"/>
      <c r="B47" s="95"/>
      <c r="C47" s="96"/>
      <c r="D47" s="114"/>
      <c r="E47" s="34">
        <f t="shared" si="3"/>
        <v>0</v>
      </c>
      <c r="F47" s="57"/>
      <c r="G47" s="58"/>
      <c r="H47" s="59"/>
      <c r="I47" s="60"/>
      <c r="J47" s="39">
        <f t="shared" si="1"/>
        <v>0</v>
      </c>
      <c r="K47" s="81"/>
      <c r="L47" s="61"/>
      <c r="M47" s="61"/>
      <c r="N47" s="42">
        <f t="shared" si="2"/>
        <v>0</v>
      </c>
      <c r="O47" s="69"/>
      <c r="P47" s="70"/>
      <c r="Q47" s="97"/>
      <c r="R47" s="93"/>
      <c r="S47" s="89"/>
      <c r="T47" s="48"/>
      <c r="U47" s="49"/>
      <c r="V47" s="50"/>
      <c r="W47" s="111"/>
      <c r="X47" s="115"/>
    </row>
    <row r="48" spans="1:24" ht="18.75" thickTop="1" thickBot="1" x14ac:dyDescent="0.35">
      <c r="A48" s="102"/>
      <c r="B48" s="95"/>
      <c r="C48" s="96"/>
      <c r="D48" s="114"/>
      <c r="E48" s="34">
        <f t="shared" si="3"/>
        <v>0</v>
      </c>
      <c r="F48" s="57"/>
      <c r="G48" s="58"/>
      <c r="H48" s="59"/>
      <c r="I48" s="60"/>
      <c r="J48" s="39">
        <f t="shared" si="1"/>
        <v>0</v>
      </c>
      <c r="K48" s="81"/>
      <c r="L48" s="61"/>
      <c r="M48" s="61"/>
      <c r="N48" s="42">
        <f t="shared" si="2"/>
        <v>0</v>
      </c>
      <c r="O48" s="69"/>
      <c r="P48" s="70"/>
      <c r="Q48" s="97"/>
      <c r="R48" s="93"/>
      <c r="S48" s="89"/>
      <c r="T48" s="48"/>
      <c r="U48" s="49"/>
      <c r="V48" s="50"/>
      <c r="W48" s="111"/>
      <c r="X48" s="115"/>
    </row>
    <row r="49" spans="1:24" ht="18.75" thickTop="1" thickBot="1" x14ac:dyDescent="0.35">
      <c r="A49" s="101"/>
      <c r="B49" s="102"/>
      <c r="C49" s="116"/>
      <c r="D49" s="114"/>
      <c r="E49" s="34">
        <f t="shared" si="3"/>
        <v>0</v>
      </c>
      <c r="F49" s="57"/>
      <c r="G49" s="58"/>
      <c r="H49" s="59"/>
      <c r="I49" s="60"/>
      <c r="J49" s="39">
        <f t="shared" si="1"/>
        <v>0</v>
      </c>
      <c r="K49" s="81"/>
      <c r="L49" s="61"/>
      <c r="M49" s="61"/>
      <c r="N49" s="42">
        <f t="shared" si="2"/>
        <v>0</v>
      </c>
      <c r="O49" s="69"/>
      <c r="P49" s="70"/>
      <c r="Q49" s="97"/>
      <c r="R49" s="93"/>
      <c r="S49" s="89"/>
      <c r="T49" s="48"/>
      <c r="U49" s="49"/>
      <c r="V49" s="50"/>
      <c r="W49" s="111"/>
      <c r="X49" s="115"/>
    </row>
    <row r="50" spans="1:24" ht="18.75" thickTop="1" thickBot="1" x14ac:dyDescent="0.35">
      <c r="A50" s="102"/>
      <c r="B50" s="102"/>
      <c r="C50" s="116"/>
      <c r="D50" s="114"/>
      <c r="E50" s="34">
        <f t="shared" si="3"/>
        <v>0</v>
      </c>
      <c r="F50" s="57"/>
      <c r="G50" s="58"/>
      <c r="H50" s="59"/>
      <c r="I50" s="60"/>
      <c r="J50" s="39">
        <f t="shared" si="1"/>
        <v>0</v>
      </c>
      <c r="K50" s="81"/>
      <c r="L50" s="61"/>
      <c r="M50" s="61"/>
      <c r="N50" s="42">
        <f t="shared" si="2"/>
        <v>0</v>
      </c>
      <c r="O50" s="69"/>
      <c r="P50" s="70"/>
      <c r="Q50" s="117"/>
      <c r="R50" s="118"/>
      <c r="S50" s="89"/>
      <c r="T50" s="48"/>
      <c r="U50" s="49"/>
      <c r="V50" s="50"/>
      <c r="X50" s="119"/>
    </row>
    <row r="51" spans="1:24" ht="18.75" thickTop="1" thickBot="1" x14ac:dyDescent="0.35">
      <c r="A51" s="102"/>
      <c r="B51" s="102"/>
      <c r="C51" s="116"/>
      <c r="D51" s="114"/>
      <c r="E51" s="34">
        <f t="shared" si="3"/>
        <v>0</v>
      </c>
      <c r="F51" s="57"/>
      <c r="G51" s="58"/>
      <c r="H51" s="59"/>
      <c r="I51" s="60"/>
      <c r="J51" s="39">
        <f t="shared" si="1"/>
        <v>0</v>
      </c>
      <c r="K51" s="81"/>
      <c r="L51" s="61"/>
      <c r="M51" s="61"/>
      <c r="N51" s="42">
        <f t="shared" si="2"/>
        <v>0</v>
      </c>
      <c r="O51" s="69"/>
      <c r="P51" s="120"/>
      <c r="Q51" s="121"/>
      <c r="R51" s="122"/>
      <c r="S51" s="48"/>
      <c r="T51" s="48"/>
      <c r="U51" s="49"/>
      <c r="V51" s="50"/>
      <c r="X51" s="123"/>
    </row>
    <row r="52" spans="1:24" ht="18.75" thickTop="1" thickBot="1" x14ac:dyDescent="0.35">
      <c r="A52" s="101"/>
      <c r="B52" s="99"/>
      <c r="C52" s="116"/>
      <c r="D52" s="114"/>
      <c r="E52" s="34">
        <f t="shared" si="3"/>
        <v>0</v>
      </c>
      <c r="F52" s="57"/>
      <c r="G52" s="58"/>
      <c r="H52" s="59"/>
      <c r="I52" s="60"/>
      <c r="J52" s="39">
        <f t="shared" si="1"/>
        <v>0</v>
      </c>
      <c r="K52" s="81"/>
      <c r="L52" s="61"/>
      <c r="M52" s="61"/>
      <c r="N52" s="42">
        <f t="shared" si="2"/>
        <v>0</v>
      </c>
      <c r="O52" s="69"/>
      <c r="P52" s="120"/>
      <c r="Q52" s="124"/>
      <c r="R52" s="125"/>
      <c r="S52" s="48"/>
      <c r="T52" s="48"/>
      <c r="U52" s="49"/>
      <c r="V52" s="50"/>
    </row>
    <row r="53" spans="1:24" ht="18.75" thickTop="1" thickBot="1" x14ac:dyDescent="0.35">
      <c r="A53" s="101"/>
      <c r="B53" s="99"/>
      <c r="C53" s="116"/>
      <c r="D53" s="116"/>
      <c r="E53" s="34">
        <f t="shared" si="3"/>
        <v>0</v>
      </c>
      <c r="F53" s="57"/>
      <c r="G53" s="58"/>
      <c r="H53" s="59"/>
      <c r="I53" s="60"/>
      <c r="J53" s="39">
        <f t="shared" si="1"/>
        <v>0</v>
      </c>
      <c r="K53" s="81"/>
      <c r="L53" s="61"/>
      <c r="M53" s="61"/>
      <c r="N53" s="42">
        <f t="shared" si="2"/>
        <v>0</v>
      </c>
      <c r="O53" s="69"/>
      <c r="P53" s="120"/>
      <c r="Q53" s="124"/>
      <c r="R53" s="125"/>
      <c r="S53" s="48"/>
      <c r="T53" s="48"/>
      <c r="U53" s="49"/>
      <c r="V53" s="50"/>
    </row>
    <row r="54" spans="1:24" ht="18.75" thickTop="1" thickBot="1" x14ac:dyDescent="0.35">
      <c r="A54" s="101"/>
      <c r="B54" s="99"/>
      <c r="C54" s="116"/>
      <c r="D54" s="116"/>
      <c r="E54" s="34">
        <f t="shared" si="3"/>
        <v>0</v>
      </c>
      <c r="F54" s="60"/>
      <c r="G54" s="58"/>
      <c r="H54" s="59"/>
      <c r="I54" s="60"/>
      <c r="J54" s="39">
        <f t="shared" si="1"/>
        <v>0</v>
      </c>
      <c r="K54" s="81"/>
      <c r="L54" s="61"/>
      <c r="M54" s="61"/>
      <c r="N54" s="42">
        <f t="shared" si="2"/>
        <v>0</v>
      </c>
      <c r="O54" s="69"/>
      <c r="P54" s="120"/>
      <c r="Q54" s="124"/>
      <c r="R54" s="125"/>
      <c r="S54" s="48"/>
      <c r="T54" s="48"/>
      <c r="U54" s="49"/>
      <c r="V54" s="50"/>
    </row>
    <row r="55" spans="1:24" ht="18.75" thickTop="1" thickBot="1" x14ac:dyDescent="0.35">
      <c r="A55" s="126"/>
      <c r="B55" s="127"/>
      <c r="C55" s="128"/>
      <c r="D55" s="128"/>
      <c r="E55" s="34">
        <f t="shared" si="3"/>
        <v>0</v>
      </c>
      <c r="F55" s="129"/>
      <c r="G55" s="130"/>
      <c r="H55" s="131"/>
      <c r="I55" s="132"/>
      <c r="J55" s="39">
        <f t="shared" si="1"/>
        <v>0</v>
      </c>
      <c r="K55" s="133"/>
      <c r="L55" s="134"/>
      <c r="M55" s="134"/>
      <c r="N55" s="42">
        <f t="shared" si="2"/>
        <v>0</v>
      </c>
      <c r="O55" s="135"/>
      <c r="P55" s="136"/>
      <c r="Q55" s="137"/>
      <c r="R55" s="138"/>
      <c r="S55" s="139"/>
      <c r="T55" s="139"/>
      <c r="U55" s="140"/>
      <c r="V55" s="141"/>
    </row>
    <row r="56" spans="1:24" ht="18" thickTop="1" x14ac:dyDescent="0.3">
      <c r="A56" s="142"/>
      <c r="B56" s="143"/>
      <c r="C56" s="144"/>
      <c r="D56" s="145"/>
      <c r="E56" s="34"/>
      <c r="F56" s="146"/>
      <c r="G56" s="147"/>
      <c r="H56" s="148"/>
      <c r="I56" s="146"/>
      <c r="J56" s="39">
        <f t="shared" si="1"/>
        <v>0</v>
      </c>
      <c r="K56" s="40"/>
      <c r="L56" s="61"/>
      <c r="M56" s="61"/>
      <c r="N56" s="42">
        <f t="shared" si="2"/>
        <v>0</v>
      </c>
      <c r="O56" s="149"/>
      <c r="P56" s="150"/>
      <c r="Q56" s="151"/>
      <c r="R56" s="125"/>
      <c r="S56" s="48"/>
      <c r="T56" s="48"/>
      <c r="U56" s="49"/>
      <c r="V56" s="50"/>
    </row>
    <row r="57" spans="1:24" ht="47.25" x14ac:dyDescent="0.3">
      <c r="A57" s="152" t="s">
        <v>43</v>
      </c>
      <c r="B57" s="153" t="s">
        <v>23</v>
      </c>
      <c r="C57" s="154" t="s">
        <v>74</v>
      </c>
      <c r="D57" s="116"/>
      <c r="E57" s="56"/>
      <c r="F57" s="155">
        <v>993.6</v>
      </c>
      <c r="G57" s="156">
        <v>44976</v>
      </c>
      <c r="H57" s="157" t="s">
        <v>75</v>
      </c>
      <c r="I57" s="155">
        <v>993.6</v>
      </c>
      <c r="J57" s="39">
        <f t="shared" si="1"/>
        <v>0</v>
      </c>
      <c r="K57" s="40">
        <v>89</v>
      </c>
      <c r="L57" s="61"/>
      <c r="M57" s="61"/>
      <c r="N57" s="42">
        <f t="shared" si="2"/>
        <v>88430.400000000009</v>
      </c>
      <c r="O57" s="372" t="s">
        <v>21</v>
      </c>
      <c r="P57" s="373">
        <v>44972</v>
      </c>
      <c r="Q57" s="374"/>
      <c r="R57" s="125"/>
      <c r="S57" s="48"/>
      <c r="T57" s="48"/>
      <c r="U57" s="49"/>
      <c r="V57" s="50"/>
    </row>
    <row r="58" spans="1:24" ht="48" thickBot="1" x14ac:dyDescent="0.35">
      <c r="A58" s="415" t="s">
        <v>43</v>
      </c>
      <c r="B58" s="153" t="s">
        <v>23</v>
      </c>
      <c r="C58" s="419" t="s">
        <v>141</v>
      </c>
      <c r="D58" s="160"/>
      <c r="E58" s="56"/>
      <c r="F58" s="155">
        <v>436.2</v>
      </c>
      <c r="G58" s="147">
        <v>44974</v>
      </c>
      <c r="H58" s="157" t="s">
        <v>142</v>
      </c>
      <c r="I58" s="155">
        <v>436.2</v>
      </c>
      <c r="J58" s="39">
        <f t="shared" si="1"/>
        <v>0</v>
      </c>
      <c r="K58" s="40">
        <v>90</v>
      </c>
      <c r="L58" s="61"/>
      <c r="M58" s="61"/>
      <c r="N58" s="42">
        <f t="shared" si="2"/>
        <v>39258</v>
      </c>
      <c r="O58" s="406" t="s">
        <v>21</v>
      </c>
      <c r="P58" s="407">
        <v>45008</v>
      </c>
      <c r="Q58" s="414" t="s">
        <v>143</v>
      </c>
      <c r="R58" s="125"/>
      <c r="S58" s="48"/>
      <c r="T58" s="48"/>
      <c r="U58" s="49"/>
      <c r="V58" s="50"/>
    </row>
    <row r="59" spans="1:24" ht="26.25" customHeight="1" x14ac:dyDescent="0.3">
      <c r="A59" s="1678" t="s">
        <v>43</v>
      </c>
      <c r="B59" s="418" t="s">
        <v>23</v>
      </c>
      <c r="C59" s="1680" t="s">
        <v>144</v>
      </c>
      <c r="D59" s="409"/>
      <c r="E59" s="56"/>
      <c r="F59" s="410">
        <v>1649.6</v>
      </c>
      <c r="G59" s="1682">
        <v>44981</v>
      </c>
      <c r="H59" s="1684" t="s">
        <v>145</v>
      </c>
      <c r="I59" s="402">
        <v>1649.6</v>
      </c>
      <c r="J59" s="39">
        <f t="shared" si="1"/>
        <v>0</v>
      </c>
      <c r="K59" s="40">
        <v>90</v>
      </c>
      <c r="L59" s="61"/>
      <c r="M59" s="61"/>
      <c r="N59" s="42">
        <f t="shared" si="2"/>
        <v>148464</v>
      </c>
      <c r="O59" s="1686" t="s">
        <v>21</v>
      </c>
      <c r="P59" s="1676">
        <v>45008</v>
      </c>
      <c r="Q59" s="166"/>
      <c r="R59" s="125"/>
      <c r="S59" s="48"/>
      <c r="T59" s="48"/>
      <c r="U59" s="49"/>
      <c r="V59" s="50"/>
    </row>
    <row r="60" spans="1:24" ht="18.75" customHeight="1" thickBot="1" x14ac:dyDescent="0.35">
      <c r="A60" s="1679"/>
      <c r="B60" s="418" t="s">
        <v>146</v>
      </c>
      <c r="C60" s="1681"/>
      <c r="D60" s="409"/>
      <c r="E60" s="56"/>
      <c r="F60" s="410">
        <v>83</v>
      </c>
      <c r="G60" s="1683"/>
      <c r="H60" s="1685"/>
      <c r="I60" s="402">
        <v>83</v>
      </c>
      <c r="J60" s="39">
        <f t="shared" si="1"/>
        <v>0</v>
      </c>
      <c r="K60" s="40">
        <v>88</v>
      </c>
      <c r="L60" s="61"/>
      <c r="M60" s="61"/>
      <c r="N60" s="42">
        <f t="shared" si="2"/>
        <v>7304</v>
      </c>
      <c r="O60" s="1687"/>
      <c r="P60" s="1677"/>
      <c r="Q60" s="166"/>
      <c r="R60" s="125"/>
      <c r="S60" s="48"/>
      <c r="T60" s="48"/>
      <c r="U60" s="49"/>
      <c r="V60" s="50"/>
    </row>
    <row r="61" spans="1:24" ht="30.75" customHeight="1" x14ac:dyDescent="0.3">
      <c r="A61" s="416"/>
      <c r="B61" s="153" t="s">
        <v>23</v>
      </c>
      <c r="C61" s="420"/>
      <c r="D61" s="160"/>
      <c r="E61" s="56"/>
      <c r="F61" s="155"/>
      <c r="G61" s="417"/>
      <c r="H61" s="403"/>
      <c r="I61" s="155"/>
      <c r="J61" s="39">
        <f t="shared" si="1"/>
        <v>0</v>
      </c>
      <c r="K61" s="40"/>
      <c r="L61" s="61"/>
      <c r="M61" s="61"/>
      <c r="N61" s="42">
        <f t="shared" si="2"/>
        <v>0</v>
      </c>
      <c r="O61" s="394"/>
      <c r="P61" s="36"/>
      <c r="Q61" s="158"/>
      <c r="R61" s="125"/>
      <c r="S61" s="48"/>
      <c r="T61" s="48"/>
      <c r="U61" s="49"/>
      <c r="V61" s="50"/>
    </row>
    <row r="62" spans="1:24" ht="21" customHeight="1" x14ac:dyDescent="0.3">
      <c r="A62" s="110" t="s">
        <v>82</v>
      </c>
      <c r="B62" s="386" t="s">
        <v>24</v>
      </c>
      <c r="C62" s="165"/>
      <c r="D62" s="160"/>
      <c r="E62" s="56"/>
      <c r="F62" s="155">
        <v>3559.63</v>
      </c>
      <c r="G62" s="156">
        <v>44970</v>
      </c>
      <c r="H62" s="164" t="s">
        <v>107</v>
      </c>
      <c r="I62" s="155">
        <v>3559.63</v>
      </c>
      <c r="J62" s="39">
        <f t="shared" si="1"/>
        <v>0</v>
      </c>
      <c r="K62" s="40">
        <v>23</v>
      </c>
      <c r="L62" s="61"/>
      <c r="M62" s="61"/>
      <c r="N62" s="42">
        <f t="shared" si="2"/>
        <v>81871.490000000005</v>
      </c>
      <c r="O62" s="387" t="s">
        <v>64</v>
      </c>
      <c r="P62" s="388">
        <v>44992</v>
      </c>
      <c r="Q62" s="166"/>
      <c r="R62" s="125"/>
      <c r="S62" s="48"/>
      <c r="T62" s="48"/>
      <c r="U62" s="49"/>
      <c r="V62" s="50"/>
    </row>
    <row r="63" spans="1:24" ht="17.25" x14ac:dyDescent="0.3">
      <c r="A63" s="99" t="s">
        <v>82</v>
      </c>
      <c r="B63" s="167" t="s">
        <v>83</v>
      </c>
      <c r="C63" s="381" t="s">
        <v>84</v>
      </c>
      <c r="D63" s="160"/>
      <c r="E63" s="56"/>
      <c r="F63" s="155">
        <v>1787.42</v>
      </c>
      <c r="G63" s="156">
        <v>44974</v>
      </c>
      <c r="H63" s="168" t="s">
        <v>85</v>
      </c>
      <c r="I63" s="155">
        <v>1787.42</v>
      </c>
      <c r="J63" s="39">
        <f t="shared" si="1"/>
        <v>0</v>
      </c>
      <c r="K63" s="40">
        <v>112</v>
      </c>
      <c r="L63" s="61"/>
      <c r="M63" s="61"/>
      <c r="N63" s="42">
        <f t="shared" si="2"/>
        <v>200191.04</v>
      </c>
      <c r="O63" s="169" t="s">
        <v>64</v>
      </c>
      <c r="P63" s="120">
        <v>44977</v>
      </c>
      <c r="Q63" s="166"/>
      <c r="R63" s="125"/>
      <c r="S63" s="48"/>
      <c r="T63" s="48"/>
      <c r="U63" s="49"/>
      <c r="V63" s="50"/>
    </row>
    <row r="64" spans="1:24" ht="17.25" x14ac:dyDescent="0.3">
      <c r="A64" s="101" t="s">
        <v>82</v>
      </c>
      <c r="B64" s="167" t="s">
        <v>24</v>
      </c>
      <c r="C64" s="170"/>
      <c r="D64" s="160"/>
      <c r="E64" s="56"/>
      <c r="F64" s="155">
        <f>942.4+901.13+919.27</f>
        <v>2762.8</v>
      </c>
      <c r="G64" s="156">
        <v>44971</v>
      </c>
      <c r="H64" s="171" t="s">
        <v>108</v>
      </c>
      <c r="I64" s="155">
        <v>2762.8</v>
      </c>
      <c r="J64" s="39">
        <f t="shared" si="1"/>
        <v>0</v>
      </c>
      <c r="K64" s="40">
        <v>23</v>
      </c>
      <c r="L64" s="61"/>
      <c r="M64" s="61"/>
      <c r="N64" s="42">
        <f t="shared" si="2"/>
        <v>63544.4</v>
      </c>
      <c r="O64" s="382" t="s">
        <v>21</v>
      </c>
      <c r="P64" s="384">
        <v>44992</v>
      </c>
      <c r="Q64" s="166"/>
      <c r="R64" s="125"/>
      <c r="S64" s="48"/>
      <c r="T64" s="48"/>
      <c r="U64" s="49"/>
      <c r="V64" s="50"/>
    </row>
    <row r="65" spans="1:22" ht="47.25" x14ac:dyDescent="0.3">
      <c r="A65" s="142" t="s">
        <v>82</v>
      </c>
      <c r="B65" s="167" t="s">
        <v>132</v>
      </c>
      <c r="C65" s="159" t="s">
        <v>133</v>
      </c>
      <c r="D65" s="160"/>
      <c r="E65" s="56"/>
      <c r="F65" s="155">
        <v>54193</v>
      </c>
      <c r="G65" s="147">
        <v>44971</v>
      </c>
      <c r="H65" s="180" t="s">
        <v>134</v>
      </c>
      <c r="I65" s="155">
        <v>54193</v>
      </c>
      <c r="J65" s="39">
        <f t="shared" si="1"/>
        <v>0</v>
      </c>
      <c r="K65" s="40">
        <v>1</v>
      </c>
      <c r="L65" s="61"/>
      <c r="M65" s="61"/>
      <c r="N65" s="42">
        <f t="shared" si="2"/>
        <v>54193</v>
      </c>
      <c r="O65" s="411" t="s">
        <v>127</v>
      </c>
      <c r="P65" s="407">
        <v>45000</v>
      </c>
      <c r="Q65" s="166"/>
      <c r="R65" s="125"/>
      <c r="S65" s="48"/>
      <c r="T65" s="48"/>
      <c r="U65" s="49"/>
      <c r="V65" s="50"/>
    </row>
    <row r="66" spans="1:22" ht="17.25" x14ac:dyDescent="0.3">
      <c r="A66" s="1716" t="s">
        <v>82</v>
      </c>
      <c r="B66" s="167" t="s">
        <v>109</v>
      </c>
      <c r="C66" s="173"/>
      <c r="D66" s="174"/>
      <c r="E66" s="56"/>
      <c r="F66" s="155">
        <v>1224</v>
      </c>
      <c r="G66" s="1718">
        <v>44973</v>
      </c>
      <c r="H66" s="1720" t="s">
        <v>110</v>
      </c>
      <c r="I66" s="155">
        <v>1224</v>
      </c>
      <c r="J66" s="39">
        <f t="shared" si="1"/>
        <v>0</v>
      </c>
      <c r="K66" s="40">
        <v>67</v>
      </c>
      <c r="L66" s="61"/>
      <c r="M66" s="61"/>
      <c r="N66" s="42">
        <f>K66*I66</f>
        <v>82008</v>
      </c>
      <c r="O66" s="1722" t="s">
        <v>21</v>
      </c>
      <c r="P66" s="1724">
        <v>44992</v>
      </c>
      <c r="Q66" s="166"/>
      <c r="R66" s="125"/>
      <c r="S66" s="48"/>
      <c r="T66" s="48"/>
      <c r="U66" s="49"/>
      <c r="V66" s="50"/>
    </row>
    <row r="67" spans="1:22" ht="18" customHeight="1" x14ac:dyDescent="0.3">
      <c r="A67" s="1717"/>
      <c r="B67" s="167" t="s">
        <v>24</v>
      </c>
      <c r="C67" s="170"/>
      <c r="D67" s="174"/>
      <c r="E67" s="56"/>
      <c r="F67" s="155">
        <v>902.95899999999995</v>
      </c>
      <c r="G67" s="1719"/>
      <c r="H67" s="1721"/>
      <c r="I67" s="155">
        <v>902.95899999999995</v>
      </c>
      <c r="J67" s="39">
        <f t="shared" si="1"/>
        <v>0</v>
      </c>
      <c r="K67" s="40">
        <v>23</v>
      </c>
      <c r="L67" s="61"/>
      <c r="M67" s="61"/>
      <c r="N67" s="42">
        <f>K67*I67</f>
        <v>20768.056999999997</v>
      </c>
      <c r="O67" s="1723"/>
      <c r="P67" s="1725"/>
      <c r="Q67" s="166"/>
      <c r="R67" s="125"/>
      <c r="S67" s="176"/>
      <c r="T67" s="177"/>
      <c r="U67" s="49"/>
      <c r="V67" s="50"/>
    </row>
    <row r="68" spans="1:22" ht="33.75" customHeight="1" thickBot="1" x14ac:dyDescent="0.35">
      <c r="A68" s="142" t="s">
        <v>114</v>
      </c>
      <c r="B68" s="167" t="s">
        <v>115</v>
      </c>
      <c r="C68" s="179"/>
      <c r="D68" s="160"/>
      <c r="E68" s="56"/>
      <c r="F68" s="155">
        <f>217.4+131.8</f>
        <v>349.20000000000005</v>
      </c>
      <c r="G68" s="147">
        <v>44973</v>
      </c>
      <c r="H68" s="391">
        <v>41431</v>
      </c>
      <c r="I68" s="155">
        <v>349.2</v>
      </c>
      <c r="J68" s="39">
        <f t="shared" si="1"/>
        <v>0</v>
      </c>
      <c r="K68" s="40">
        <v>55</v>
      </c>
      <c r="L68" s="61"/>
      <c r="M68" s="61"/>
      <c r="N68" s="42">
        <f>K68*I68</f>
        <v>19206</v>
      </c>
      <c r="O68" s="406" t="s">
        <v>78</v>
      </c>
      <c r="P68" s="407">
        <v>44988</v>
      </c>
      <c r="Q68" s="166"/>
      <c r="R68" s="125"/>
      <c r="S68" s="176"/>
      <c r="T68" s="177"/>
      <c r="U68" s="49"/>
      <c r="V68" s="50"/>
    </row>
    <row r="69" spans="1:22" ht="24" customHeight="1" x14ac:dyDescent="0.3">
      <c r="A69" s="1690" t="s">
        <v>82</v>
      </c>
      <c r="B69" s="400" t="s">
        <v>128</v>
      </c>
      <c r="C69" s="1692" t="s">
        <v>129</v>
      </c>
      <c r="D69" s="409"/>
      <c r="E69" s="56"/>
      <c r="F69" s="410">
        <v>80.7</v>
      </c>
      <c r="G69" s="1696">
        <v>44979</v>
      </c>
      <c r="H69" s="1694" t="s">
        <v>130</v>
      </c>
      <c r="I69" s="402">
        <v>80.7</v>
      </c>
      <c r="J69" s="39">
        <f t="shared" si="1"/>
        <v>0</v>
      </c>
      <c r="K69" s="40">
        <v>110</v>
      </c>
      <c r="L69" s="61"/>
      <c r="M69" s="61"/>
      <c r="N69" s="42">
        <f>K69*I69</f>
        <v>8877</v>
      </c>
      <c r="O69" s="1698" t="s">
        <v>127</v>
      </c>
      <c r="P69" s="1688">
        <v>45000</v>
      </c>
      <c r="Q69" s="166"/>
      <c r="R69" s="125"/>
      <c r="S69" s="176"/>
      <c r="T69" s="177"/>
      <c r="U69" s="49"/>
      <c r="V69" s="50"/>
    </row>
    <row r="70" spans="1:22" ht="24" customHeight="1" thickBot="1" x14ac:dyDescent="0.35">
      <c r="A70" s="1691"/>
      <c r="B70" s="408" t="s">
        <v>131</v>
      </c>
      <c r="C70" s="1693"/>
      <c r="D70" s="409"/>
      <c r="E70" s="56"/>
      <c r="F70" s="410">
        <v>151.4</v>
      </c>
      <c r="G70" s="1697"/>
      <c r="H70" s="1695"/>
      <c r="I70" s="402">
        <v>151.4</v>
      </c>
      <c r="J70" s="39">
        <f t="shared" si="1"/>
        <v>0</v>
      </c>
      <c r="K70" s="40">
        <v>60</v>
      </c>
      <c r="L70" s="61"/>
      <c r="M70" s="61"/>
      <c r="N70" s="42">
        <f t="shared" ref="N70:N80" si="4">K70*I70</f>
        <v>9084</v>
      </c>
      <c r="O70" s="1699"/>
      <c r="P70" s="1689"/>
      <c r="Q70" s="166"/>
      <c r="R70" s="125"/>
      <c r="S70" s="176"/>
      <c r="T70" s="177"/>
      <c r="U70" s="49"/>
      <c r="V70" s="50"/>
    </row>
    <row r="71" spans="1:22" ht="17.25" x14ac:dyDescent="0.3">
      <c r="A71" s="1704" t="s">
        <v>82</v>
      </c>
      <c r="B71" s="400" t="s">
        <v>122</v>
      </c>
      <c r="C71" s="1702" t="s">
        <v>123</v>
      </c>
      <c r="D71" s="398"/>
      <c r="E71" s="56"/>
      <c r="F71" s="155">
        <v>130.16</v>
      </c>
      <c r="G71" s="1707">
        <v>44982</v>
      </c>
      <c r="H71" s="1709" t="s">
        <v>124</v>
      </c>
      <c r="I71" s="402">
        <v>130.16</v>
      </c>
      <c r="J71" s="39">
        <f t="shared" si="1"/>
        <v>0</v>
      </c>
      <c r="K71" s="40">
        <v>80</v>
      </c>
      <c r="L71" s="61"/>
      <c r="M71" s="61"/>
      <c r="N71" s="42">
        <f t="shared" si="4"/>
        <v>10412.799999999999</v>
      </c>
      <c r="O71" s="1712" t="s">
        <v>127</v>
      </c>
      <c r="P71" s="1700">
        <v>45000</v>
      </c>
      <c r="Q71" s="166"/>
      <c r="R71" s="125"/>
      <c r="S71" s="176"/>
      <c r="T71" s="177"/>
      <c r="U71" s="49"/>
      <c r="V71" s="50"/>
    </row>
    <row r="72" spans="1:22" ht="17.25" x14ac:dyDescent="0.3">
      <c r="A72" s="1704"/>
      <c r="B72" s="400" t="s">
        <v>125</v>
      </c>
      <c r="C72" s="1706"/>
      <c r="D72" s="398"/>
      <c r="E72" s="56"/>
      <c r="F72" s="155">
        <v>89.64</v>
      </c>
      <c r="G72" s="1707"/>
      <c r="H72" s="1710"/>
      <c r="I72" s="402">
        <v>89.64</v>
      </c>
      <c r="J72" s="39">
        <f t="shared" si="1"/>
        <v>0</v>
      </c>
      <c r="K72" s="40">
        <v>70</v>
      </c>
      <c r="L72" s="61"/>
      <c r="M72" s="61"/>
      <c r="N72" s="42">
        <f t="shared" si="4"/>
        <v>6274.8</v>
      </c>
      <c r="O72" s="1713"/>
      <c r="P72" s="1715"/>
      <c r="Q72" s="166"/>
      <c r="R72" s="125"/>
      <c r="S72" s="176"/>
      <c r="T72" s="177"/>
      <c r="U72" s="49"/>
      <c r="V72" s="50"/>
    </row>
    <row r="73" spans="1:22" ht="18" thickBot="1" x14ac:dyDescent="0.35">
      <c r="A73" s="1705"/>
      <c r="B73" s="400" t="s">
        <v>126</v>
      </c>
      <c r="C73" s="1703"/>
      <c r="D73" s="398"/>
      <c r="E73" s="56"/>
      <c r="F73" s="155">
        <v>152.78</v>
      </c>
      <c r="G73" s="1708"/>
      <c r="H73" s="1711"/>
      <c r="I73" s="402">
        <v>152.78</v>
      </c>
      <c r="J73" s="39">
        <f t="shared" si="1"/>
        <v>0</v>
      </c>
      <c r="K73" s="40">
        <v>38</v>
      </c>
      <c r="L73" s="61"/>
      <c r="M73" s="61"/>
      <c r="N73" s="42">
        <f t="shared" si="4"/>
        <v>5805.64</v>
      </c>
      <c r="O73" s="1714"/>
      <c r="P73" s="1701"/>
      <c r="Q73" s="166"/>
      <c r="R73" s="125"/>
      <c r="S73" s="176"/>
      <c r="T73" s="177"/>
      <c r="U73" s="49"/>
      <c r="V73" s="50"/>
    </row>
    <row r="74" spans="1:22" ht="17.25" x14ac:dyDescent="0.3">
      <c r="A74" s="172"/>
      <c r="B74" s="167"/>
      <c r="C74" s="401"/>
      <c r="D74" s="174"/>
      <c r="E74" s="56"/>
      <c r="F74" s="155"/>
      <c r="G74" s="156"/>
      <c r="H74" s="403"/>
      <c r="I74" s="155"/>
      <c r="J74" s="39">
        <f t="shared" si="1"/>
        <v>0</v>
      </c>
      <c r="K74" s="40"/>
      <c r="L74" s="61"/>
      <c r="M74" s="61"/>
      <c r="N74" s="42"/>
      <c r="O74" s="404"/>
      <c r="P74" s="405"/>
      <c r="Q74" s="166"/>
      <c r="R74" s="125"/>
      <c r="S74" s="176"/>
      <c r="T74" s="177"/>
      <c r="U74" s="49"/>
      <c r="V74" s="50"/>
    </row>
    <row r="75" spans="1:22" ht="17.25" x14ac:dyDescent="0.3">
      <c r="A75" s="152"/>
      <c r="B75" s="167"/>
      <c r="C75" s="181"/>
      <c r="D75" s="174"/>
      <c r="E75" s="56"/>
      <c r="F75" s="155"/>
      <c r="G75" s="156"/>
      <c r="H75" s="164"/>
      <c r="I75" s="155"/>
      <c r="J75" s="39">
        <f t="shared" si="1"/>
        <v>0</v>
      </c>
      <c r="K75" s="40"/>
      <c r="L75" s="61"/>
      <c r="M75" s="61"/>
      <c r="N75" s="42"/>
      <c r="O75" s="396"/>
      <c r="P75" s="393"/>
      <c r="Q75" s="166"/>
      <c r="R75" s="125"/>
      <c r="S75" s="176"/>
      <c r="T75" s="177"/>
      <c r="U75" s="49"/>
      <c r="V75" s="50"/>
    </row>
    <row r="76" spans="1:22" ht="17.25" x14ac:dyDescent="0.3">
      <c r="A76" s="152"/>
      <c r="B76" s="167"/>
      <c r="C76" s="181"/>
      <c r="D76" s="174"/>
      <c r="E76" s="56"/>
      <c r="F76" s="155"/>
      <c r="G76" s="156"/>
      <c r="H76" s="164"/>
      <c r="I76" s="155"/>
      <c r="J76" s="39">
        <f t="shared" si="1"/>
        <v>0</v>
      </c>
      <c r="K76" s="40"/>
      <c r="L76" s="61"/>
      <c r="M76" s="61"/>
      <c r="N76" s="42"/>
      <c r="O76" s="396"/>
      <c r="P76" s="393"/>
      <c r="Q76" s="166"/>
      <c r="R76" s="125"/>
      <c r="S76" s="176"/>
      <c r="T76" s="177"/>
      <c r="U76" s="49"/>
      <c r="V76" s="50"/>
    </row>
    <row r="77" spans="1:22" ht="17.25" x14ac:dyDescent="0.3">
      <c r="A77" s="152"/>
      <c r="B77" s="167"/>
      <c r="C77" s="181"/>
      <c r="D77" s="174"/>
      <c r="E77" s="56"/>
      <c r="F77" s="155"/>
      <c r="G77" s="156"/>
      <c r="H77" s="164"/>
      <c r="I77" s="155"/>
      <c r="J77" s="39">
        <f t="shared" si="1"/>
        <v>0</v>
      </c>
      <c r="K77" s="40"/>
      <c r="L77" s="61"/>
      <c r="M77" s="61"/>
      <c r="N77" s="42"/>
      <c r="O77" s="396"/>
      <c r="P77" s="393"/>
      <c r="Q77" s="166"/>
      <c r="R77" s="125"/>
      <c r="S77" s="176"/>
      <c r="T77" s="177"/>
      <c r="U77" s="49"/>
      <c r="V77" s="50"/>
    </row>
    <row r="78" spans="1:22" ht="17.25" x14ac:dyDescent="0.3">
      <c r="A78" s="152"/>
      <c r="B78" s="167"/>
      <c r="C78" s="181"/>
      <c r="D78" s="174"/>
      <c r="E78" s="56"/>
      <c r="F78" s="155"/>
      <c r="G78" s="156"/>
      <c r="H78" s="164"/>
      <c r="I78" s="155"/>
      <c r="J78" s="39">
        <f t="shared" si="1"/>
        <v>0</v>
      </c>
      <c r="K78" s="40"/>
      <c r="L78" s="61"/>
      <c r="M78" s="61"/>
      <c r="N78" s="42"/>
      <c r="O78" s="396"/>
      <c r="P78" s="393"/>
      <c r="Q78" s="166"/>
      <c r="R78" s="125"/>
      <c r="S78" s="176"/>
      <c r="T78" s="177"/>
      <c r="U78" s="49"/>
      <c r="V78" s="50"/>
    </row>
    <row r="79" spans="1:22" ht="18.600000000000001" customHeight="1" thickBot="1" x14ac:dyDescent="0.35">
      <c r="A79" s="152" t="s">
        <v>117</v>
      </c>
      <c r="B79" s="167"/>
      <c r="C79" s="399"/>
      <c r="D79" s="174"/>
      <c r="E79" s="56"/>
      <c r="F79" s="155"/>
      <c r="G79" s="156"/>
      <c r="H79" s="164"/>
      <c r="I79" s="155"/>
      <c r="J79" s="39">
        <f t="shared" si="1"/>
        <v>0</v>
      </c>
      <c r="K79" s="40"/>
      <c r="L79" s="61"/>
      <c r="M79" s="61"/>
      <c r="N79" s="42">
        <f t="shared" si="4"/>
        <v>0</v>
      </c>
      <c r="O79" s="392"/>
      <c r="P79" s="393"/>
      <c r="Q79" s="166"/>
      <c r="R79" s="125"/>
      <c r="S79" s="176"/>
      <c r="T79" s="177"/>
      <c r="U79" s="49"/>
      <c r="V79" s="50"/>
    </row>
    <row r="80" spans="1:22" ht="30" customHeight="1" x14ac:dyDescent="0.3">
      <c r="A80" s="1716" t="s">
        <v>82</v>
      </c>
      <c r="B80" s="397" t="s">
        <v>118</v>
      </c>
      <c r="C80" s="1702" t="s">
        <v>121</v>
      </c>
      <c r="D80" s="398"/>
      <c r="E80" s="56"/>
      <c r="F80" s="155">
        <v>108.66</v>
      </c>
      <c r="G80" s="156">
        <v>44985</v>
      </c>
      <c r="H80" s="1726" t="s">
        <v>157</v>
      </c>
      <c r="I80" s="155">
        <v>108.66</v>
      </c>
      <c r="J80" s="39">
        <f t="shared" si="1"/>
        <v>0</v>
      </c>
      <c r="K80" s="40">
        <v>60</v>
      </c>
      <c r="L80" s="61"/>
      <c r="M80" s="61"/>
      <c r="N80" s="42">
        <f t="shared" si="4"/>
        <v>6519.5999999999995</v>
      </c>
      <c r="O80" s="1712" t="s">
        <v>120</v>
      </c>
      <c r="P80" s="1700">
        <v>45000</v>
      </c>
      <c r="Q80" s="166"/>
      <c r="R80" s="125"/>
      <c r="S80" s="176"/>
      <c r="T80" s="177"/>
      <c r="U80" s="49"/>
      <c r="V80" s="50"/>
    </row>
    <row r="81" spans="1:22" ht="30" customHeight="1" thickBot="1" x14ac:dyDescent="0.35">
      <c r="A81" s="1717"/>
      <c r="B81" s="397" t="s">
        <v>119</v>
      </c>
      <c r="C81" s="1703"/>
      <c r="D81" s="398"/>
      <c r="E81" s="56"/>
      <c r="F81" s="155">
        <v>76.94</v>
      </c>
      <c r="G81" s="156">
        <v>44985</v>
      </c>
      <c r="H81" s="1727"/>
      <c r="I81" s="155">
        <v>76.94</v>
      </c>
      <c r="J81" s="39">
        <f t="shared" si="1"/>
        <v>0</v>
      </c>
      <c r="K81" s="40">
        <v>80</v>
      </c>
      <c r="L81" s="61"/>
      <c r="M81" s="61"/>
      <c r="N81" s="42">
        <f t="shared" si="2"/>
        <v>6155.2</v>
      </c>
      <c r="O81" s="1714"/>
      <c r="P81" s="1701"/>
      <c r="Q81" s="166"/>
      <c r="R81" s="125"/>
      <c r="S81" s="176"/>
      <c r="T81" s="177"/>
      <c r="U81" s="49"/>
      <c r="V81" s="50"/>
    </row>
    <row r="82" spans="1:22" ht="17.25" customHeight="1" x14ac:dyDescent="0.3">
      <c r="A82" s="152"/>
      <c r="B82" s="178"/>
      <c r="C82" s="173"/>
      <c r="D82" s="170"/>
      <c r="E82" s="56"/>
      <c r="F82" s="155"/>
      <c r="G82" s="156"/>
      <c r="H82" s="168"/>
      <c r="I82" s="155"/>
      <c r="J82" s="39">
        <f t="shared" si="1"/>
        <v>0</v>
      </c>
      <c r="K82" s="40"/>
      <c r="L82" s="61"/>
      <c r="M82" s="61"/>
      <c r="N82" s="42">
        <f t="shared" si="2"/>
        <v>0</v>
      </c>
      <c r="O82" s="394"/>
      <c r="P82" s="395"/>
      <c r="Q82" s="166"/>
      <c r="R82" s="125"/>
      <c r="S82" s="176"/>
      <c r="T82" s="177"/>
      <c r="U82" s="49"/>
      <c r="V82" s="50"/>
    </row>
    <row r="83" spans="1:22" ht="18.75" customHeight="1" x14ac:dyDescent="0.25">
      <c r="A83" s="152"/>
      <c r="B83" s="184"/>
      <c r="C83" s="170"/>
      <c r="D83" s="174"/>
      <c r="E83" s="56"/>
      <c r="F83" s="155"/>
      <c r="G83" s="156"/>
      <c r="H83" s="168"/>
      <c r="I83" s="155"/>
      <c r="J83" s="39">
        <f t="shared" si="1"/>
        <v>0</v>
      </c>
      <c r="K83" s="40"/>
      <c r="L83" s="61"/>
      <c r="M83" s="61"/>
      <c r="N83" s="42">
        <f t="shared" si="2"/>
        <v>0</v>
      </c>
      <c r="O83" s="158"/>
      <c r="P83" s="183"/>
      <c r="Q83" s="158"/>
      <c r="R83" s="125"/>
      <c r="S83" s="176"/>
      <c r="T83" s="177"/>
      <c r="U83" s="49"/>
      <c r="V83" s="50"/>
    </row>
    <row r="84" spans="1:22" ht="18.75" customHeight="1" x14ac:dyDescent="0.3">
      <c r="A84" s="152"/>
      <c r="B84" s="167"/>
      <c r="C84" s="170"/>
      <c r="D84" s="170"/>
      <c r="E84" s="56"/>
      <c r="F84" s="155"/>
      <c r="G84" s="156"/>
      <c r="H84" s="168"/>
      <c r="I84" s="155"/>
      <c r="J84" s="39">
        <f t="shared" si="1"/>
        <v>0</v>
      </c>
      <c r="K84" s="40"/>
      <c r="L84" s="61"/>
      <c r="M84" s="61"/>
      <c r="N84" s="42">
        <f t="shared" si="2"/>
        <v>0</v>
      </c>
      <c r="O84" s="158"/>
      <c r="P84" s="183"/>
      <c r="Q84" s="158"/>
      <c r="R84" s="125"/>
      <c r="S84" s="176"/>
      <c r="T84" s="177"/>
      <c r="U84" s="49"/>
      <c r="V84" s="50"/>
    </row>
    <row r="85" spans="1:22" ht="17.25" customHeight="1" x14ac:dyDescent="0.3">
      <c r="A85" s="152"/>
      <c r="B85" s="178"/>
      <c r="C85" s="170"/>
      <c r="D85" s="170"/>
      <c r="E85" s="56"/>
      <c r="F85" s="155"/>
      <c r="G85" s="185"/>
      <c r="H85" s="164"/>
      <c r="I85" s="155"/>
      <c r="J85" s="39">
        <f t="shared" si="1"/>
        <v>0</v>
      </c>
      <c r="K85" s="40"/>
      <c r="L85" s="61"/>
      <c r="M85" s="61"/>
      <c r="N85" s="42">
        <f t="shared" si="2"/>
        <v>0</v>
      </c>
      <c r="O85" s="158"/>
      <c r="P85" s="186"/>
      <c r="Q85" s="158"/>
      <c r="R85" s="125"/>
      <c r="S85" s="176"/>
      <c r="T85" s="177"/>
      <c r="U85" s="49"/>
      <c r="V85" s="50"/>
    </row>
    <row r="86" spans="1:22" ht="17.25" customHeight="1" x14ac:dyDescent="0.3">
      <c r="A86" s="152"/>
      <c r="B86" s="178"/>
      <c r="C86" s="170"/>
      <c r="D86" s="170"/>
      <c r="E86" s="56"/>
      <c r="F86" s="155"/>
      <c r="G86" s="185"/>
      <c r="H86" s="164"/>
      <c r="I86" s="155"/>
      <c r="J86" s="39">
        <f t="shared" si="1"/>
        <v>0</v>
      </c>
      <c r="K86" s="40"/>
      <c r="L86" s="61"/>
      <c r="M86" s="61"/>
      <c r="N86" s="42">
        <f t="shared" si="2"/>
        <v>0</v>
      </c>
      <c r="O86" s="158"/>
      <c r="P86" s="186"/>
      <c r="Q86" s="158"/>
      <c r="R86" s="125"/>
      <c r="S86" s="176"/>
      <c r="T86" s="177"/>
      <c r="U86" s="49"/>
      <c r="V86" s="50"/>
    </row>
    <row r="87" spans="1:22" ht="17.25" customHeight="1" x14ac:dyDescent="0.3">
      <c r="A87" s="152"/>
      <c r="B87" s="178"/>
      <c r="C87" s="170"/>
      <c r="D87" s="170"/>
      <c r="E87" s="56"/>
      <c r="F87" s="155"/>
      <c r="G87" s="185"/>
      <c r="H87" s="164"/>
      <c r="I87" s="155"/>
      <c r="J87" s="39">
        <f t="shared" si="1"/>
        <v>0</v>
      </c>
      <c r="K87" s="40"/>
      <c r="L87" s="61"/>
      <c r="M87" s="61"/>
      <c r="N87" s="42">
        <f t="shared" si="2"/>
        <v>0</v>
      </c>
      <c r="O87" s="158"/>
      <c r="P87" s="186"/>
      <c r="Q87" s="158"/>
      <c r="R87" s="125"/>
      <c r="S87" s="176"/>
      <c r="T87" s="177"/>
      <c r="U87" s="49"/>
      <c r="V87" s="50"/>
    </row>
    <row r="88" spans="1:22" ht="17.25" customHeight="1" x14ac:dyDescent="0.3">
      <c r="A88" s="152"/>
      <c r="B88" s="178"/>
      <c r="C88" s="170"/>
      <c r="D88" s="170"/>
      <c r="E88" s="56"/>
      <c r="F88" s="155"/>
      <c r="G88" s="185"/>
      <c r="H88" s="164"/>
      <c r="I88" s="155"/>
      <c r="J88" s="39">
        <f t="shared" si="1"/>
        <v>0</v>
      </c>
      <c r="K88" s="40"/>
      <c r="L88" s="61"/>
      <c r="M88" s="61"/>
      <c r="N88" s="42">
        <f t="shared" si="2"/>
        <v>0</v>
      </c>
      <c r="O88" s="158"/>
      <c r="P88" s="186"/>
      <c r="Q88" s="158"/>
      <c r="R88" s="125"/>
      <c r="S88" s="176"/>
      <c r="T88" s="177"/>
      <c r="U88" s="49"/>
      <c r="V88" s="50"/>
    </row>
    <row r="89" spans="1:22" ht="18.75" customHeight="1" x14ac:dyDescent="0.3">
      <c r="A89" s="152"/>
      <c r="B89" s="167"/>
      <c r="C89" s="170"/>
      <c r="D89" s="174"/>
      <c r="E89" s="56"/>
      <c r="F89" s="155"/>
      <c r="G89" s="156"/>
      <c r="H89" s="168"/>
      <c r="I89" s="155"/>
      <c r="J89" s="39">
        <f t="shared" si="1"/>
        <v>0</v>
      </c>
      <c r="K89" s="40"/>
      <c r="L89" s="61"/>
      <c r="M89" s="61"/>
      <c r="N89" s="42">
        <f t="shared" si="2"/>
        <v>0</v>
      </c>
      <c r="O89" s="158"/>
      <c r="P89" s="183"/>
      <c r="Q89" s="158"/>
      <c r="R89" s="125"/>
      <c r="S89" s="176"/>
      <c r="T89" s="177"/>
      <c r="U89" s="49"/>
      <c r="V89" s="50"/>
    </row>
    <row r="90" spans="1:22" ht="16.5" customHeight="1" x14ac:dyDescent="0.3">
      <c r="A90" s="152"/>
      <c r="B90" s="167"/>
      <c r="C90" s="170"/>
      <c r="D90" s="187"/>
      <c r="E90" s="56"/>
      <c r="F90" s="155"/>
      <c r="G90" s="156"/>
      <c r="H90" s="168"/>
      <c r="I90" s="155"/>
      <c r="J90" s="39">
        <f t="shared" si="1"/>
        <v>0</v>
      </c>
      <c r="K90" s="81"/>
      <c r="L90" s="61"/>
      <c r="M90" s="61"/>
      <c r="N90" s="42">
        <f t="shared" si="2"/>
        <v>0</v>
      </c>
      <c r="O90" s="158"/>
      <c r="P90" s="183"/>
      <c r="Q90" s="158"/>
      <c r="R90" s="125"/>
      <c r="S90" s="176"/>
      <c r="T90" s="177"/>
      <c r="U90" s="49"/>
      <c r="V90" s="50"/>
    </row>
    <row r="91" spans="1:22" ht="16.5" customHeight="1" x14ac:dyDescent="0.3">
      <c r="A91" s="152"/>
      <c r="B91" s="167"/>
      <c r="C91" s="170"/>
      <c r="D91" s="187"/>
      <c r="E91" s="56"/>
      <c r="F91" s="155"/>
      <c r="G91" s="156"/>
      <c r="H91" s="164"/>
      <c r="I91" s="155"/>
      <c r="J91" s="39">
        <f t="shared" si="1"/>
        <v>0</v>
      </c>
      <c r="K91" s="81"/>
      <c r="L91" s="61"/>
      <c r="M91" s="61"/>
      <c r="N91" s="42">
        <f t="shared" si="2"/>
        <v>0</v>
      </c>
      <c r="O91" s="158"/>
      <c r="P91" s="186"/>
      <c r="Q91" s="158"/>
      <c r="R91" s="125"/>
      <c r="S91" s="176"/>
      <c r="T91" s="177"/>
      <c r="U91" s="49"/>
      <c r="V91" s="50"/>
    </row>
    <row r="92" spans="1:22" ht="16.5" customHeight="1" x14ac:dyDescent="0.3">
      <c r="A92" s="152"/>
      <c r="B92" s="167"/>
      <c r="C92" s="170"/>
      <c r="D92" s="187"/>
      <c r="E92" s="56"/>
      <c r="F92" s="155"/>
      <c r="G92" s="156"/>
      <c r="H92" s="164"/>
      <c r="I92" s="155"/>
      <c r="J92" s="39">
        <f t="shared" si="1"/>
        <v>0</v>
      </c>
      <c r="K92" s="81"/>
      <c r="L92" s="61"/>
      <c r="M92" s="61"/>
      <c r="N92" s="42">
        <f t="shared" si="2"/>
        <v>0</v>
      </c>
      <c r="O92" s="158"/>
      <c r="P92" s="186"/>
      <c r="Q92" s="158"/>
      <c r="R92" s="125"/>
      <c r="S92" s="176"/>
      <c r="T92" s="177"/>
      <c r="U92" s="49"/>
      <c r="V92" s="50"/>
    </row>
    <row r="93" spans="1:22" ht="16.5" customHeight="1" x14ac:dyDescent="0.3">
      <c r="A93" s="152"/>
      <c r="B93" s="167"/>
      <c r="C93" s="170"/>
      <c r="D93" s="181"/>
      <c r="E93" s="56"/>
      <c r="F93" s="155"/>
      <c r="G93" s="156"/>
      <c r="H93" s="164"/>
      <c r="I93" s="155"/>
      <c r="J93" s="39">
        <f t="shared" si="1"/>
        <v>0</v>
      </c>
      <c r="K93" s="81"/>
      <c r="L93" s="61"/>
      <c r="M93" s="61"/>
      <c r="N93" s="42">
        <f t="shared" si="2"/>
        <v>0</v>
      </c>
      <c r="O93" s="158"/>
      <c r="P93" s="186"/>
      <c r="Q93" s="158"/>
      <c r="R93" s="125"/>
      <c r="S93" s="176"/>
      <c r="T93" s="177"/>
      <c r="U93" s="49"/>
      <c r="V93" s="50"/>
    </row>
    <row r="94" spans="1:22" ht="16.5" customHeight="1" x14ac:dyDescent="0.3">
      <c r="A94" s="152"/>
      <c r="B94" s="167"/>
      <c r="C94" s="170"/>
      <c r="D94" s="181"/>
      <c r="E94" s="56">
        <f t="shared" ref="E94:E159" si="5">D94*F94</f>
        <v>0</v>
      </c>
      <c r="F94" s="155"/>
      <c r="G94" s="156"/>
      <c r="H94" s="164"/>
      <c r="I94" s="155"/>
      <c r="J94" s="39">
        <f t="shared" si="1"/>
        <v>0</v>
      </c>
      <c r="K94" s="81"/>
      <c r="L94" s="61"/>
      <c r="M94" s="61"/>
      <c r="N94" s="42">
        <f t="shared" si="2"/>
        <v>0</v>
      </c>
      <c r="O94" s="158"/>
      <c r="P94" s="186"/>
      <c r="Q94" s="158"/>
      <c r="R94" s="125"/>
      <c r="S94" s="176"/>
      <c r="T94" s="177"/>
      <c r="U94" s="49"/>
      <c r="V94" s="50"/>
    </row>
    <row r="95" spans="1:22" ht="16.5" customHeight="1" x14ac:dyDescent="0.3">
      <c r="A95" s="98"/>
      <c r="B95" s="167"/>
      <c r="C95" s="188"/>
      <c r="D95" s="187"/>
      <c r="E95" s="56">
        <f t="shared" si="5"/>
        <v>0</v>
      </c>
      <c r="F95" s="155"/>
      <c r="G95" s="156"/>
      <c r="H95" s="168"/>
      <c r="I95" s="155"/>
      <c r="J95" s="39">
        <f t="shared" si="1"/>
        <v>0</v>
      </c>
      <c r="K95" s="81"/>
      <c r="L95" s="61"/>
      <c r="M95" s="61"/>
      <c r="N95" s="42">
        <f t="shared" si="2"/>
        <v>0</v>
      </c>
      <c r="O95" s="158"/>
      <c r="P95" s="183"/>
      <c r="Q95" s="158"/>
      <c r="R95" s="125"/>
      <c r="S95" s="176"/>
      <c r="T95" s="177"/>
      <c r="U95" s="49"/>
      <c r="V95" s="50"/>
    </row>
    <row r="96" spans="1:22" ht="16.5" customHeight="1" x14ac:dyDescent="0.3">
      <c r="A96" s="98"/>
      <c r="B96" s="167"/>
      <c r="C96" s="189"/>
      <c r="D96" s="187"/>
      <c r="E96" s="56">
        <f t="shared" si="5"/>
        <v>0</v>
      </c>
      <c r="F96" s="155"/>
      <c r="G96" s="156"/>
      <c r="H96" s="168"/>
      <c r="I96" s="155"/>
      <c r="J96" s="39">
        <f t="shared" si="1"/>
        <v>0</v>
      </c>
      <c r="K96" s="81"/>
      <c r="L96" s="61"/>
      <c r="M96" s="61"/>
      <c r="N96" s="42">
        <f t="shared" si="2"/>
        <v>0</v>
      </c>
      <c r="O96" s="158"/>
      <c r="P96" s="190"/>
      <c r="Q96" s="158"/>
      <c r="R96" s="125"/>
      <c r="S96" s="176"/>
      <c r="T96" s="177"/>
      <c r="U96" s="49"/>
      <c r="V96" s="50"/>
    </row>
    <row r="97" spans="1:22" ht="16.5" customHeight="1" x14ac:dyDescent="0.3">
      <c r="A97" s="98"/>
      <c r="B97" s="167"/>
      <c r="C97" s="187"/>
      <c r="D97" s="191"/>
      <c r="E97" s="56">
        <f t="shared" si="5"/>
        <v>0</v>
      </c>
      <c r="F97" s="155"/>
      <c r="G97" s="156"/>
      <c r="H97" s="168"/>
      <c r="I97" s="155"/>
      <c r="J97" s="39">
        <f t="shared" si="1"/>
        <v>0</v>
      </c>
      <c r="K97" s="81"/>
      <c r="L97" s="61"/>
      <c r="M97" s="61"/>
      <c r="N97" s="42">
        <f t="shared" si="2"/>
        <v>0</v>
      </c>
      <c r="O97" s="158"/>
      <c r="P97" s="190"/>
      <c r="Q97" s="158"/>
      <c r="R97" s="125"/>
      <c r="S97" s="176"/>
      <c r="T97" s="177"/>
      <c r="U97" s="49"/>
      <c r="V97" s="50"/>
    </row>
    <row r="98" spans="1:22" ht="16.5" customHeight="1" x14ac:dyDescent="0.3">
      <c r="A98" s="110"/>
      <c r="B98" s="99"/>
      <c r="C98" s="187"/>
      <c r="D98" s="191"/>
      <c r="E98" s="56">
        <f t="shared" si="5"/>
        <v>0</v>
      </c>
      <c r="F98" s="60"/>
      <c r="G98" s="58"/>
      <c r="H98" s="59"/>
      <c r="I98" s="60"/>
      <c r="J98" s="39">
        <f t="shared" si="1"/>
        <v>0</v>
      </c>
      <c r="K98" s="81"/>
      <c r="L98" s="61"/>
      <c r="M98" s="61"/>
      <c r="N98" s="42">
        <f t="shared" si="2"/>
        <v>0</v>
      </c>
      <c r="O98" s="158"/>
      <c r="P98" s="190"/>
      <c r="Q98" s="158"/>
      <c r="R98" s="125"/>
      <c r="S98" s="176"/>
      <c r="T98" s="177"/>
      <c r="U98" s="49"/>
      <c r="V98" s="50"/>
    </row>
    <row r="99" spans="1:22" ht="17.25" x14ac:dyDescent="0.3">
      <c r="A99" s="110"/>
      <c r="B99" s="99"/>
      <c r="C99" s="192"/>
      <c r="D99" s="191"/>
      <c r="E99" s="56">
        <f t="shared" si="5"/>
        <v>0</v>
      </c>
      <c r="F99" s="60"/>
      <c r="G99" s="58"/>
      <c r="H99" s="59"/>
      <c r="I99" s="60"/>
      <c r="J99" s="39">
        <f t="shared" si="1"/>
        <v>0</v>
      </c>
      <c r="K99" s="81"/>
      <c r="L99" s="1670"/>
      <c r="M99" s="1671"/>
      <c r="N99" s="42">
        <f t="shared" si="2"/>
        <v>0</v>
      </c>
      <c r="O99" s="158"/>
      <c r="P99" s="190"/>
      <c r="Q99" s="158"/>
      <c r="R99" s="125"/>
      <c r="S99" s="176"/>
      <c r="T99" s="177"/>
      <c r="U99" s="49"/>
      <c r="V99" s="50"/>
    </row>
    <row r="100" spans="1:22" ht="17.25" x14ac:dyDescent="0.3">
      <c r="A100" s="110"/>
      <c r="B100" s="99"/>
      <c r="C100" s="182"/>
      <c r="D100" s="191"/>
      <c r="E100" s="56">
        <f t="shared" si="5"/>
        <v>0</v>
      </c>
      <c r="F100" s="60"/>
      <c r="G100" s="58"/>
      <c r="H100" s="59"/>
      <c r="I100" s="60"/>
      <c r="J100" s="39">
        <f t="shared" si="1"/>
        <v>0</v>
      </c>
      <c r="K100" s="81"/>
      <c r="L100" s="1670"/>
      <c r="M100" s="1671"/>
      <c r="N100" s="42">
        <f t="shared" si="2"/>
        <v>0</v>
      </c>
      <c r="O100" s="158"/>
      <c r="P100" s="190"/>
      <c r="Q100" s="158"/>
      <c r="R100" s="125"/>
      <c r="S100" s="176"/>
      <c r="T100" s="177"/>
      <c r="U100" s="49"/>
      <c r="V100" s="50"/>
    </row>
    <row r="101" spans="1:22" ht="21" customHeight="1" x14ac:dyDescent="0.3">
      <c r="A101" s="193"/>
      <c r="B101" s="99"/>
      <c r="C101" s="194"/>
      <c r="D101" s="191"/>
      <c r="E101" s="56">
        <f t="shared" si="5"/>
        <v>0</v>
      </c>
      <c r="F101" s="60"/>
      <c r="G101" s="58"/>
      <c r="H101" s="59"/>
      <c r="I101" s="60"/>
      <c r="J101" s="39">
        <f t="shared" si="1"/>
        <v>0</v>
      </c>
      <c r="K101" s="81"/>
      <c r="L101" s="195"/>
      <c r="M101" s="195"/>
      <c r="N101" s="42">
        <f t="shared" si="2"/>
        <v>0</v>
      </c>
      <c r="O101" s="158"/>
      <c r="P101" s="190"/>
      <c r="Q101" s="158"/>
      <c r="R101" s="125"/>
      <c r="S101" s="176"/>
      <c r="T101" s="177"/>
      <c r="U101" s="49"/>
      <c r="V101" s="50"/>
    </row>
    <row r="102" spans="1:22" ht="26.25" customHeight="1" x14ac:dyDescent="0.3">
      <c r="A102" s="196"/>
      <c r="B102" s="99"/>
      <c r="C102" s="154"/>
      <c r="D102" s="191"/>
      <c r="E102" s="56">
        <f t="shared" si="5"/>
        <v>0</v>
      </c>
      <c r="F102" s="60"/>
      <c r="G102" s="58"/>
      <c r="H102" s="59"/>
      <c r="I102" s="60"/>
      <c r="J102" s="39">
        <f t="shared" si="1"/>
        <v>0</v>
      </c>
      <c r="K102" s="81"/>
      <c r="L102" s="195"/>
      <c r="M102" s="195"/>
      <c r="N102" s="42">
        <f t="shared" si="2"/>
        <v>0</v>
      </c>
      <c r="O102" s="158"/>
      <c r="P102" s="190"/>
      <c r="Q102" s="158"/>
      <c r="R102" s="125"/>
      <c r="S102" s="176"/>
      <c r="T102" s="177"/>
      <c r="U102" s="49"/>
      <c r="V102" s="50"/>
    </row>
    <row r="103" spans="1:22" ht="17.25" x14ac:dyDescent="0.3">
      <c r="A103" s="101"/>
      <c r="B103" s="99"/>
      <c r="C103" s="191"/>
      <c r="D103" s="191"/>
      <c r="E103" s="56">
        <f t="shared" si="5"/>
        <v>0</v>
      </c>
      <c r="F103" s="60"/>
      <c r="G103" s="58"/>
      <c r="H103" s="59"/>
      <c r="I103" s="60"/>
      <c r="J103" s="39">
        <f t="shared" si="1"/>
        <v>0</v>
      </c>
      <c r="K103" s="81"/>
      <c r="L103" s="61"/>
      <c r="M103" s="61"/>
      <c r="N103" s="42">
        <f t="shared" si="2"/>
        <v>0</v>
      </c>
      <c r="O103" s="158"/>
      <c r="P103" s="190"/>
      <c r="Q103" s="158"/>
      <c r="R103" s="125"/>
      <c r="S103" s="176"/>
      <c r="T103" s="177"/>
      <c r="U103" s="49"/>
      <c r="V103" s="50"/>
    </row>
    <row r="104" spans="1:22" ht="17.25" x14ac:dyDescent="0.3">
      <c r="A104" s="101"/>
      <c r="B104" s="99"/>
      <c r="C104" s="191"/>
      <c r="D104" s="191"/>
      <c r="E104" s="56">
        <f t="shared" si="5"/>
        <v>0</v>
      </c>
      <c r="F104" s="60"/>
      <c r="G104" s="58"/>
      <c r="H104" s="59"/>
      <c r="I104" s="60"/>
      <c r="J104" s="39">
        <f t="shared" si="1"/>
        <v>0</v>
      </c>
      <c r="K104" s="81"/>
      <c r="L104" s="61"/>
      <c r="M104" s="61"/>
      <c r="N104" s="42">
        <f t="shared" si="2"/>
        <v>0</v>
      </c>
      <c r="O104" s="158"/>
      <c r="P104" s="190"/>
      <c r="Q104" s="158"/>
      <c r="R104" s="125"/>
      <c r="S104" s="176"/>
      <c r="T104" s="177"/>
      <c r="U104" s="49"/>
      <c r="V104" s="50"/>
    </row>
    <row r="105" spans="1:22" ht="17.25" x14ac:dyDescent="0.3">
      <c r="A105" s="101"/>
      <c r="B105" s="99"/>
      <c r="C105" s="191"/>
      <c r="D105" s="191"/>
      <c r="E105" s="56">
        <f t="shared" si="5"/>
        <v>0</v>
      </c>
      <c r="F105" s="60"/>
      <c r="G105" s="58"/>
      <c r="H105" s="59"/>
      <c r="I105" s="60"/>
      <c r="J105" s="39">
        <f t="shared" si="1"/>
        <v>0</v>
      </c>
      <c r="K105" s="81"/>
      <c r="L105" s="61"/>
      <c r="M105" s="61"/>
      <c r="N105" s="42">
        <f t="shared" si="2"/>
        <v>0</v>
      </c>
      <c r="O105" s="158"/>
      <c r="P105" s="190"/>
      <c r="Q105" s="158"/>
      <c r="R105" s="125"/>
      <c r="S105" s="176"/>
      <c r="T105" s="177"/>
      <c r="U105" s="49"/>
      <c r="V105" s="50"/>
    </row>
    <row r="106" spans="1:22" ht="17.25" x14ac:dyDescent="0.3">
      <c r="A106" s="110"/>
      <c r="B106" s="99"/>
      <c r="C106" s="187"/>
      <c r="D106" s="191"/>
      <c r="E106" s="56">
        <f t="shared" si="5"/>
        <v>0</v>
      </c>
      <c r="F106" s="60"/>
      <c r="G106" s="58"/>
      <c r="H106" s="59"/>
      <c r="I106" s="60"/>
      <c r="J106" s="39">
        <f t="shared" si="1"/>
        <v>0</v>
      </c>
      <c r="K106" s="81"/>
      <c r="L106" s="61"/>
      <c r="M106" s="61"/>
      <c r="N106" s="42">
        <f t="shared" si="2"/>
        <v>0</v>
      </c>
      <c r="O106" s="1672"/>
      <c r="P106" s="1674"/>
      <c r="Q106" s="158"/>
      <c r="R106" s="125"/>
      <c r="S106" s="176"/>
      <c r="T106" s="177"/>
      <c r="U106" s="49"/>
      <c r="V106" s="50"/>
    </row>
    <row r="107" spans="1:22" ht="17.25" x14ac:dyDescent="0.3">
      <c r="A107" s="110"/>
      <c r="B107" s="99"/>
      <c r="C107" s="187"/>
      <c r="D107" s="191"/>
      <c r="E107" s="56">
        <f t="shared" si="5"/>
        <v>0</v>
      </c>
      <c r="F107" s="60"/>
      <c r="G107" s="58"/>
      <c r="H107" s="59"/>
      <c r="I107" s="60"/>
      <c r="J107" s="39">
        <f t="shared" si="1"/>
        <v>0</v>
      </c>
      <c r="K107" s="81"/>
      <c r="L107" s="61"/>
      <c r="M107" s="61"/>
      <c r="N107" s="42">
        <f t="shared" si="2"/>
        <v>0</v>
      </c>
      <c r="O107" s="1673"/>
      <c r="P107" s="1675"/>
      <c r="Q107" s="158"/>
      <c r="R107" s="125"/>
      <c r="S107" s="176"/>
      <c r="T107" s="177"/>
      <c r="U107" s="49"/>
      <c r="V107" s="50"/>
    </row>
    <row r="108" spans="1:22" ht="17.25" x14ac:dyDescent="0.3">
      <c r="A108" s="99"/>
      <c r="B108" s="99"/>
      <c r="C108" s="191"/>
      <c r="D108" s="191"/>
      <c r="E108" s="56">
        <f t="shared" si="5"/>
        <v>0</v>
      </c>
      <c r="F108" s="60"/>
      <c r="G108" s="58"/>
      <c r="H108" s="59"/>
      <c r="I108" s="60"/>
      <c r="J108" s="39">
        <f t="shared" si="1"/>
        <v>0</v>
      </c>
      <c r="K108" s="81"/>
      <c r="L108" s="61"/>
      <c r="M108" s="61"/>
      <c r="N108" s="42">
        <f t="shared" si="2"/>
        <v>0</v>
      </c>
      <c r="O108" s="158"/>
      <c r="P108" s="190"/>
      <c r="Q108" s="158"/>
      <c r="R108" s="125"/>
      <c r="S108" s="176"/>
      <c r="T108" s="177"/>
      <c r="U108" s="49"/>
      <c r="V108" s="50"/>
    </row>
    <row r="109" spans="1:22" ht="17.25" x14ac:dyDescent="0.3">
      <c r="A109" s="99"/>
      <c r="B109" s="99"/>
      <c r="C109" s="191"/>
      <c r="D109" s="191"/>
      <c r="E109" s="56">
        <f t="shared" si="5"/>
        <v>0</v>
      </c>
      <c r="F109" s="60"/>
      <c r="G109" s="58"/>
      <c r="H109" s="59"/>
      <c r="I109" s="60"/>
      <c r="J109" s="39">
        <f t="shared" si="1"/>
        <v>0</v>
      </c>
      <c r="K109" s="81"/>
      <c r="L109" s="61"/>
      <c r="M109" s="61"/>
      <c r="N109" s="42">
        <f t="shared" si="2"/>
        <v>0</v>
      </c>
      <c r="O109" s="158"/>
      <c r="P109" s="190"/>
      <c r="Q109" s="158"/>
      <c r="R109" s="125"/>
      <c r="S109" s="176"/>
      <c r="T109" s="177"/>
      <c r="U109" s="49"/>
      <c r="V109" s="50"/>
    </row>
    <row r="110" spans="1:22" ht="17.25" x14ac:dyDescent="0.3">
      <c r="A110" s="102"/>
      <c r="B110" s="99"/>
      <c r="C110" s="197"/>
      <c r="D110" s="197"/>
      <c r="E110" s="56">
        <f t="shared" si="5"/>
        <v>0</v>
      </c>
      <c r="F110" s="60"/>
      <c r="G110" s="58"/>
      <c r="H110" s="59"/>
      <c r="I110" s="60"/>
      <c r="J110" s="39">
        <f t="shared" si="1"/>
        <v>0</v>
      </c>
      <c r="K110" s="81"/>
      <c r="L110" s="61"/>
      <c r="M110" s="61"/>
      <c r="N110" s="42">
        <f t="shared" si="2"/>
        <v>0</v>
      </c>
      <c r="O110" s="158"/>
      <c r="P110" s="190"/>
      <c r="Q110" s="158"/>
      <c r="R110" s="125"/>
      <c r="S110" s="176"/>
      <c r="T110" s="177"/>
      <c r="U110" s="49"/>
      <c r="V110" s="50"/>
    </row>
    <row r="111" spans="1:22" ht="17.25" x14ac:dyDescent="0.25">
      <c r="A111" s="152"/>
      <c r="B111" s="110"/>
      <c r="C111" s="194"/>
      <c r="D111" s="194"/>
      <c r="E111" s="56">
        <f t="shared" si="5"/>
        <v>0</v>
      </c>
      <c r="F111" s="60"/>
      <c r="G111" s="58"/>
      <c r="H111" s="59"/>
      <c r="I111" s="60"/>
      <c r="J111" s="39">
        <f t="shared" si="1"/>
        <v>0</v>
      </c>
      <c r="K111" s="81"/>
      <c r="L111" s="61"/>
      <c r="M111" s="61"/>
      <c r="N111" s="42">
        <f t="shared" si="2"/>
        <v>0</v>
      </c>
      <c r="O111" s="158"/>
      <c r="P111" s="190"/>
      <c r="Q111" s="158"/>
      <c r="R111" s="125"/>
      <c r="S111" s="176"/>
      <c r="T111" s="177"/>
      <c r="U111" s="49"/>
      <c r="V111" s="50"/>
    </row>
    <row r="112" spans="1:22" ht="17.25" x14ac:dyDescent="0.25">
      <c r="A112" s="152"/>
      <c r="B112" s="110"/>
      <c r="C112" s="197"/>
      <c r="D112" s="197"/>
      <c r="E112" s="56">
        <f t="shared" si="5"/>
        <v>0</v>
      </c>
      <c r="F112" s="60"/>
      <c r="G112" s="58"/>
      <c r="H112" s="59"/>
      <c r="I112" s="60"/>
      <c r="J112" s="39">
        <f t="shared" si="1"/>
        <v>0</v>
      </c>
      <c r="K112" s="81"/>
      <c r="L112" s="61"/>
      <c r="M112" s="61"/>
      <c r="N112" s="42">
        <f t="shared" si="2"/>
        <v>0</v>
      </c>
      <c r="O112" s="158"/>
      <c r="P112" s="190"/>
      <c r="Q112" s="158"/>
      <c r="R112" s="125"/>
      <c r="S112" s="176"/>
      <c r="T112" s="177"/>
      <c r="U112" s="49"/>
      <c r="V112" s="50"/>
    </row>
    <row r="113" spans="1:22" ht="17.25" x14ac:dyDescent="0.25">
      <c r="A113" s="152"/>
      <c r="B113" s="110"/>
      <c r="C113" s="197"/>
      <c r="D113" s="197"/>
      <c r="E113" s="56">
        <f t="shared" si="5"/>
        <v>0</v>
      </c>
      <c r="F113" s="60"/>
      <c r="G113" s="58"/>
      <c r="H113" s="59"/>
      <c r="I113" s="60"/>
      <c r="J113" s="39">
        <f t="shared" si="1"/>
        <v>0</v>
      </c>
      <c r="K113" s="81"/>
      <c r="L113" s="61"/>
      <c r="M113" s="61"/>
      <c r="N113" s="42">
        <f t="shared" si="2"/>
        <v>0</v>
      </c>
      <c r="O113" s="158"/>
      <c r="P113" s="190"/>
      <c r="Q113" s="158"/>
      <c r="R113" s="125"/>
      <c r="S113" s="176"/>
      <c r="T113" s="177"/>
      <c r="U113" s="49"/>
      <c r="V113" s="50"/>
    </row>
    <row r="114" spans="1:22" ht="17.25" x14ac:dyDescent="0.3">
      <c r="A114" s="101"/>
      <c r="B114" s="99"/>
      <c r="C114" s="197"/>
      <c r="D114" s="197"/>
      <c r="E114" s="56">
        <f t="shared" si="5"/>
        <v>0</v>
      </c>
      <c r="F114" s="60"/>
      <c r="G114" s="58"/>
      <c r="H114" s="59"/>
      <c r="I114" s="60"/>
      <c r="J114" s="39">
        <f t="shared" si="1"/>
        <v>0</v>
      </c>
      <c r="K114" s="81"/>
      <c r="L114" s="61"/>
      <c r="M114" s="61"/>
      <c r="N114" s="42">
        <f t="shared" si="2"/>
        <v>0</v>
      </c>
      <c r="O114" s="158"/>
      <c r="P114" s="190"/>
      <c r="Q114" s="158"/>
      <c r="R114" s="125"/>
      <c r="S114" s="176"/>
      <c r="T114" s="176"/>
      <c r="U114" s="49"/>
      <c r="V114" s="50"/>
    </row>
    <row r="115" spans="1:22" ht="17.25" x14ac:dyDescent="0.3">
      <c r="A115" s="101"/>
      <c r="B115" s="99"/>
      <c r="C115" s="197"/>
      <c r="D115" s="197"/>
      <c r="E115" s="56">
        <f t="shared" si="5"/>
        <v>0</v>
      </c>
      <c r="F115" s="60"/>
      <c r="G115" s="58"/>
      <c r="H115" s="59"/>
      <c r="I115" s="60"/>
      <c r="J115" s="39">
        <f t="shared" si="1"/>
        <v>0</v>
      </c>
      <c r="K115" s="81"/>
      <c r="L115" s="61"/>
      <c r="M115" s="61"/>
      <c r="N115" s="42">
        <f t="shared" si="2"/>
        <v>0</v>
      </c>
      <c r="O115" s="158"/>
      <c r="P115" s="190"/>
      <c r="Q115" s="158"/>
      <c r="R115" s="125"/>
      <c r="S115" s="176"/>
      <c r="T115" s="176"/>
      <c r="U115" s="49"/>
      <c r="V115" s="50"/>
    </row>
    <row r="116" spans="1:22" ht="17.25" x14ac:dyDescent="0.3">
      <c r="A116" s="101"/>
      <c r="B116" s="99"/>
      <c r="C116" s="197"/>
      <c r="D116" s="197"/>
      <c r="E116" s="56">
        <f t="shared" si="5"/>
        <v>0</v>
      </c>
      <c r="F116" s="60"/>
      <c r="G116" s="58"/>
      <c r="H116" s="59"/>
      <c r="I116" s="60"/>
      <c r="J116" s="39">
        <f t="shared" si="1"/>
        <v>0</v>
      </c>
      <c r="K116" s="81"/>
      <c r="L116" s="61"/>
      <c r="M116" s="61"/>
      <c r="N116" s="42">
        <f t="shared" si="2"/>
        <v>0</v>
      </c>
      <c r="O116" s="158"/>
      <c r="P116" s="190"/>
      <c r="Q116" s="158"/>
      <c r="R116" s="125"/>
      <c r="S116" s="176"/>
      <c r="T116" s="176"/>
      <c r="U116" s="49"/>
      <c r="V116" s="50"/>
    </row>
    <row r="117" spans="1:22" ht="18.75" x14ac:dyDescent="0.3">
      <c r="A117" s="99"/>
      <c r="B117" s="198"/>
      <c r="C117" s="197"/>
      <c r="D117" s="197"/>
      <c r="E117" s="56">
        <f t="shared" si="5"/>
        <v>0</v>
      </c>
      <c r="F117" s="60"/>
      <c r="G117" s="58"/>
      <c r="H117" s="59"/>
      <c r="I117" s="60"/>
      <c r="J117" s="39">
        <f t="shared" si="1"/>
        <v>0</v>
      </c>
      <c r="K117" s="81"/>
      <c r="L117" s="61"/>
      <c r="M117" s="61"/>
      <c r="N117" s="42">
        <f t="shared" si="2"/>
        <v>0</v>
      </c>
      <c r="O117" s="158"/>
      <c r="P117" s="190"/>
      <c r="Q117" s="158"/>
      <c r="R117" s="125"/>
      <c r="S117" s="176"/>
      <c r="T117" s="177"/>
      <c r="U117" s="49"/>
      <c r="V117" s="50"/>
    </row>
    <row r="118" spans="1:22" ht="17.25" x14ac:dyDescent="0.3">
      <c r="A118" s="99"/>
      <c r="B118" s="99"/>
      <c r="C118" s="197"/>
      <c r="D118" s="197"/>
      <c r="E118" s="56">
        <f t="shared" si="5"/>
        <v>0</v>
      </c>
      <c r="F118" s="60"/>
      <c r="G118" s="58"/>
      <c r="H118" s="59"/>
      <c r="I118" s="60"/>
      <c r="J118" s="39">
        <f t="shared" si="1"/>
        <v>0</v>
      </c>
      <c r="K118" s="81"/>
      <c r="L118" s="61"/>
      <c r="M118" s="61"/>
      <c r="N118" s="42">
        <f t="shared" si="2"/>
        <v>0</v>
      </c>
      <c r="O118" s="158"/>
      <c r="P118" s="190"/>
      <c r="Q118" s="158"/>
      <c r="R118" s="125"/>
      <c r="S118" s="176"/>
      <c r="T118" s="177"/>
      <c r="U118" s="49"/>
      <c r="V118" s="50"/>
    </row>
    <row r="119" spans="1:22" ht="17.25" x14ac:dyDescent="0.3">
      <c r="A119" s="99"/>
      <c r="B119" s="99"/>
      <c r="C119" s="197"/>
      <c r="D119" s="197"/>
      <c r="E119" s="56">
        <f t="shared" si="5"/>
        <v>0</v>
      </c>
      <c r="F119" s="60"/>
      <c r="G119" s="58"/>
      <c r="H119" s="59"/>
      <c r="I119" s="60"/>
      <c r="J119" s="39">
        <f t="shared" si="1"/>
        <v>0</v>
      </c>
      <c r="K119" s="81"/>
      <c r="L119" s="61"/>
      <c r="M119" s="61"/>
      <c r="N119" s="42">
        <f t="shared" si="2"/>
        <v>0</v>
      </c>
      <c r="O119" s="158"/>
      <c r="P119" s="190"/>
      <c r="Q119" s="158"/>
      <c r="R119" s="125"/>
      <c r="S119" s="176"/>
      <c r="T119" s="177"/>
      <c r="U119" s="49"/>
      <c r="V119" s="50"/>
    </row>
    <row r="120" spans="1:22" ht="17.25" x14ac:dyDescent="0.3">
      <c r="A120" s="152"/>
      <c r="B120" s="99"/>
      <c r="C120" s="197"/>
      <c r="D120" s="197"/>
      <c r="E120" s="56">
        <f t="shared" si="5"/>
        <v>0</v>
      </c>
      <c r="F120" s="60"/>
      <c r="G120" s="58"/>
      <c r="H120" s="59"/>
      <c r="I120" s="60"/>
      <c r="J120" s="39">
        <f t="shared" si="1"/>
        <v>0</v>
      </c>
      <c r="K120" s="81"/>
      <c r="L120" s="61"/>
      <c r="M120" s="61"/>
      <c r="N120" s="42">
        <f t="shared" si="2"/>
        <v>0</v>
      </c>
      <c r="O120" s="158"/>
      <c r="P120" s="190"/>
      <c r="Q120" s="158"/>
      <c r="R120" s="125"/>
      <c r="S120" s="176"/>
      <c r="T120" s="177"/>
      <c r="U120" s="49"/>
      <c r="V120" s="50"/>
    </row>
    <row r="121" spans="1:22" ht="18" thickBot="1" x14ac:dyDescent="0.35">
      <c r="A121" s="199"/>
      <c r="B121" s="199"/>
      <c r="C121" s="200"/>
      <c r="D121" s="200"/>
      <c r="E121" s="201">
        <f t="shared" si="5"/>
        <v>0</v>
      </c>
      <c r="F121" s="38"/>
      <c r="G121" s="36"/>
      <c r="H121" s="37"/>
      <c r="I121" s="60"/>
      <c r="J121" s="39">
        <f t="shared" si="1"/>
        <v>0</v>
      </c>
      <c r="K121" s="81"/>
      <c r="L121" s="61"/>
      <c r="M121" s="61"/>
      <c r="N121" s="42">
        <f t="shared" si="2"/>
        <v>0</v>
      </c>
      <c r="O121" s="158"/>
      <c r="P121" s="190"/>
      <c r="Q121" s="158"/>
      <c r="R121" s="125"/>
      <c r="S121" s="176"/>
      <c r="T121" s="177"/>
      <c r="U121" s="49"/>
      <c r="V121" s="50"/>
    </row>
    <row r="122" spans="1:22" ht="18.75" thickTop="1" thickBot="1" x14ac:dyDescent="0.35">
      <c r="A122" s="99"/>
      <c r="B122" s="99"/>
      <c r="C122" s="197"/>
      <c r="D122" s="197"/>
      <c r="E122" s="34">
        <f t="shared" si="5"/>
        <v>0</v>
      </c>
      <c r="F122" s="60"/>
      <c r="G122" s="58"/>
      <c r="H122" s="59"/>
      <c r="I122" s="60"/>
      <c r="J122" s="39">
        <f t="shared" si="1"/>
        <v>0</v>
      </c>
      <c r="K122" s="81"/>
      <c r="L122" s="61"/>
      <c r="M122" s="61"/>
      <c r="N122" s="42">
        <f t="shared" si="2"/>
        <v>0</v>
      </c>
      <c r="O122" s="158"/>
      <c r="P122" s="190"/>
      <c r="Q122" s="158"/>
      <c r="R122" s="125"/>
      <c r="S122" s="176"/>
      <c r="T122" s="177"/>
      <c r="U122" s="49"/>
      <c r="V122" s="50"/>
    </row>
    <row r="123" spans="1:22" ht="18.75" thickTop="1" thickBot="1" x14ac:dyDescent="0.35">
      <c r="A123" s="110"/>
      <c r="B123" s="99"/>
      <c r="C123" s="197"/>
      <c r="D123" s="197"/>
      <c r="E123" s="34">
        <f t="shared" si="5"/>
        <v>0</v>
      </c>
      <c r="F123" s="60"/>
      <c r="G123" s="58"/>
      <c r="H123" s="59"/>
      <c r="I123" s="60"/>
      <c r="J123" s="39">
        <f t="shared" si="1"/>
        <v>0</v>
      </c>
      <c r="K123" s="81"/>
      <c r="L123" s="61"/>
      <c r="M123" s="61"/>
      <c r="N123" s="42">
        <f t="shared" si="2"/>
        <v>0</v>
      </c>
      <c r="O123" s="158"/>
      <c r="P123" s="190"/>
      <c r="Q123" s="158"/>
      <c r="R123" s="125"/>
      <c r="S123" s="176"/>
      <c r="T123" s="177"/>
      <c r="U123" s="49"/>
      <c r="V123" s="50"/>
    </row>
    <row r="124" spans="1:22" ht="18.75" thickTop="1" thickBot="1" x14ac:dyDescent="0.35">
      <c r="A124" s="110"/>
      <c r="B124" s="99"/>
      <c r="C124" s="197"/>
      <c r="D124" s="197"/>
      <c r="E124" s="34">
        <f t="shared" si="5"/>
        <v>0</v>
      </c>
      <c r="F124" s="60"/>
      <c r="G124" s="58"/>
      <c r="H124" s="59"/>
      <c r="I124" s="60"/>
      <c r="J124" s="39">
        <f t="shared" si="1"/>
        <v>0</v>
      </c>
      <c r="K124" s="81"/>
      <c r="L124" s="61"/>
      <c r="M124" s="61"/>
      <c r="N124" s="42">
        <f t="shared" si="2"/>
        <v>0</v>
      </c>
      <c r="O124" s="158"/>
      <c r="P124" s="190"/>
      <c r="Q124" s="158"/>
      <c r="R124" s="125"/>
      <c r="S124" s="176"/>
      <c r="T124" s="177"/>
      <c r="U124" s="49"/>
      <c r="V124" s="50"/>
    </row>
    <row r="125" spans="1:22" ht="18.75" thickTop="1" thickBot="1" x14ac:dyDescent="0.35">
      <c r="A125" s="110"/>
      <c r="B125" s="99"/>
      <c r="C125" s="197"/>
      <c r="D125" s="197"/>
      <c r="E125" s="34">
        <f t="shared" si="5"/>
        <v>0</v>
      </c>
      <c r="F125" s="60"/>
      <c r="G125" s="58"/>
      <c r="H125" s="59"/>
      <c r="I125" s="60"/>
      <c r="J125" s="39">
        <f t="shared" si="1"/>
        <v>0</v>
      </c>
      <c r="K125" s="81"/>
      <c r="L125" s="61"/>
      <c r="M125" s="61"/>
      <c r="N125" s="42">
        <f t="shared" si="2"/>
        <v>0</v>
      </c>
      <c r="O125" s="158"/>
      <c r="P125" s="190"/>
      <c r="Q125" s="158"/>
      <c r="R125" s="125"/>
      <c r="S125" s="176"/>
      <c r="T125" s="177"/>
      <c r="U125" s="49"/>
      <c r="V125" s="50"/>
    </row>
    <row r="126" spans="1:22" ht="18.75" thickTop="1" thickBot="1" x14ac:dyDescent="0.35">
      <c r="A126" s="99"/>
      <c r="B126" s="99"/>
      <c r="C126" s="197"/>
      <c r="D126" s="197"/>
      <c r="E126" s="34">
        <f t="shared" si="5"/>
        <v>0</v>
      </c>
      <c r="F126" s="60"/>
      <c r="G126" s="58"/>
      <c r="H126" s="59"/>
      <c r="I126" s="60"/>
      <c r="J126" s="39">
        <f t="shared" si="1"/>
        <v>0</v>
      </c>
      <c r="K126" s="81"/>
      <c r="L126" s="61"/>
      <c r="M126" s="61"/>
      <c r="N126" s="42">
        <f t="shared" si="2"/>
        <v>0</v>
      </c>
      <c r="O126" s="158"/>
      <c r="P126" s="190"/>
      <c r="Q126" s="158"/>
      <c r="R126" s="125"/>
      <c r="S126" s="176"/>
      <c r="T126" s="177"/>
      <c r="U126" s="49"/>
      <c r="V126" s="50"/>
    </row>
    <row r="127" spans="1:22" ht="18.75" thickTop="1" thickBot="1" x14ac:dyDescent="0.35">
      <c r="A127" s="98"/>
      <c r="B127" s="99"/>
      <c r="C127" s="197"/>
      <c r="D127" s="197"/>
      <c r="E127" s="34">
        <f t="shared" si="5"/>
        <v>0</v>
      </c>
      <c r="F127" s="60"/>
      <c r="G127" s="58"/>
      <c r="H127" s="59"/>
      <c r="I127" s="60"/>
      <c r="J127" s="39">
        <f t="shared" si="1"/>
        <v>0</v>
      </c>
      <c r="K127" s="81"/>
      <c r="L127" s="61"/>
      <c r="M127" s="61"/>
      <c r="N127" s="42">
        <f t="shared" ref="N127:N190" si="6">K127*I127</f>
        <v>0</v>
      </c>
      <c r="O127" s="158"/>
      <c r="P127" s="190"/>
      <c r="Q127" s="158"/>
      <c r="R127" s="125"/>
      <c r="S127" s="176"/>
      <c r="T127" s="177"/>
      <c r="U127" s="49"/>
      <c r="V127" s="50"/>
    </row>
    <row r="128" spans="1:22" ht="18.75" thickTop="1" thickBot="1" x14ac:dyDescent="0.35">
      <c r="A128" s="101"/>
      <c r="B128" s="99"/>
      <c r="C128" s="197"/>
      <c r="D128" s="197"/>
      <c r="E128" s="34">
        <f t="shared" si="5"/>
        <v>0</v>
      </c>
      <c r="F128" s="60"/>
      <c r="G128" s="58"/>
      <c r="H128" s="59"/>
      <c r="I128" s="60"/>
      <c r="J128" s="39">
        <f t="shared" si="1"/>
        <v>0</v>
      </c>
      <c r="K128" s="81"/>
      <c r="L128" s="61"/>
      <c r="M128" s="61"/>
      <c r="N128" s="42">
        <f t="shared" si="6"/>
        <v>0</v>
      </c>
      <c r="O128" s="158"/>
      <c r="P128" s="190"/>
      <c r="Q128" s="158"/>
      <c r="R128" s="125"/>
      <c r="S128" s="176"/>
      <c r="T128" s="177"/>
      <c r="U128" s="49"/>
      <c r="V128" s="50"/>
    </row>
    <row r="129" spans="1:22" ht="18.75" thickTop="1" thickBot="1" x14ac:dyDescent="0.35">
      <c r="A129" s="101"/>
      <c r="B129" s="99"/>
      <c r="C129" s="197"/>
      <c r="D129" s="197"/>
      <c r="E129" s="34">
        <f t="shared" si="5"/>
        <v>0</v>
      </c>
      <c r="F129" s="60"/>
      <c r="G129" s="58"/>
      <c r="H129" s="59"/>
      <c r="I129" s="60"/>
      <c r="J129" s="39">
        <f t="shared" si="1"/>
        <v>0</v>
      </c>
      <c r="K129" s="81"/>
      <c r="L129" s="61"/>
      <c r="M129" s="61"/>
      <c r="N129" s="42">
        <f t="shared" si="6"/>
        <v>0</v>
      </c>
      <c r="O129" s="158"/>
      <c r="P129" s="190"/>
      <c r="Q129" s="158"/>
      <c r="R129" s="125"/>
      <c r="S129" s="176"/>
      <c r="T129" s="177"/>
      <c r="U129" s="49"/>
      <c r="V129" s="50"/>
    </row>
    <row r="130" spans="1:22" ht="18.75" thickTop="1" thickBot="1" x14ac:dyDescent="0.35">
      <c r="A130" s="202"/>
      <c r="B130" s="99"/>
      <c r="C130" s="197"/>
      <c r="D130" s="197"/>
      <c r="E130" s="34">
        <f t="shared" si="5"/>
        <v>0</v>
      </c>
      <c r="F130" s="60"/>
      <c r="G130" s="58"/>
      <c r="H130" s="59"/>
      <c r="I130" s="60"/>
      <c r="J130" s="39">
        <f t="shared" si="1"/>
        <v>0</v>
      </c>
      <c r="K130" s="81"/>
      <c r="L130" s="61"/>
      <c r="M130" s="61"/>
      <c r="N130" s="42">
        <f t="shared" si="6"/>
        <v>0</v>
      </c>
      <c r="O130" s="158"/>
      <c r="P130" s="190"/>
      <c r="Q130" s="158"/>
      <c r="R130" s="125"/>
      <c r="S130" s="176"/>
      <c r="T130" s="177"/>
      <c r="U130" s="49"/>
      <c r="V130" s="50"/>
    </row>
    <row r="131" spans="1:22" ht="18.75" thickTop="1" thickBot="1" x14ac:dyDescent="0.35">
      <c r="A131" s="203"/>
      <c r="B131" s="99"/>
      <c r="C131" s="197"/>
      <c r="D131" s="197"/>
      <c r="E131" s="34">
        <f t="shared" si="5"/>
        <v>0</v>
      </c>
      <c r="F131" s="60"/>
      <c r="G131" s="58"/>
      <c r="H131" s="59"/>
      <c r="I131" s="60"/>
      <c r="J131" s="39">
        <f t="shared" si="1"/>
        <v>0</v>
      </c>
      <c r="K131" s="81"/>
      <c r="L131" s="61"/>
      <c r="M131" s="61"/>
      <c r="N131" s="42">
        <f t="shared" si="6"/>
        <v>0</v>
      </c>
      <c r="O131" s="158"/>
      <c r="P131" s="190"/>
      <c r="Q131" s="158"/>
      <c r="R131" s="125"/>
      <c r="S131" s="176"/>
      <c r="T131" s="177"/>
      <c r="U131" s="49"/>
      <c r="V131" s="50"/>
    </row>
    <row r="132" spans="1:22" ht="18.75" thickTop="1" thickBot="1" x14ac:dyDescent="0.35">
      <c r="A132" s="204"/>
      <c r="B132" s="99"/>
      <c r="C132" s="197"/>
      <c r="D132" s="197"/>
      <c r="E132" s="34">
        <f t="shared" si="5"/>
        <v>0</v>
      </c>
      <c r="F132" s="60"/>
      <c r="G132" s="58"/>
      <c r="H132" s="59"/>
      <c r="I132" s="60"/>
      <c r="J132" s="39">
        <f t="shared" si="1"/>
        <v>0</v>
      </c>
      <c r="K132" s="81"/>
      <c r="L132" s="61"/>
      <c r="M132" s="61"/>
      <c r="N132" s="42">
        <f t="shared" si="6"/>
        <v>0</v>
      </c>
      <c r="O132" s="158"/>
      <c r="P132" s="190"/>
      <c r="Q132" s="158"/>
      <c r="R132" s="125"/>
      <c r="S132" s="176"/>
      <c r="T132" s="177"/>
      <c r="U132" s="49"/>
      <c r="V132" s="50"/>
    </row>
    <row r="133" spans="1:22" ht="18.75" thickTop="1" thickBot="1" x14ac:dyDescent="0.35">
      <c r="A133" s="204"/>
      <c r="B133" s="99"/>
      <c r="C133" s="154"/>
      <c r="D133" s="154"/>
      <c r="E133" s="34">
        <f t="shared" si="5"/>
        <v>0</v>
      </c>
      <c r="F133" s="60"/>
      <c r="G133" s="58"/>
      <c r="H133" s="59"/>
      <c r="I133" s="60"/>
      <c r="J133" s="39">
        <f t="shared" ref="J133:J196" si="7">I133-F133</f>
        <v>0</v>
      </c>
      <c r="K133" s="81"/>
      <c r="L133" s="61"/>
      <c r="M133" s="61"/>
      <c r="N133" s="42">
        <f t="shared" si="6"/>
        <v>0</v>
      </c>
      <c r="O133" s="158"/>
      <c r="P133" s="190"/>
      <c r="Q133" s="158"/>
      <c r="R133" s="125"/>
      <c r="S133" s="176"/>
      <c r="T133" s="177"/>
      <c r="U133" s="49"/>
      <c r="V133" s="50"/>
    </row>
    <row r="134" spans="1:22" ht="18.75" thickTop="1" thickBot="1" x14ac:dyDescent="0.35">
      <c r="A134" s="203"/>
      <c r="B134" s="99"/>
      <c r="C134" s="197"/>
      <c r="D134" s="197"/>
      <c r="E134" s="34">
        <f t="shared" si="5"/>
        <v>0</v>
      </c>
      <c r="F134" s="60"/>
      <c r="G134" s="58"/>
      <c r="H134" s="205"/>
      <c r="I134" s="60"/>
      <c r="J134" s="39">
        <f t="shared" si="7"/>
        <v>0</v>
      </c>
      <c r="K134" s="81"/>
      <c r="L134" s="61"/>
      <c r="M134" s="61"/>
      <c r="N134" s="42">
        <f t="shared" si="6"/>
        <v>0</v>
      </c>
      <c r="O134" s="158"/>
      <c r="P134" s="190"/>
      <c r="Q134" s="158"/>
      <c r="R134" s="125"/>
      <c r="S134" s="176"/>
      <c r="T134" s="177"/>
      <c r="U134" s="49"/>
      <c r="V134" s="50"/>
    </row>
    <row r="135" spans="1:22" ht="18.75" thickTop="1" thickBot="1" x14ac:dyDescent="0.35">
      <c r="A135" s="203"/>
      <c r="B135" s="99"/>
      <c r="C135" s="154"/>
      <c r="D135" s="154"/>
      <c r="E135" s="34">
        <f t="shared" si="5"/>
        <v>0</v>
      </c>
      <c r="F135" s="60"/>
      <c r="G135" s="58"/>
      <c r="H135" s="205"/>
      <c r="I135" s="60"/>
      <c r="J135" s="39">
        <f t="shared" si="7"/>
        <v>0</v>
      </c>
      <c r="K135" s="81"/>
      <c r="L135" s="61"/>
      <c r="M135" s="61"/>
      <c r="N135" s="42">
        <f t="shared" si="6"/>
        <v>0</v>
      </c>
      <c r="O135" s="158"/>
      <c r="P135" s="190"/>
      <c r="Q135" s="158"/>
      <c r="R135" s="125"/>
      <c r="S135" s="176"/>
      <c r="T135" s="177"/>
      <c r="U135" s="49"/>
      <c r="V135" s="50"/>
    </row>
    <row r="136" spans="1:22" ht="18.75" thickTop="1" thickBot="1" x14ac:dyDescent="0.35">
      <c r="A136" s="203"/>
      <c r="B136" s="99"/>
      <c r="C136" s="197"/>
      <c r="D136" s="197"/>
      <c r="E136" s="34">
        <f t="shared" si="5"/>
        <v>0</v>
      </c>
      <c r="F136" s="60"/>
      <c r="G136" s="58"/>
      <c r="H136" s="205"/>
      <c r="I136" s="60"/>
      <c r="J136" s="39">
        <f t="shared" si="7"/>
        <v>0</v>
      </c>
      <c r="K136" s="81"/>
      <c r="L136" s="61"/>
      <c r="M136" s="61"/>
      <c r="N136" s="42">
        <f t="shared" si="6"/>
        <v>0</v>
      </c>
      <c r="O136" s="158"/>
      <c r="P136" s="190"/>
      <c r="Q136" s="158"/>
      <c r="R136" s="125"/>
      <c r="S136" s="176"/>
      <c r="T136" s="177"/>
      <c r="U136" s="49"/>
      <c r="V136" s="50"/>
    </row>
    <row r="137" spans="1:22" ht="18.75" thickTop="1" thickBot="1" x14ac:dyDescent="0.35">
      <c r="A137" s="203"/>
      <c r="B137" s="99"/>
      <c r="C137" s="194"/>
      <c r="D137" s="194"/>
      <c r="E137" s="34">
        <f t="shared" si="5"/>
        <v>0</v>
      </c>
      <c r="F137" s="60"/>
      <c r="G137" s="58"/>
      <c r="H137" s="205"/>
      <c r="I137" s="60"/>
      <c r="J137" s="39">
        <f t="shared" si="7"/>
        <v>0</v>
      </c>
      <c r="K137" s="81"/>
      <c r="L137" s="61"/>
      <c r="M137" s="61"/>
      <c r="N137" s="42">
        <f t="shared" si="6"/>
        <v>0</v>
      </c>
      <c r="O137" s="158"/>
      <c r="P137" s="183"/>
      <c r="Q137" s="158"/>
      <c r="R137" s="125"/>
      <c r="S137" s="176"/>
      <c r="T137" s="177"/>
      <c r="U137" s="49"/>
      <c r="V137" s="50"/>
    </row>
    <row r="138" spans="1:22" ht="20.25" thickTop="1" thickBot="1" x14ac:dyDescent="0.35">
      <c r="A138" s="99"/>
      <c r="B138" s="99"/>
      <c r="C138" s="197"/>
      <c r="D138" s="197"/>
      <c r="E138" s="34">
        <f t="shared" si="5"/>
        <v>0</v>
      </c>
      <c r="F138" s="60"/>
      <c r="G138" s="58"/>
      <c r="H138" s="206"/>
      <c r="I138" s="60"/>
      <c r="J138" s="39">
        <f t="shared" si="7"/>
        <v>0</v>
      </c>
      <c r="K138" s="81"/>
      <c r="L138" s="61"/>
      <c r="M138" s="61"/>
      <c r="N138" s="42">
        <f t="shared" si="6"/>
        <v>0</v>
      </c>
      <c r="O138" s="158"/>
      <c r="P138" s="207"/>
      <c r="Q138" s="158"/>
      <c r="R138" s="208"/>
      <c r="S138" s="176"/>
      <c r="T138" s="177"/>
      <c r="U138" s="49"/>
      <c r="V138" s="50"/>
    </row>
    <row r="139" spans="1:22" ht="20.25" thickTop="1" thickBot="1" x14ac:dyDescent="0.35">
      <c r="A139" s="99"/>
      <c r="B139" s="99"/>
      <c r="C139" s="197"/>
      <c r="D139" s="197"/>
      <c r="E139" s="34">
        <f t="shared" si="5"/>
        <v>0</v>
      </c>
      <c r="F139" s="60"/>
      <c r="G139" s="58"/>
      <c r="H139" s="206"/>
      <c r="I139" s="60"/>
      <c r="J139" s="39">
        <f t="shared" si="7"/>
        <v>0</v>
      </c>
      <c r="K139" s="81"/>
      <c r="L139" s="61"/>
      <c r="M139" s="61"/>
      <c r="N139" s="42">
        <f t="shared" si="6"/>
        <v>0</v>
      </c>
      <c r="O139" s="158"/>
      <c r="P139" s="207"/>
      <c r="Q139" s="158"/>
      <c r="R139" s="208"/>
      <c r="S139" s="176"/>
      <c r="T139" s="177"/>
      <c r="U139" s="49"/>
      <c r="V139" s="50"/>
    </row>
    <row r="140" spans="1:22" ht="20.25" thickTop="1" thickBot="1" x14ac:dyDescent="0.35">
      <c r="A140" s="99"/>
      <c r="B140" s="99"/>
      <c r="C140" s="197"/>
      <c r="D140" s="197"/>
      <c r="E140" s="34">
        <f t="shared" si="5"/>
        <v>0</v>
      </c>
      <c r="F140" s="60"/>
      <c r="G140" s="58"/>
      <c r="H140" s="206"/>
      <c r="I140" s="60"/>
      <c r="J140" s="39">
        <f t="shared" si="7"/>
        <v>0</v>
      </c>
      <c r="K140" s="81"/>
      <c r="L140" s="61"/>
      <c r="M140" s="61"/>
      <c r="N140" s="42">
        <f t="shared" si="6"/>
        <v>0</v>
      </c>
      <c r="O140" s="158"/>
      <c r="P140" s="207"/>
      <c r="Q140" s="158"/>
      <c r="R140" s="208"/>
      <c r="S140" s="176"/>
      <c r="T140" s="177"/>
      <c r="U140" s="49"/>
      <c r="V140" s="50"/>
    </row>
    <row r="141" spans="1:22" ht="20.25" thickTop="1" thickBot="1" x14ac:dyDescent="0.35">
      <c r="A141" s="99"/>
      <c r="B141" s="99"/>
      <c r="C141" s="197"/>
      <c r="D141" s="197"/>
      <c r="E141" s="34">
        <f t="shared" si="5"/>
        <v>0</v>
      </c>
      <c r="F141" s="60"/>
      <c r="G141" s="58"/>
      <c r="H141" s="206"/>
      <c r="I141" s="60"/>
      <c r="J141" s="39">
        <f t="shared" si="7"/>
        <v>0</v>
      </c>
      <c r="K141" s="81"/>
      <c r="L141" s="61"/>
      <c r="M141" s="61"/>
      <c r="N141" s="42">
        <f t="shared" si="6"/>
        <v>0</v>
      </c>
      <c r="O141" s="158"/>
      <c r="P141" s="207"/>
      <c r="Q141" s="158"/>
      <c r="R141" s="208"/>
      <c r="S141" s="176"/>
      <c r="T141" s="177"/>
      <c r="U141" s="49"/>
      <c r="V141" s="50"/>
    </row>
    <row r="142" spans="1:22" ht="18.75" thickTop="1" thickBot="1" x14ac:dyDescent="0.35">
      <c r="A142" s="102"/>
      <c r="B142" s="99"/>
      <c r="C142" s="197"/>
      <c r="D142" s="197"/>
      <c r="E142" s="34">
        <f t="shared" si="5"/>
        <v>0</v>
      </c>
      <c r="F142" s="60"/>
      <c r="G142" s="58"/>
      <c r="H142" s="205"/>
      <c r="I142" s="60"/>
      <c r="J142" s="39">
        <f t="shared" si="7"/>
        <v>0</v>
      </c>
      <c r="K142" s="81"/>
      <c r="L142" s="61"/>
      <c r="M142" s="61"/>
      <c r="N142" s="42">
        <f t="shared" si="6"/>
        <v>0</v>
      </c>
      <c r="O142" s="69"/>
      <c r="P142" s="209"/>
      <c r="Q142" s="210"/>
      <c r="R142" s="208"/>
      <c r="S142" s="176"/>
      <c r="T142" s="177"/>
      <c r="U142" s="49"/>
      <c r="V142" s="50"/>
    </row>
    <row r="143" spans="1:22" ht="18.75" thickTop="1" thickBot="1" x14ac:dyDescent="0.35">
      <c r="A143" s="99"/>
      <c r="B143" s="99"/>
      <c r="C143" s="197"/>
      <c r="D143" s="197"/>
      <c r="E143" s="34">
        <f t="shared" si="5"/>
        <v>0</v>
      </c>
      <c r="F143" s="60"/>
      <c r="G143" s="58"/>
      <c r="H143" s="205"/>
      <c r="I143" s="60"/>
      <c r="J143" s="39">
        <f t="shared" si="7"/>
        <v>0</v>
      </c>
      <c r="K143" s="81"/>
      <c r="L143" s="61"/>
      <c r="M143" s="61"/>
      <c r="N143" s="42">
        <f t="shared" si="6"/>
        <v>0</v>
      </c>
      <c r="O143" s="69"/>
      <c r="P143" s="209"/>
      <c r="Q143" s="210"/>
      <c r="R143" s="208"/>
      <c r="S143" s="176"/>
      <c r="T143" s="177"/>
      <c r="U143" s="49"/>
      <c r="V143" s="50"/>
    </row>
    <row r="144" spans="1:22" ht="18.75" thickTop="1" thickBot="1" x14ac:dyDescent="0.35">
      <c r="A144" s="101"/>
      <c r="B144" s="99"/>
      <c r="C144" s="181"/>
      <c r="D144" s="181"/>
      <c r="E144" s="34">
        <f t="shared" si="5"/>
        <v>0</v>
      </c>
      <c r="F144" s="60"/>
      <c r="G144" s="58"/>
      <c r="H144" s="205"/>
      <c r="I144" s="60"/>
      <c r="J144" s="39">
        <f t="shared" si="7"/>
        <v>0</v>
      </c>
      <c r="K144" s="81"/>
      <c r="L144" s="61"/>
      <c r="M144" s="61"/>
      <c r="N144" s="42">
        <f t="shared" si="6"/>
        <v>0</v>
      </c>
      <c r="O144" s="69"/>
      <c r="P144" s="209"/>
      <c r="Q144" s="210"/>
      <c r="R144" s="208"/>
      <c r="S144" s="176"/>
      <c r="T144" s="177"/>
      <c r="U144" s="49"/>
      <c r="V144" s="50"/>
    </row>
    <row r="145" spans="1:22" ht="18.75" thickTop="1" thickBot="1" x14ac:dyDescent="0.35">
      <c r="A145" s="101"/>
      <c r="B145" s="99"/>
      <c r="C145" s="181"/>
      <c r="D145" s="181"/>
      <c r="E145" s="34">
        <f t="shared" si="5"/>
        <v>0</v>
      </c>
      <c r="F145" s="60"/>
      <c r="G145" s="58"/>
      <c r="H145" s="205"/>
      <c r="I145" s="60"/>
      <c r="J145" s="39">
        <f t="shared" si="7"/>
        <v>0</v>
      </c>
      <c r="K145" s="81"/>
      <c r="L145" s="61"/>
      <c r="M145" s="61"/>
      <c r="N145" s="42">
        <f t="shared" si="6"/>
        <v>0</v>
      </c>
      <c r="O145" s="69"/>
      <c r="P145" s="209"/>
      <c r="Q145" s="210"/>
      <c r="R145" s="208"/>
      <c r="S145" s="176"/>
      <c r="T145" s="177"/>
      <c r="U145" s="49"/>
      <c r="V145" s="50"/>
    </row>
    <row r="146" spans="1:22" ht="18.75" thickTop="1" thickBot="1" x14ac:dyDescent="0.35">
      <c r="A146" s="101"/>
      <c r="B146" s="99"/>
      <c r="C146" s="181"/>
      <c r="D146" s="181"/>
      <c r="E146" s="34">
        <f t="shared" si="5"/>
        <v>0</v>
      </c>
      <c r="F146" s="60"/>
      <c r="G146" s="58"/>
      <c r="H146" s="205"/>
      <c r="I146" s="60"/>
      <c r="J146" s="39">
        <f t="shared" si="7"/>
        <v>0</v>
      </c>
      <c r="K146" s="81"/>
      <c r="L146" s="61"/>
      <c r="M146" s="61"/>
      <c r="N146" s="42">
        <f t="shared" si="6"/>
        <v>0</v>
      </c>
      <c r="O146" s="69"/>
      <c r="P146" s="209"/>
      <c r="Q146" s="210"/>
      <c r="R146" s="208"/>
      <c r="S146" s="176"/>
      <c r="T146" s="177"/>
      <c r="U146" s="49"/>
      <c r="V146" s="50"/>
    </row>
    <row r="147" spans="1:22" ht="18.75" thickTop="1" thickBot="1" x14ac:dyDescent="0.35">
      <c r="A147" s="101"/>
      <c r="B147" s="99"/>
      <c r="C147" s="181"/>
      <c r="D147" s="181"/>
      <c r="E147" s="34">
        <f t="shared" si="5"/>
        <v>0</v>
      </c>
      <c r="F147" s="60"/>
      <c r="G147" s="58"/>
      <c r="H147" s="205"/>
      <c r="I147" s="60"/>
      <c r="J147" s="39">
        <f t="shared" si="7"/>
        <v>0</v>
      </c>
      <c r="K147" s="81"/>
      <c r="L147" s="61"/>
      <c r="M147" s="61"/>
      <c r="N147" s="42">
        <f t="shared" si="6"/>
        <v>0</v>
      </c>
      <c r="O147" s="69"/>
      <c r="P147" s="209"/>
      <c r="Q147" s="210"/>
      <c r="R147" s="208"/>
      <c r="S147" s="176"/>
      <c r="T147" s="177"/>
      <c r="U147" s="49"/>
      <c r="V147" s="50"/>
    </row>
    <row r="148" spans="1:22" ht="18.75" thickTop="1" thickBot="1" x14ac:dyDescent="0.35">
      <c r="A148" s="101"/>
      <c r="B148" s="99"/>
      <c r="C148" s="181"/>
      <c r="D148" s="181"/>
      <c r="E148" s="34">
        <f t="shared" si="5"/>
        <v>0</v>
      </c>
      <c r="F148" s="60"/>
      <c r="G148" s="58"/>
      <c r="H148" s="205"/>
      <c r="I148" s="60"/>
      <c r="J148" s="39">
        <f t="shared" si="7"/>
        <v>0</v>
      </c>
      <c r="K148" s="81"/>
      <c r="L148" s="61"/>
      <c r="M148" s="61"/>
      <c r="N148" s="42">
        <f t="shared" si="6"/>
        <v>0</v>
      </c>
      <c r="O148" s="69"/>
      <c r="P148" s="209"/>
      <c r="Q148" s="210"/>
      <c r="R148" s="208"/>
      <c r="S148" s="176"/>
      <c r="T148" s="177"/>
      <c r="U148" s="49"/>
      <c r="V148" s="50"/>
    </row>
    <row r="149" spans="1:22" ht="18.75" thickTop="1" thickBot="1" x14ac:dyDescent="0.35">
      <c r="A149" s="203"/>
      <c r="B149" s="99"/>
      <c r="C149" s="197"/>
      <c r="D149" s="197"/>
      <c r="E149" s="34">
        <f t="shared" si="5"/>
        <v>0</v>
      </c>
      <c r="F149" s="60"/>
      <c r="G149" s="58"/>
      <c r="H149" s="205"/>
      <c r="I149" s="60"/>
      <c r="J149" s="39">
        <f t="shared" si="7"/>
        <v>0</v>
      </c>
      <c r="K149" s="81"/>
      <c r="L149" s="61"/>
      <c r="M149" s="61"/>
      <c r="N149" s="42">
        <f t="shared" si="6"/>
        <v>0</v>
      </c>
      <c r="O149" s="69"/>
      <c r="P149" s="209"/>
      <c r="Q149" s="210"/>
      <c r="R149" s="208"/>
      <c r="S149" s="176"/>
      <c r="T149" s="177"/>
      <c r="U149" s="49"/>
      <c r="V149" s="50"/>
    </row>
    <row r="150" spans="1:22" ht="18.75" thickTop="1" thickBot="1" x14ac:dyDescent="0.35">
      <c r="A150" s="169"/>
      <c r="B150" s="99"/>
      <c r="C150" s="182"/>
      <c r="D150" s="182"/>
      <c r="E150" s="34">
        <f t="shared" si="5"/>
        <v>0</v>
      </c>
      <c r="F150" s="60"/>
      <c r="G150" s="58"/>
      <c r="H150" s="205"/>
      <c r="I150" s="60"/>
      <c r="J150" s="39">
        <f t="shared" si="7"/>
        <v>0</v>
      </c>
      <c r="K150" s="81"/>
      <c r="L150" s="61"/>
      <c r="M150" s="61"/>
      <c r="N150" s="42">
        <f t="shared" si="6"/>
        <v>0</v>
      </c>
      <c r="O150" s="69"/>
      <c r="P150" s="209"/>
      <c r="Q150" s="210"/>
      <c r="R150" s="208"/>
      <c r="S150" s="176"/>
      <c r="T150" s="177"/>
      <c r="U150" s="49"/>
      <c r="V150" s="50"/>
    </row>
    <row r="151" spans="1:22" ht="18.75" thickTop="1" thickBot="1" x14ac:dyDescent="0.35">
      <c r="A151" s="169"/>
      <c r="B151" s="99"/>
      <c r="C151" s="182"/>
      <c r="D151" s="182"/>
      <c r="E151" s="34">
        <f t="shared" si="5"/>
        <v>0</v>
      </c>
      <c r="F151" s="60"/>
      <c r="G151" s="58"/>
      <c r="H151" s="205"/>
      <c r="I151" s="60"/>
      <c r="J151" s="39">
        <f t="shared" si="7"/>
        <v>0</v>
      </c>
      <c r="K151" s="81"/>
      <c r="L151" s="61"/>
      <c r="M151" s="61"/>
      <c r="N151" s="42">
        <f t="shared" si="6"/>
        <v>0</v>
      </c>
      <c r="O151" s="69"/>
      <c r="P151" s="209"/>
      <c r="Q151" s="211"/>
      <c r="R151" s="208"/>
      <c r="S151" s="176"/>
      <c r="T151" s="177"/>
      <c r="U151" s="49"/>
      <c r="V151" s="50"/>
    </row>
    <row r="152" spans="1:22" ht="18.75" thickTop="1" thickBot="1" x14ac:dyDescent="0.35">
      <c r="A152" s="169"/>
      <c r="B152" s="99"/>
      <c r="C152" s="182"/>
      <c r="D152" s="182"/>
      <c r="E152" s="34">
        <f t="shared" si="5"/>
        <v>0</v>
      </c>
      <c r="F152" s="60"/>
      <c r="G152" s="58"/>
      <c r="H152" s="205"/>
      <c r="I152" s="60"/>
      <c r="J152" s="39">
        <f t="shared" si="7"/>
        <v>0</v>
      </c>
      <c r="K152" s="81"/>
      <c r="L152" s="61"/>
      <c r="M152" s="61"/>
      <c r="N152" s="42">
        <f t="shared" si="6"/>
        <v>0</v>
      </c>
      <c r="O152" s="69"/>
      <c r="P152" s="209"/>
      <c r="Q152" s="210"/>
      <c r="R152" s="208"/>
      <c r="S152" s="176"/>
      <c r="T152" s="177"/>
      <c r="U152" s="49"/>
      <c r="V152" s="50"/>
    </row>
    <row r="153" spans="1:22" ht="18.75" thickTop="1" thickBot="1" x14ac:dyDescent="0.35">
      <c r="A153" s="203"/>
      <c r="B153" s="99"/>
      <c r="C153" s="197"/>
      <c r="D153" s="197"/>
      <c r="E153" s="34">
        <f t="shared" si="5"/>
        <v>0</v>
      </c>
      <c r="F153" s="60"/>
      <c r="G153" s="58"/>
      <c r="H153" s="205"/>
      <c r="I153" s="60"/>
      <c r="J153" s="39">
        <f t="shared" si="7"/>
        <v>0</v>
      </c>
      <c r="K153" s="81"/>
      <c r="L153" s="61"/>
      <c r="M153" s="61"/>
      <c r="N153" s="42">
        <f t="shared" si="6"/>
        <v>0</v>
      </c>
      <c r="O153" s="69"/>
      <c r="P153" s="212"/>
      <c r="Q153" s="210"/>
      <c r="R153" s="208"/>
      <c r="S153" s="176"/>
      <c r="T153" s="177"/>
      <c r="U153" s="49"/>
      <c r="V153" s="50"/>
    </row>
    <row r="154" spans="1:22" ht="20.25" thickTop="1" thickBot="1" x14ac:dyDescent="0.35">
      <c r="A154" s="203"/>
      <c r="B154" s="99"/>
      <c r="C154" s="197"/>
      <c r="D154" s="197"/>
      <c r="E154" s="34">
        <f t="shared" si="5"/>
        <v>0</v>
      </c>
      <c r="F154" s="60"/>
      <c r="G154" s="58"/>
      <c r="H154" s="206"/>
      <c r="I154" s="60"/>
      <c r="J154" s="39">
        <f t="shared" si="7"/>
        <v>0</v>
      </c>
      <c r="K154" s="81"/>
      <c r="L154" s="61"/>
      <c r="M154" s="61"/>
      <c r="N154" s="42">
        <f t="shared" si="6"/>
        <v>0</v>
      </c>
      <c r="O154" s="69"/>
      <c r="P154" s="212"/>
      <c r="Q154" s="210"/>
      <c r="R154" s="208"/>
      <c r="S154" s="176"/>
      <c r="T154" s="177"/>
      <c r="U154" s="49"/>
      <c r="V154" s="50"/>
    </row>
    <row r="155" spans="1:22" ht="18.75" thickTop="1" thickBot="1" x14ac:dyDescent="0.35">
      <c r="A155" s="203"/>
      <c r="B155" s="99"/>
      <c r="C155" s="197"/>
      <c r="D155" s="197"/>
      <c r="E155" s="34">
        <f t="shared" si="5"/>
        <v>0</v>
      </c>
      <c r="F155" s="60"/>
      <c r="G155" s="58"/>
      <c r="H155" s="213"/>
      <c r="I155" s="60"/>
      <c r="J155" s="39">
        <f t="shared" si="7"/>
        <v>0</v>
      </c>
      <c r="K155" s="81"/>
      <c r="L155" s="61"/>
      <c r="M155" s="61"/>
      <c r="N155" s="42">
        <f t="shared" si="6"/>
        <v>0</v>
      </c>
      <c r="O155" s="69"/>
      <c r="P155" s="212"/>
      <c r="Q155" s="210"/>
      <c r="R155" s="208"/>
      <c r="S155" s="176"/>
      <c r="T155" s="177"/>
      <c r="U155" s="49"/>
      <c r="V155" s="50"/>
    </row>
    <row r="156" spans="1:22" ht="18.75" thickTop="1" thickBot="1" x14ac:dyDescent="0.35">
      <c r="A156" s="203"/>
      <c r="B156" s="99"/>
      <c r="C156" s="197"/>
      <c r="D156" s="197"/>
      <c r="E156" s="34">
        <f t="shared" si="5"/>
        <v>0</v>
      </c>
      <c r="F156" s="60"/>
      <c r="G156" s="58"/>
      <c r="H156" s="205"/>
      <c r="I156" s="60"/>
      <c r="J156" s="39">
        <f t="shared" si="7"/>
        <v>0</v>
      </c>
      <c r="K156" s="81"/>
      <c r="L156" s="61"/>
      <c r="M156" s="61"/>
      <c r="N156" s="42">
        <f t="shared" si="6"/>
        <v>0</v>
      </c>
      <c r="O156" s="69"/>
      <c r="P156" s="212"/>
      <c r="Q156" s="210"/>
      <c r="R156" s="208"/>
      <c r="S156" s="176"/>
      <c r="T156" s="177"/>
      <c r="U156" s="49"/>
      <c r="V156" s="50"/>
    </row>
    <row r="157" spans="1:22" ht="18.75" thickTop="1" thickBot="1" x14ac:dyDescent="0.35">
      <c r="A157" s="214"/>
      <c r="B157" s="99"/>
      <c r="C157" s="197"/>
      <c r="D157" s="197"/>
      <c r="E157" s="34">
        <f t="shared" si="5"/>
        <v>0</v>
      </c>
      <c r="F157" s="60"/>
      <c r="G157" s="58"/>
      <c r="H157" s="215"/>
      <c r="I157" s="60"/>
      <c r="J157" s="39">
        <f t="shared" si="7"/>
        <v>0</v>
      </c>
      <c r="K157" s="81"/>
      <c r="L157" s="61"/>
      <c r="M157" s="61"/>
      <c r="N157" s="42">
        <f t="shared" si="6"/>
        <v>0</v>
      </c>
      <c r="O157" s="216"/>
      <c r="P157" s="217"/>
      <c r="Q157" s="218"/>
      <c r="R157" s="219"/>
      <c r="S157" s="176"/>
      <c r="T157" s="177"/>
      <c r="U157" s="49"/>
      <c r="V157" s="50"/>
    </row>
    <row r="158" spans="1:22" ht="18.75" thickTop="1" thickBot="1" x14ac:dyDescent="0.35">
      <c r="A158" s="220"/>
      <c r="B158" s="99"/>
      <c r="C158" s="197"/>
      <c r="D158" s="197"/>
      <c r="E158" s="34">
        <f t="shared" si="5"/>
        <v>0</v>
      </c>
      <c r="F158" s="60"/>
      <c r="G158" s="221"/>
      <c r="H158" s="222"/>
      <c r="I158" s="60"/>
      <c r="J158" s="39">
        <f t="shared" si="7"/>
        <v>0</v>
      </c>
      <c r="K158" s="81"/>
      <c r="L158" s="61"/>
      <c r="M158" s="61"/>
      <c r="N158" s="42">
        <f t="shared" si="6"/>
        <v>0</v>
      </c>
      <c r="O158" s="223"/>
      <c r="P158" s="224"/>
      <c r="Q158" s="210"/>
      <c r="R158" s="208"/>
      <c r="S158" s="176"/>
      <c r="T158" s="177"/>
      <c r="U158" s="49"/>
      <c r="V158" s="50"/>
    </row>
    <row r="159" spans="1:22" ht="18.75" thickTop="1" thickBot="1" x14ac:dyDescent="0.35">
      <c r="A159" s="204"/>
      <c r="B159" s="99"/>
      <c r="C159" s="197"/>
      <c r="D159" s="197"/>
      <c r="E159" s="34">
        <f t="shared" si="5"/>
        <v>0</v>
      </c>
      <c r="F159" s="60"/>
      <c r="G159" s="224"/>
      <c r="H159" s="215"/>
      <c r="I159" s="60"/>
      <c r="J159" s="39">
        <f t="shared" si="7"/>
        <v>0</v>
      </c>
      <c r="K159" s="81"/>
      <c r="L159" s="61"/>
      <c r="M159" s="61"/>
      <c r="N159" s="42">
        <f t="shared" si="6"/>
        <v>0</v>
      </c>
      <c r="O159" s="223"/>
      <c r="P159" s="224"/>
      <c r="Q159" s="210"/>
      <c r="R159" s="208"/>
      <c r="S159" s="176"/>
      <c r="T159" s="177"/>
      <c r="U159" s="49"/>
      <c r="V159" s="50"/>
    </row>
    <row r="160" spans="1:22" ht="18.75" thickTop="1" thickBot="1" x14ac:dyDescent="0.35">
      <c r="A160" s="204"/>
      <c r="B160" s="99"/>
      <c r="C160" s="197"/>
      <c r="D160" s="197"/>
      <c r="E160" s="34">
        <f t="shared" ref="E160:E229" si="8">D160*F160</f>
        <v>0</v>
      </c>
      <c r="F160" s="60"/>
      <c r="G160" s="224"/>
      <c r="H160" s="222"/>
      <c r="I160" s="60"/>
      <c r="J160" s="39">
        <f t="shared" si="7"/>
        <v>0</v>
      </c>
      <c r="K160" s="225"/>
      <c r="L160" s="61"/>
      <c r="M160" s="61" t="s">
        <v>26</v>
      </c>
      <c r="N160" s="42">
        <f t="shared" si="6"/>
        <v>0</v>
      </c>
      <c r="O160" s="216"/>
      <c r="P160" s="217"/>
      <c r="Q160" s="218"/>
      <c r="R160" s="219"/>
      <c r="S160" s="176"/>
      <c r="T160" s="177"/>
      <c r="U160" s="49"/>
      <c r="V160" s="50"/>
    </row>
    <row r="161" spans="1:22" ht="18.75" thickTop="1" thickBot="1" x14ac:dyDescent="0.35">
      <c r="A161" s="203"/>
      <c r="B161" s="99"/>
      <c r="C161" s="197"/>
      <c r="D161" s="197"/>
      <c r="E161" s="34">
        <f t="shared" si="8"/>
        <v>0</v>
      </c>
      <c r="F161" s="60"/>
      <c r="G161" s="224"/>
      <c r="H161" s="222"/>
      <c r="I161" s="60"/>
      <c r="J161" s="39">
        <f t="shared" si="7"/>
        <v>0</v>
      </c>
      <c r="K161" s="225"/>
      <c r="L161" s="61"/>
      <c r="M161" s="61"/>
      <c r="N161" s="42">
        <f t="shared" si="6"/>
        <v>0</v>
      </c>
      <c r="O161" s="223"/>
      <c r="P161" s="224"/>
      <c r="Q161" s="210"/>
      <c r="R161" s="208"/>
      <c r="S161" s="176"/>
      <c r="T161" s="177"/>
      <c r="U161" s="49"/>
      <c r="V161" s="50"/>
    </row>
    <row r="162" spans="1:22" ht="18.75" thickTop="1" thickBot="1" x14ac:dyDescent="0.35">
      <c r="A162" s="169"/>
      <c r="B162" s="99"/>
      <c r="C162" s="226"/>
      <c r="D162" s="226"/>
      <c r="E162" s="34">
        <f t="shared" si="8"/>
        <v>0</v>
      </c>
      <c r="F162" s="60"/>
      <c r="G162" s="224"/>
      <c r="H162" s="227"/>
      <c r="I162" s="60"/>
      <c r="J162" s="39">
        <f t="shared" si="7"/>
        <v>0</v>
      </c>
      <c r="K162" s="81"/>
      <c r="L162" s="61"/>
      <c r="M162" s="61"/>
      <c r="N162" s="42">
        <f t="shared" si="6"/>
        <v>0</v>
      </c>
      <c r="O162" s="228"/>
      <c r="P162" s="229"/>
      <c r="Q162" s="124"/>
      <c r="R162" s="125"/>
      <c r="S162" s="176"/>
      <c r="T162" s="177"/>
      <c r="U162" s="49"/>
      <c r="V162" s="50"/>
    </row>
    <row r="163" spans="1:22" ht="18.75" thickTop="1" thickBot="1" x14ac:dyDescent="0.35">
      <c r="A163" s="230"/>
      <c r="B163" s="99"/>
      <c r="C163" s="197"/>
      <c r="D163" s="197"/>
      <c r="E163" s="34">
        <f t="shared" si="8"/>
        <v>0</v>
      </c>
      <c r="F163" s="60"/>
      <c r="G163" s="224"/>
      <c r="H163" s="205"/>
      <c r="I163" s="60"/>
      <c r="J163" s="39">
        <f t="shared" si="7"/>
        <v>0</v>
      </c>
      <c r="K163" s="225"/>
      <c r="L163" s="231"/>
      <c r="M163" s="231"/>
      <c r="N163" s="42">
        <f t="shared" si="6"/>
        <v>0</v>
      </c>
      <c r="O163" s="228"/>
      <c r="P163" s="229"/>
      <c r="Q163" s="218"/>
      <c r="R163" s="219"/>
      <c r="S163" s="176"/>
      <c r="T163" s="177"/>
      <c r="U163" s="49"/>
      <c r="V163" s="50"/>
    </row>
    <row r="164" spans="1:22" ht="18.75" thickTop="1" thickBot="1" x14ac:dyDescent="0.35">
      <c r="A164" s="203"/>
      <c r="B164" s="99"/>
      <c r="C164" s="197"/>
      <c r="D164" s="197"/>
      <c r="E164" s="34">
        <f t="shared" si="8"/>
        <v>0</v>
      </c>
      <c r="F164" s="60"/>
      <c r="G164" s="224"/>
      <c r="H164" s="205"/>
      <c r="I164" s="60"/>
      <c r="J164" s="39">
        <f t="shared" si="7"/>
        <v>0</v>
      </c>
      <c r="K164" s="225"/>
      <c r="L164" s="231"/>
      <c r="M164" s="231"/>
      <c r="N164" s="42">
        <f t="shared" si="6"/>
        <v>0</v>
      </c>
      <c r="O164" s="69"/>
      <c r="P164" s="209"/>
      <c r="Q164" s="218"/>
      <c r="R164" s="219"/>
      <c r="S164" s="176"/>
      <c r="T164" s="177"/>
      <c r="U164" s="49"/>
      <c r="V164" s="50"/>
    </row>
    <row r="165" spans="1:22" ht="18.75" thickTop="1" thickBot="1" x14ac:dyDescent="0.35">
      <c r="A165" s="204"/>
      <c r="B165" s="99"/>
      <c r="C165" s="197"/>
      <c r="D165" s="197"/>
      <c r="E165" s="34">
        <f t="shared" si="8"/>
        <v>0</v>
      </c>
      <c r="F165" s="60"/>
      <c r="G165" s="224"/>
      <c r="H165" s="232"/>
      <c r="I165" s="60"/>
      <c r="J165" s="39">
        <f t="shared" si="7"/>
        <v>0</v>
      </c>
      <c r="K165" s="233"/>
      <c r="L165" s="231"/>
      <c r="M165" s="231"/>
      <c r="N165" s="42">
        <f t="shared" si="6"/>
        <v>0</v>
      </c>
      <c r="O165" s="223"/>
      <c r="P165" s="224"/>
      <c r="Q165" s="218"/>
      <c r="R165" s="219"/>
      <c r="S165" s="176"/>
      <c r="T165" s="177"/>
      <c r="U165" s="49"/>
      <c r="V165" s="50"/>
    </row>
    <row r="166" spans="1:22" ht="20.25" thickTop="1" thickBot="1" x14ac:dyDescent="0.35">
      <c r="A166" s="204"/>
      <c r="B166" s="99"/>
      <c r="C166" s="197"/>
      <c r="D166" s="197"/>
      <c r="E166" s="34">
        <f t="shared" si="8"/>
        <v>0</v>
      </c>
      <c r="F166" s="60"/>
      <c r="G166" s="224"/>
      <c r="H166" s="205"/>
      <c r="I166" s="60"/>
      <c r="J166" s="39">
        <f t="shared" si="7"/>
        <v>0</v>
      </c>
      <c r="K166" s="234"/>
      <c r="L166" s="235"/>
      <c r="M166" s="235"/>
      <c r="N166" s="42">
        <f t="shared" si="6"/>
        <v>0</v>
      </c>
      <c r="O166" s="216"/>
      <c r="P166" s="217"/>
      <c r="Q166" s="218"/>
      <c r="R166" s="219"/>
      <c r="S166" s="176"/>
      <c r="T166" s="177"/>
      <c r="U166" s="49"/>
      <c r="V166" s="50"/>
    </row>
    <row r="167" spans="1:22" ht="18.75" thickTop="1" thickBot="1" x14ac:dyDescent="0.35">
      <c r="A167" s="236"/>
      <c r="B167" s="99"/>
      <c r="C167" s="197"/>
      <c r="D167" s="197"/>
      <c r="E167" s="34">
        <f t="shared" si="8"/>
        <v>0</v>
      </c>
      <c r="F167" s="237"/>
      <c r="G167" s="224"/>
      <c r="H167" s="213"/>
      <c r="I167" s="60"/>
      <c r="J167" s="39">
        <f t="shared" si="7"/>
        <v>0</v>
      </c>
      <c r="K167" s="234"/>
      <c r="L167" s="238"/>
      <c r="M167" s="238"/>
      <c r="N167" s="42">
        <f t="shared" si="6"/>
        <v>0</v>
      </c>
      <c r="O167" s="223"/>
      <c r="P167" s="224"/>
      <c r="Q167" s="218"/>
      <c r="R167" s="219"/>
      <c r="S167" s="176"/>
      <c r="T167" s="177"/>
      <c r="U167" s="49"/>
      <c r="V167" s="50"/>
    </row>
    <row r="168" spans="1:22" ht="18.75" thickTop="1" thickBot="1" x14ac:dyDescent="0.35">
      <c r="A168" s="214"/>
      <c r="B168" s="99"/>
      <c r="C168" s="197"/>
      <c r="D168" s="197"/>
      <c r="E168" s="34">
        <f t="shared" si="8"/>
        <v>0</v>
      </c>
      <c r="F168" s="60"/>
      <c r="G168" s="224"/>
      <c r="H168" s="205"/>
      <c r="I168" s="60"/>
      <c r="J168" s="39">
        <f t="shared" si="7"/>
        <v>0</v>
      </c>
      <c r="K168" s="234"/>
      <c r="L168" s="231"/>
      <c r="M168" s="231"/>
      <c r="N168" s="42">
        <f t="shared" si="6"/>
        <v>0</v>
      </c>
      <c r="O168" s="216"/>
      <c r="P168" s="217"/>
      <c r="Q168" s="218"/>
      <c r="R168" s="219"/>
      <c r="S168" s="176"/>
      <c r="T168" s="177"/>
      <c r="U168" s="49"/>
      <c r="V168" s="50"/>
    </row>
    <row r="169" spans="1:22" ht="20.25" thickTop="1" thickBot="1" x14ac:dyDescent="0.35">
      <c r="A169" s="204"/>
      <c r="B169" s="99"/>
      <c r="C169" s="197"/>
      <c r="D169" s="197"/>
      <c r="E169" s="34">
        <f t="shared" si="8"/>
        <v>0</v>
      </c>
      <c r="F169" s="60"/>
      <c r="G169" s="224"/>
      <c r="H169" s="239"/>
      <c r="I169" s="60"/>
      <c r="J169" s="39">
        <f t="shared" si="7"/>
        <v>0</v>
      </c>
      <c r="K169" s="81"/>
      <c r="L169" s="231"/>
      <c r="M169" s="231"/>
      <c r="N169" s="42">
        <f t="shared" si="6"/>
        <v>0</v>
      </c>
      <c r="O169" s="216"/>
      <c r="P169" s="217"/>
      <c r="Q169" s="218"/>
      <c r="R169" s="219"/>
      <c r="S169" s="176"/>
      <c r="T169" s="177"/>
      <c r="U169" s="49"/>
      <c r="V169" s="50"/>
    </row>
    <row r="170" spans="1:22" ht="18.75" thickTop="1" thickBot="1" x14ac:dyDescent="0.35">
      <c r="A170" s="204"/>
      <c r="B170" s="99"/>
      <c r="C170" s="197"/>
      <c r="D170" s="197"/>
      <c r="E170" s="34">
        <f t="shared" si="8"/>
        <v>0</v>
      </c>
      <c r="F170" s="60"/>
      <c r="G170" s="224"/>
      <c r="H170" s="215"/>
      <c r="I170" s="60"/>
      <c r="J170" s="39">
        <f t="shared" si="7"/>
        <v>0</v>
      </c>
      <c r="K170" s="234"/>
      <c r="L170" s="231"/>
      <c r="M170" s="231"/>
      <c r="N170" s="42">
        <f t="shared" si="6"/>
        <v>0</v>
      </c>
      <c r="O170" s="216"/>
      <c r="P170" s="217"/>
      <c r="Q170" s="218"/>
      <c r="R170" s="219"/>
      <c r="S170" s="176"/>
      <c r="T170" s="177"/>
      <c r="U170" s="49"/>
      <c r="V170" s="50"/>
    </row>
    <row r="171" spans="1:22" ht="18.75" thickTop="1" thickBot="1" x14ac:dyDescent="0.35">
      <c r="A171" s="204"/>
      <c r="B171" s="99"/>
      <c r="C171" s="197"/>
      <c r="D171" s="197"/>
      <c r="E171" s="34">
        <f t="shared" si="8"/>
        <v>0</v>
      </c>
      <c r="F171" s="60"/>
      <c r="G171" s="224"/>
      <c r="H171" s="175"/>
      <c r="I171" s="60"/>
      <c r="J171" s="39">
        <f t="shared" si="7"/>
        <v>0</v>
      </c>
      <c r="K171" s="234"/>
      <c r="L171" s="231"/>
      <c r="M171" s="231"/>
      <c r="N171" s="42">
        <f t="shared" si="6"/>
        <v>0</v>
      </c>
      <c r="O171" s="216"/>
      <c r="P171" s="217"/>
      <c r="Q171" s="218"/>
      <c r="R171" s="219"/>
      <c r="S171" s="176"/>
      <c r="T171" s="177"/>
      <c r="U171" s="49"/>
      <c r="V171" s="50"/>
    </row>
    <row r="172" spans="1:22" ht="18.75" thickTop="1" thickBot="1" x14ac:dyDescent="0.35">
      <c r="A172" s="204"/>
      <c r="B172" s="99"/>
      <c r="C172" s="197"/>
      <c r="D172" s="197"/>
      <c r="E172" s="34">
        <f t="shared" si="8"/>
        <v>0</v>
      </c>
      <c r="F172" s="60"/>
      <c r="G172" s="224"/>
      <c r="H172" s="240"/>
      <c r="I172" s="60"/>
      <c r="J172" s="39">
        <f t="shared" si="7"/>
        <v>0</v>
      </c>
      <c r="K172" s="234"/>
      <c r="L172" s="241"/>
      <c r="M172" s="241"/>
      <c r="N172" s="42">
        <f t="shared" si="6"/>
        <v>0</v>
      </c>
      <c r="O172" s="216"/>
      <c r="P172" s="217"/>
      <c r="Q172" s="218"/>
      <c r="R172" s="219"/>
      <c r="S172" s="176"/>
      <c r="T172" s="177"/>
      <c r="U172" s="49"/>
      <c r="V172" s="50"/>
    </row>
    <row r="173" spans="1:22" ht="18.75" thickTop="1" thickBot="1" x14ac:dyDescent="0.35">
      <c r="A173" s="204"/>
      <c r="B173" s="99"/>
      <c r="C173" s="197"/>
      <c r="D173" s="197"/>
      <c r="E173" s="34">
        <f t="shared" si="8"/>
        <v>0</v>
      </c>
      <c r="F173" s="60"/>
      <c r="G173" s="224"/>
      <c r="H173" s="175"/>
      <c r="I173" s="60"/>
      <c r="J173" s="39">
        <f t="shared" si="7"/>
        <v>0</v>
      </c>
      <c r="K173" s="234"/>
      <c r="L173" s="241"/>
      <c r="M173" s="241"/>
      <c r="N173" s="42">
        <f t="shared" si="6"/>
        <v>0</v>
      </c>
      <c r="O173" s="216"/>
      <c r="P173" s="217"/>
      <c r="Q173" s="218"/>
      <c r="R173" s="219"/>
      <c r="S173" s="176"/>
      <c r="T173" s="177"/>
      <c r="U173" s="49"/>
      <c r="V173" s="50"/>
    </row>
    <row r="174" spans="1:22" ht="18.75" thickTop="1" thickBot="1" x14ac:dyDescent="0.35">
      <c r="A174" s="204"/>
      <c r="B174" s="99"/>
      <c r="C174" s="197"/>
      <c r="D174" s="197"/>
      <c r="E174" s="34">
        <f t="shared" si="8"/>
        <v>0</v>
      </c>
      <c r="F174" s="60"/>
      <c r="G174" s="224"/>
      <c r="H174" s="175"/>
      <c r="I174" s="60"/>
      <c r="J174" s="39">
        <f t="shared" si="7"/>
        <v>0</v>
      </c>
      <c r="K174" s="234"/>
      <c r="L174" s="241"/>
      <c r="M174" s="241"/>
      <c r="N174" s="42">
        <f t="shared" si="6"/>
        <v>0</v>
      </c>
      <c r="O174" s="216"/>
      <c r="P174" s="217"/>
      <c r="Q174" s="218"/>
      <c r="R174" s="219"/>
      <c r="S174" s="176"/>
      <c r="T174" s="177"/>
      <c r="U174" s="49"/>
      <c r="V174" s="50"/>
    </row>
    <row r="175" spans="1:22" ht="18.75" thickTop="1" thickBot="1" x14ac:dyDescent="0.35">
      <c r="A175" s="204"/>
      <c r="B175" s="99"/>
      <c r="C175" s="197"/>
      <c r="D175" s="197"/>
      <c r="E175" s="34">
        <f t="shared" si="8"/>
        <v>0</v>
      </c>
      <c r="F175" s="60"/>
      <c r="G175" s="224"/>
      <c r="H175" s="175"/>
      <c r="I175" s="60"/>
      <c r="J175" s="39">
        <f t="shared" si="7"/>
        <v>0</v>
      </c>
      <c r="K175" s="81"/>
      <c r="L175" s="61"/>
      <c r="M175" s="61"/>
      <c r="N175" s="42">
        <f t="shared" si="6"/>
        <v>0</v>
      </c>
      <c r="O175" s="216"/>
      <c r="P175" s="217"/>
      <c r="Q175" s="218"/>
      <c r="R175" s="219"/>
      <c r="S175" s="176"/>
      <c r="T175" s="177"/>
      <c r="U175" s="49"/>
      <c r="V175" s="50"/>
    </row>
    <row r="176" spans="1:22" ht="18.75" thickTop="1" thickBot="1" x14ac:dyDescent="0.35">
      <c r="A176" s="204"/>
      <c r="B176" s="99"/>
      <c r="C176" s="242"/>
      <c r="D176" s="242"/>
      <c r="E176" s="34">
        <f t="shared" si="8"/>
        <v>0</v>
      </c>
      <c r="F176" s="60"/>
      <c r="G176" s="224"/>
      <c r="H176" s="175"/>
      <c r="I176" s="60"/>
      <c r="J176" s="39">
        <f t="shared" si="7"/>
        <v>0</v>
      </c>
      <c r="K176" s="81"/>
      <c r="L176" s="61"/>
      <c r="M176" s="61"/>
      <c r="N176" s="42">
        <f t="shared" si="6"/>
        <v>0</v>
      </c>
      <c r="O176" s="223"/>
      <c r="P176" s="243"/>
      <c r="Q176" s="124"/>
      <c r="R176" s="125"/>
      <c r="S176" s="176"/>
      <c r="T176" s="177"/>
      <c r="U176" s="49"/>
      <c r="V176" s="50"/>
    </row>
    <row r="177" spans="1:22" ht="18.75" thickTop="1" thickBot="1" x14ac:dyDescent="0.35">
      <c r="A177" s="204"/>
      <c r="B177" s="99"/>
      <c r="C177" s="242"/>
      <c r="D177" s="242"/>
      <c r="E177" s="34">
        <f t="shared" si="8"/>
        <v>0</v>
      </c>
      <c r="F177" s="60"/>
      <c r="G177" s="224"/>
      <c r="H177" s="175"/>
      <c r="I177" s="60"/>
      <c r="J177" s="39">
        <f t="shared" si="7"/>
        <v>0</v>
      </c>
      <c r="K177" s="81"/>
      <c r="L177" s="61"/>
      <c r="M177" s="61"/>
      <c r="N177" s="42">
        <f t="shared" si="6"/>
        <v>0</v>
      </c>
      <c r="O177" s="223"/>
      <c r="P177" s="243"/>
      <c r="Q177" s="124"/>
      <c r="R177" s="125"/>
      <c r="S177" s="176"/>
      <c r="T177" s="177"/>
      <c r="U177" s="49"/>
      <c r="V177" s="50"/>
    </row>
    <row r="178" spans="1:22" ht="18.75" thickTop="1" thickBot="1" x14ac:dyDescent="0.35">
      <c r="A178" s="101"/>
      <c r="B178" s="99"/>
      <c r="C178" s="226"/>
      <c r="D178" s="226"/>
      <c r="E178" s="34">
        <f t="shared" si="8"/>
        <v>0</v>
      </c>
      <c r="F178" s="60"/>
      <c r="G178" s="224"/>
      <c r="H178" s="227"/>
      <c r="I178" s="60"/>
      <c r="J178" s="39">
        <f t="shared" si="7"/>
        <v>0</v>
      </c>
      <c r="K178" s="81"/>
      <c r="L178" s="61"/>
      <c r="M178" s="61"/>
      <c r="N178" s="42">
        <f t="shared" si="6"/>
        <v>0</v>
      </c>
      <c r="O178" s="69"/>
      <c r="P178" s="209"/>
      <c r="Q178" s="124"/>
      <c r="R178" s="125"/>
      <c r="S178" s="176"/>
      <c r="T178" s="177"/>
      <c r="U178" s="49"/>
      <c r="V178" s="50"/>
    </row>
    <row r="179" spans="1:22" ht="18.75" thickTop="1" thickBot="1" x14ac:dyDescent="0.35">
      <c r="A179" s="204"/>
      <c r="B179" s="99"/>
      <c r="C179" s="244"/>
      <c r="D179" s="244"/>
      <c r="E179" s="34">
        <f t="shared" si="8"/>
        <v>0</v>
      </c>
      <c r="F179" s="60"/>
      <c r="G179" s="224"/>
      <c r="H179" s="59"/>
      <c r="I179" s="60"/>
      <c r="J179" s="39">
        <f t="shared" si="7"/>
        <v>0</v>
      </c>
      <c r="K179" s="81"/>
      <c r="L179" s="61"/>
      <c r="M179" s="61"/>
      <c r="N179" s="42">
        <f t="shared" si="6"/>
        <v>0</v>
      </c>
      <c r="O179" s="69"/>
      <c r="P179" s="209"/>
      <c r="Q179" s="124"/>
      <c r="R179" s="125"/>
      <c r="S179" s="176"/>
      <c r="T179" s="177"/>
      <c r="U179" s="49"/>
      <c r="V179" s="50"/>
    </row>
    <row r="180" spans="1:22" ht="18.75" thickTop="1" thickBot="1" x14ac:dyDescent="0.35">
      <c r="A180" s="169"/>
      <c r="B180" s="99"/>
      <c r="C180" s="226"/>
      <c r="D180" s="226"/>
      <c r="E180" s="34">
        <f t="shared" si="8"/>
        <v>0</v>
      </c>
      <c r="F180" s="60"/>
      <c r="G180" s="224"/>
      <c r="H180" s="227"/>
      <c r="I180" s="60"/>
      <c r="J180" s="39">
        <f t="shared" si="7"/>
        <v>0</v>
      </c>
      <c r="K180" s="81"/>
      <c r="L180" s="61"/>
      <c r="M180" s="61"/>
      <c r="N180" s="42">
        <f t="shared" si="6"/>
        <v>0</v>
      </c>
      <c r="O180" s="69"/>
      <c r="P180" s="209"/>
      <c r="Q180" s="124"/>
      <c r="R180" s="125"/>
      <c r="S180" s="176"/>
      <c r="T180" s="177"/>
      <c r="U180" s="49"/>
      <c r="V180" s="50"/>
    </row>
    <row r="181" spans="1:22" ht="20.25" thickTop="1" thickBot="1" x14ac:dyDescent="0.35">
      <c r="A181" s="245"/>
      <c r="B181" s="246"/>
      <c r="C181" s="181"/>
      <c r="D181" s="181"/>
      <c r="E181" s="34">
        <f t="shared" si="8"/>
        <v>0</v>
      </c>
      <c r="F181" s="60"/>
      <c r="G181" s="224"/>
      <c r="H181" s="227"/>
      <c r="I181" s="60"/>
      <c r="J181" s="39">
        <f t="shared" si="7"/>
        <v>0</v>
      </c>
      <c r="K181" s="81"/>
      <c r="L181" s="61"/>
      <c r="M181" s="61"/>
      <c r="N181" s="42">
        <f t="shared" si="6"/>
        <v>0</v>
      </c>
      <c r="O181" s="228"/>
      <c r="P181" s="229"/>
      <c r="Q181" s="124"/>
      <c r="R181" s="125"/>
      <c r="S181" s="176"/>
      <c r="T181" s="177"/>
      <c r="U181" s="49"/>
      <c r="V181" s="50"/>
    </row>
    <row r="182" spans="1:22" ht="18.75" thickTop="1" thickBot="1" x14ac:dyDescent="0.35">
      <c r="A182" s="169"/>
      <c r="B182" s="99"/>
      <c r="C182" s="247"/>
      <c r="D182" s="247"/>
      <c r="E182" s="34">
        <f t="shared" si="8"/>
        <v>0</v>
      </c>
      <c r="F182" s="60"/>
      <c r="G182" s="224"/>
      <c r="H182" s="227"/>
      <c r="I182" s="60"/>
      <c r="J182" s="39">
        <f t="shared" si="7"/>
        <v>0</v>
      </c>
      <c r="K182" s="81"/>
      <c r="L182" s="61"/>
      <c r="M182" s="61"/>
      <c r="N182" s="42">
        <f t="shared" si="6"/>
        <v>0</v>
      </c>
      <c r="O182" s="69"/>
      <c r="P182" s="209"/>
      <c r="Q182" s="124"/>
      <c r="R182" s="125"/>
      <c r="S182" s="176"/>
      <c r="T182" s="177"/>
      <c r="U182" s="49"/>
      <c r="V182" s="50"/>
    </row>
    <row r="183" spans="1:22" ht="18.75" thickTop="1" thickBot="1" x14ac:dyDescent="0.35">
      <c r="A183" s="169"/>
      <c r="B183" s="99"/>
      <c r="C183" s="247"/>
      <c r="D183" s="247"/>
      <c r="E183" s="34">
        <f t="shared" si="8"/>
        <v>0</v>
      </c>
      <c r="F183" s="60"/>
      <c r="G183" s="224"/>
      <c r="H183" s="227"/>
      <c r="I183" s="60"/>
      <c r="J183" s="39">
        <f t="shared" si="7"/>
        <v>0</v>
      </c>
      <c r="K183" s="81"/>
      <c r="L183" s="61"/>
      <c r="M183" s="61"/>
      <c r="N183" s="42">
        <f t="shared" si="6"/>
        <v>0</v>
      </c>
      <c r="O183" s="69"/>
      <c r="P183" s="209"/>
      <c r="Q183" s="124"/>
      <c r="R183" s="125"/>
      <c r="S183" s="176"/>
      <c r="T183" s="177"/>
      <c r="U183" s="49"/>
      <c r="V183" s="50"/>
    </row>
    <row r="184" spans="1:22" ht="18.75" thickTop="1" thickBot="1" x14ac:dyDescent="0.35">
      <c r="A184" s="248"/>
      <c r="B184" s="99"/>
      <c r="C184" s="249"/>
      <c r="D184" s="249"/>
      <c r="E184" s="34">
        <f t="shared" si="8"/>
        <v>0</v>
      </c>
      <c r="F184" s="60"/>
      <c r="G184" s="224"/>
      <c r="H184" s="227"/>
      <c r="I184" s="60"/>
      <c r="J184" s="39">
        <f t="shared" si="7"/>
        <v>0</v>
      </c>
      <c r="K184" s="81"/>
      <c r="L184" s="61"/>
      <c r="M184" s="61"/>
      <c r="N184" s="42">
        <f t="shared" si="6"/>
        <v>0</v>
      </c>
      <c r="O184" s="69"/>
      <c r="P184" s="209"/>
      <c r="Q184" s="124"/>
      <c r="R184" s="125"/>
      <c r="S184" s="176"/>
      <c r="T184" s="177"/>
      <c r="U184" s="49"/>
      <c r="V184" s="50"/>
    </row>
    <row r="185" spans="1:22" ht="18.75" thickTop="1" thickBot="1" x14ac:dyDescent="0.35">
      <c r="A185" s="169"/>
      <c r="B185" s="99"/>
      <c r="C185" s="250"/>
      <c r="D185" s="250"/>
      <c r="E185" s="34">
        <f t="shared" si="8"/>
        <v>0</v>
      </c>
      <c r="F185" s="60"/>
      <c r="G185" s="251"/>
      <c r="H185" s="227"/>
      <c r="I185" s="60"/>
      <c r="J185" s="39">
        <f t="shared" si="7"/>
        <v>0</v>
      </c>
      <c r="K185" s="81"/>
      <c r="L185" s="61"/>
      <c r="M185" s="61"/>
      <c r="N185" s="42">
        <f t="shared" si="6"/>
        <v>0</v>
      </c>
      <c r="O185" s="62"/>
      <c r="P185" s="252"/>
      <c r="Q185" s="124"/>
      <c r="R185" s="125"/>
      <c r="S185" s="176"/>
      <c r="T185" s="177"/>
      <c r="U185" s="49"/>
      <c r="V185" s="50"/>
    </row>
    <row r="186" spans="1:22" ht="18.75" thickTop="1" thickBot="1" x14ac:dyDescent="0.35">
      <c r="A186" s="169"/>
      <c r="B186" s="99"/>
      <c r="C186" s="250"/>
      <c r="D186" s="250"/>
      <c r="E186" s="34">
        <f t="shared" si="8"/>
        <v>0</v>
      </c>
      <c r="F186" s="60"/>
      <c r="G186" s="58"/>
      <c r="H186" s="227"/>
      <c r="I186" s="60"/>
      <c r="J186" s="39">
        <f t="shared" si="7"/>
        <v>0</v>
      </c>
      <c r="K186" s="81"/>
      <c r="L186" s="61"/>
      <c r="M186" s="61"/>
      <c r="N186" s="42">
        <f t="shared" si="6"/>
        <v>0</v>
      </c>
      <c r="O186" s="62"/>
      <c r="P186" s="252"/>
      <c r="Q186" s="124"/>
      <c r="R186" s="125"/>
      <c r="S186" s="176"/>
      <c r="T186" s="177"/>
      <c r="U186" s="49"/>
      <c r="V186" s="50"/>
    </row>
    <row r="187" spans="1:22" ht="17.25" thickTop="1" thickBot="1" x14ac:dyDescent="0.3">
      <c r="A187" s="169"/>
      <c r="B187" s="203"/>
      <c r="C187" s="253"/>
      <c r="D187" s="253"/>
      <c r="E187" s="34">
        <f t="shared" si="8"/>
        <v>0</v>
      </c>
      <c r="F187" s="254"/>
      <c r="G187" s="224"/>
      <c r="H187" s="255"/>
      <c r="I187" s="254"/>
      <c r="J187" s="39">
        <f t="shared" si="7"/>
        <v>0</v>
      </c>
      <c r="N187" s="42">
        <f t="shared" si="6"/>
        <v>0</v>
      </c>
      <c r="O187" s="257"/>
      <c r="P187" s="243"/>
      <c r="Q187" s="258"/>
      <c r="R187" s="259"/>
      <c r="S187" s="260"/>
      <c r="T187" s="261"/>
      <c r="U187" s="262"/>
      <c r="V187" s="263"/>
    </row>
    <row r="188" spans="1:22" ht="18.75" thickTop="1" thickBot="1" x14ac:dyDescent="0.35">
      <c r="A188" s="169"/>
      <c r="B188" s="99"/>
      <c r="C188" s="249"/>
      <c r="D188" s="249"/>
      <c r="E188" s="34">
        <f t="shared" si="8"/>
        <v>0</v>
      </c>
      <c r="F188" s="254"/>
      <c r="G188" s="224"/>
      <c r="H188" s="255"/>
      <c r="I188" s="254"/>
      <c r="J188" s="39">
        <f t="shared" si="7"/>
        <v>0</v>
      </c>
      <c r="N188" s="42">
        <f t="shared" si="6"/>
        <v>0</v>
      </c>
      <c r="O188" s="257"/>
      <c r="P188" s="243"/>
      <c r="Q188" s="258"/>
      <c r="R188" s="259"/>
      <c r="S188" s="260"/>
      <c r="T188" s="261"/>
      <c r="U188" s="262"/>
      <c r="V188" s="263"/>
    </row>
    <row r="189" spans="1:22" ht="18.75" thickTop="1" thickBot="1" x14ac:dyDescent="0.35">
      <c r="A189" s="169"/>
      <c r="B189" s="99"/>
      <c r="C189" s="249"/>
      <c r="D189" s="249"/>
      <c r="E189" s="34">
        <f t="shared" si="8"/>
        <v>0</v>
      </c>
      <c r="F189" s="60"/>
      <c r="G189" s="224"/>
      <c r="H189" s="227"/>
      <c r="I189" s="60"/>
      <c r="J189" s="39">
        <f t="shared" si="7"/>
        <v>0</v>
      </c>
      <c r="K189" s="81"/>
      <c r="L189" s="61"/>
      <c r="M189" s="61"/>
      <c r="N189" s="42">
        <f t="shared" si="6"/>
        <v>0</v>
      </c>
      <c r="O189" s="69"/>
      <c r="P189" s="209"/>
      <c r="Q189" s="124"/>
      <c r="R189" s="125"/>
      <c r="S189" s="176"/>
      <c r="T189" s="177"/>
      <c r="U189" s="49"/>
      <c r="V189" s="50"/>
    </row>
    <row r="190" spans="1:22" ht="18.75" thickTop="1" thickBot="1" x14ac:dyDescent="0.35">
      <c r="A190" s="169"/>
      <c r="B190" s="99"/>
      <c r="C190" s="249"/>
      <c r="D190" s="249"/>
      <c r="E190" s="34">
        <f t="shared" si="8"/>
        <v>0</v>
      </c>
      <c r="F190" s="60"/>
      <c r="G190" s="224"/>
      <c r="H190" s="227"/>
      <c r="I190" s="60"/>
      <c r="J190" s="39">
        <f t="shared" si="7"/>
        <v>0</v>
      </c>
      <c r="K190" s="81"/>
      <c r="L190" s="61"/>
      <c r="M190" s="61"/>
      <c r="N190" s="42">
        <f t="shared" si="6"/>
        <v>0</v>
      </c>
      <c r="O190" s="69"/>
      <c r="P190" s="209"/>
      <c r="Q190" s="124"/>
      <c r="R190" s="125"/>
      <c r="S190" s="176"/>
      <c r="T190" s="177"/>
      <c r="U190" s="49"/>
      <c r="V190" s="50"/>
    </row>
    <row r="191" spans="1:22" ht="18.75" thickTop="1" thickBot="1" x14ac:dyDescent="0.35">
      <c r="A191" s="169"/>
      <c r="B191" s="99"/>
      <c r="C191" s="264"/>
      <c r="D191" s="264"/>
      <c r="E191" s="34">
        <f t="shared" si="8"/>
        <v>0</v>
      </c>
      <c r="F191" s="60"/>
      <c r="G191" s="251"/>
      <c r="H191" s="227"/>
      <c r="I191" s="60"/>
      <c r="J191" s="39">
        <f t="shared" si="7"/>
        <v>0</v>
      </c>
      <c r="K191" s="81"/>
      <c r="L191" s="61"/>
      <c r="M191" s="61"/>
      <c r="N191" s="42">
        <f t="shared" ref="N191:N254" si="9">K191*I191</f>
        <v>0</v>
      </c>
      <c r="O191" s="69"/>
      <c r="P191" s="209"/>
      <c r="Q191" s="124"/>
      <c r="R191" s="125"/>
      <c r="S191" s="176"/>
      <c r="T191" s="177"/>
      <c r="U191" s="49"/>
      <c r="V191" s="50"/>
    </row>
    <row r="192" spans="1:22" ht="18.75" thickTop="1" thickBot="1" x14ac:dyDescent="0.35">
      <c r="A192" s="169"/>
      <c r="B192" s="99"/>
      <c r="C192" s="264"/>
      <c r="D192" s="264"/>
      <c r="E192" s="34">
        <f t="shared" si="8"/>
        <v>0</v>
      </c>
      <c r="F192" s="60"/>
      <c r="G192" s="251"/>
      <c r="H192" s="227"/>
      <c r="I192" s="60"/>
      <c r="J192" s="39">
        <f t="shared" si="7"/>
        <v>0</v>
      </c>
      <c r="K192" s="81"/>
      <c r="L192" s="61"/>
      <c r="M192" s="61"/>
      <c r="N192" s="42">
        <f t="shared" si="9"/>
        <v>0</v>
      </c>
      <c r="O192" s="69"/>
      <c r="P192" s="209"/>
      <c r="Q192" s="124"/>
      <c r="R192" s="125"/>
      <c r="S192" s="176"/>
      <c r="T192" s="177"/>
      <c r="U192" s="49"/>
      <c r="V192" s="50"/>
    </row>
    <row r="193" spans="1:22" ht="18.75" thickTop="1" thickBot="1" x14ac:dyDescent="0.35">
      <c r="A193" s="169"/>
      <c r="B193" s="99"/>
      <c r="C193" s="264"/>
      <c r="D193" s="264"/>
      <c r="E193" s="34">
        <f t="shared" si="8"/>
        <v>0</v>
      </c>
      <c r="F193" s="60"/>
      <c r="G193" s="251"/>
      <c r="H193" s="227"/>
      <c r="I193" s="60"/>
      <c r="J193" s="39">
        <f t="shared" si="7"/>
        <v>0</v>
      </c>
      <c r="K193" s="81"/>
      <c r="L193" s="61"/>
      <c r="M193" s="61"/>
      <c r="N193" s="42">
        <f t="shared" si="9"/>
        <v>0</v>
      </c>
      <c r="O193" s="69"/>
      <c r="P193" s="209"/>
      <c r="Q193" s="124"/>
      <c r="R193" s="125"/>
      <c r="S193" s="176"/>
      <c r="T193" s="177"/>
      <c r="U193" s="49"/>
      <c r="V193" s="50"/>
    </row>
    <row r="194" spans="1:22" ht="18.75" thickTop="1" thickBot="1" x14ac:dyDescent="0.3">
      <c r="A194" s="169"/>
      <c r="B194" s="203"/>
      <c r="C194" s="265"/>
      <c r="D194" s="265"/>
      <c r="E194" s="34">
        <f t="shared" si="8"/>
        <v>0</v>
      </c>
      <c r="F194" s="60"/>
      <c r="G194" s="251"/>
      <c r="H194" s="227"/>
      <c r="I194" s="60"/>
      <c r="J194" s="39">
        <f t="shared" si="7"/>
        <v>0</v>
      </c>
      <c r="K194" s="81"/>
      <c r="L194" s="61"/>
      <c r="M194" s="61"/>
      <c r="N194" s="42">
        <f t="shared" si="9"/>
        <v>0</v>
      </c>
      <c r="O194" s="69"/>
      <c r="P194" s="209"/>
      <c r="Q194" s="124"/>
      <c r="R194" s="125"/>
      <c r="S194" s="176"/>
      <c r="T194" s="177"/>
      <c r="U194" s="49"/>
      <c r="V194" s="50"/>
    </row>
    <row r="195" spans="1:22" ht="18.75" thickTop="1" thickBot="1" x14ac:dyDescent="0.35">
      <c r="A195" s="169"/>
      <c r="B195" s="99"/>
      <c r="C195" s="264"/>
      <c r="D195" s="264"/>
      <c r="E195" s="34">
        <f t="shared" si="8"/>
        <v>0</v>
      </c>
      <c r="F195" s="60"/>
      <c r="G195" s="251"/>
      <c r="H195" s="227"/>
      <c r="I195" s="60"/>
      <c r="J195" s="39">
        <f t="shared" si="7"/>
        <v>0</v>
      </c>
      <c r="K195" s="81"/>
      <c r="L195" s="61"/>
      <c r="M195" s="61"/>
      <c r="N195" s="42">
        <f t="shared" si="9"/>
        <v>0</v>
      </c>
      <c r="O195" s="69"/>
      <c r="P195" s="209"/>
      <c r="Q195" s="124"/>
      <c r="R195" s="125"/>
      <c r="S195" s="176"/>
      <c r="T195" s="177"/>
      <c r="U195" s="49"/>
      <c r="V195" s="50"/>
    </row>
    <row r="196" spans="1:22" ht="18.75" thickTop="1" thickBot="1" x14ac:dyDescent="0.35">
      <c r="A196" s="169"/>
      <c r="B196" s="99"/>
      <c r="C196" s="244"/>
      <c r="D196" s="244"/>
      <c r="E196" s="34">
        <f t="shared" si="8"/>
        <v>0</v>
      </c>
      <c r="F196" s="60"/>
      <c r="G196" s="224"/>
      <c r="H196" s="227"/>
      <c r="I196" s="60"/>
      <c r="J196" s="39">
        <f t="shared" si="7"/>
        <v>0</v>
      </c>
      <c r="K196" s="81"/>
      <c r="L196" s="61"/>
      <c r="M196" s="61"/>
      <c r="N196" s="42">
        <f t="shared" si="9"/>
        <v>0</v>
      </c>
      <c r="O196" s="69"/>
      <c r="P196" s="209"/>
      <c r="Q196" s="124"/>
      <c r="R196" s="125"/>
      <c r="S196" s="176"/>
      <c r="T196" s="177"/>
      <c r="U196" s="49"/>
      <c r="V196" s="50"/>
    </row>
    <row r="197" spans="1:22" ht="18.75" thickTop="1" thickBot="1" x14ac:dyDescent="0.35">
      <c r="A197" s="169"/>
      <c r="B197" s="99"/>
      <c r="C197" s="244"/>
      <c r="D197" s="244"/>
      <c r="E197" s="34">
        <f t="shared" si="8"/>
        <v>0</v>
      </c>
      <c r="F197" s="60"/>
      <c r="G197" s="224"/>
      <c r="H197" s="227"/>
      <c r="I197" s="60"/>
      <c r="J197" s="39">
        <f t="shared" ref="J197:J260" si="10">I197-F197</f>
        <v>0</v>
      </c>
      <c r="K197" s="81"/>
      <c r="L197" s="61"/>
      <c r="M197" s="61"/>
      <c r="N197" s="42">
        <f t="shared" si="9"/>
        <v>0</v>
      </c>
      <c r="O197" s="69"/>
      <c r="P197" s="209"/>
      <c r="Q197" s="124"/>
      <c r="R197" s="125"/>
      <c r="S197" s="176"/>
      <c r="T197" s="177"/>
      <c r="U197" s="49"/>
      <c r="V197" s="50"/>
    </row>
    <row r="198" spans="1:22" ht="18.75" thickTop="1" thickBot="1" x14ac:dyDescent="0.35">
      <c r="A198" s="169"/>
      <c r="B198" s="99"/>
      <c r="C198" s="244"/>
      <c r="D198" s="244"/>
      <c r="E198" s="34">
        <f t="shared" si="8"/>
        <v>0</v>
      </c>
      <c r="F198" s="60"/>
      <c r="G198" s="224"/>
      <c r="H198" s="227"/>
      <c r="I198" s="60"/>
      <c r="J198" s="39">
        <f t="shared" si="10"/>
        <v>0</v>
      </c>
      <c r="K198" s="81"/>
      <c r="L198" s="61"/>
      <c r="M198" s="61"/>
      <c r="N198" s="42">
        <f t="shared" si="9"/>
        <v>0</v>
      </c>
      <c r="O198" s="69"/>
      <c r="P198" s="209"/>
      <c r="Q198" s="124"/>
      <c r="R198" s="125"/>
      <c r="S198" s="176"/>
      <c r="T198" s="177"/>
      <c r="U198" s="49"/>
      <c r="V198" s="50"/>
    </row>
    <row r="199" spans="1:22" ht="18.75" thickTop="1" thickBot="1" x14ac:dyDescent="0.35">
      <c r="A199" s="169"/>
      <c r="B199" s="99"/>
      <c r="C199" s="244"/>
      <c r="D199" s="244"/>
      <c r="E199" s="34">
        <f t="shared" si="8"/>
        <v>0</v>
      </c>
      <c r="F199" s="60"/>
      <c r="G199" s="224"/>
      <c r="H199" s="227"/>
      <c r="I199" s="60"/>
      <c r="J199" s="39">
        <f t="shared" si="10"/>
        <v>0</v>
      </c>
      <c r="K199" s="81"/>
      <c r="L199" s="61"/>
      <c r="M199" s="61"/>
      <c r="N199" s="42">
        <f t="shared" si="9"/>
        <v>0</v>
      </c>
      <c r="O199" s="69"/>
      <c r="P199" s="209"/>
      <c r="Q199" s="124"/>
      <c r="R199" s="125"/>
      <c r="S199" s="176"/>
      <c r="T199" s="177"/>
      <c r="U199" s="49"/>
      <c r="V199" s="50"/>
    </row>
    <row r="200" spans="1:22" ht="18.75" thickTop="1" thickBot="1" x14ac:dyDescent="0.3">
      <c r="A200" s="248"/>
      <c r="B200" s="203"/>
      <c r="C200" s="249"/>
      <c r="D200" s="249"/>
      <c r="E200" s="34">
        <f t="shared" si="8"/>
        <v>0</v>
      </c>
      <c r="F200" s="60"/>
      <c r="G200" s="224"/>
      <c r="H200" s="227"/>
      <c r="I200" s="60"/>
      <c r="J200" s="39">
        <f t="shared" si="10"/>
        <v>0</v>
      </c>
      <c r="K200" s="81"/>
      <c r="L200" s="61"/>
      <c r="M200" s="61"/>
      <c r="N200" s="42">
        <f t="shared" si="9"/>
        <v>0</v>
      </c>
      <c r="O200" s="69"/>
      <c r="P200" s="209"/>
      <c r="Q200" s="124"/>
      <c r="R200" s="125"/>
      <c r="S200" s="176"/>
      <c r="T200" s="177"/>
      <c r="U200" s="49"/>
      <c r="V200" s="50"/>
    </row>
    <row r="201" spans="1:22" ht="18.75" thickTop="1" thickBot="1" x14ac:dyDescent="0.35">
      <c r="A201" s="266"/>
      <c r="B201" s="99"/>
      <c r="C201" s="250"/>
      <c r="D201" s="250"/>
      <c r="E201" s="34">
        <f t="shared" si="8"/>
        <v>0</v>
      </c>
      <c r="F201" s="60"/>
      <c r="G201" s="58"/>
      <c r="H201" s="227"/>
      <c r="I201" s="60"/>
      <c r="J201" s="39">
        <f t="shared" si="10"/>
        <v>0</v>
      </c>
      <c r="K201" s="81"/>
      <c r="L201" s="61"/>
      <c r="M201" s="61"/>
      <c r="N201" s="42">
        <f t="shared" si="9"/>
        <v>0</v>
      </c>
      <c r="O201" s="62"/>
      <c r="P201" s="252"/>
      <c r="Q201" s="124"/>
      <c r="R201" s="125"/>
      <c r="S201" s="176"/>
      <c r="T201" s="177"/>
      <c r="U201" s="49"/>
      <c r="V201" s="50"/>
    </row>
    <row r="202" spans="1:22" ht="18.75" thickTop="1" thickBot="1" x14ac:dyDescent="0.3">
      <c r="A202" s="169"/>
      <c r="B202" s="203"/>
      <c r="C202" s="267"/>
      <c r="D202" s="267"/>
      <c r="E202" s="34">
        <f t="shared" si="8"/>
        <v>0</v>
      </c>
      <c r="F202" s="60"/>
      <c r="G202" s="224"/>
      <c r="H202" s="227"/>
      <c r="I202" s="60"/>
      <c r="J202" s="39">
        <f t="shared" si="10"/>
        <v>0</v>
      </c>
      <c r="K202" s="81"/>
      <c r="L202" s="61"/>
      <c r="M202" s="61"/>
      <c r="N202" s="42">
        <f t="shared" si="9"/>
        <v>0</v>
      </c>
      <c r="O202" s="69"/>
      <c r="P202" s="209"/>
      <c r="Q202" s="124"/>
      <c r="R202" s="125"/>
      <c r="S202" s="176"/>
      <c r="T202" s="177"/>
      <c r="U202" s="49"/>
      <c r="V202" s="50"/>
    </row>
    <row r="203" spans="1:22" ht="18.75" thickTop="1" thickBot="1" x14ac:dyDescent="0.3">
      <c r="A203" s="169"/>
      <c r="B203" s="203"/>
      <c r="C203" s="267"/>
      <c r="D203" s="267"/>
      <c r="E203" s="34">
        <f t="shared" si="8"/>
        <v>0</v>
      </c>
      <c r="F203" s="60"/>
      <c r="G203" s="224"/>
      <c r="H203" s="227"/>
      <c r="I203" s="60"/>
      <c r="J203" s="39">
        <f t="shared" si="10"/>
        <v>0</v>
      </c>
      <c r="K203" s="81"/>
      <c r="L203" s="61"/>
      <c r="M203" s="61"/>
      <c r="N203" s="42">
        <f t="shared" si="9"/>
        <v>0</v>
      </c>
      <c r="O203" s="69"/>
      <c r="P203" s="209"/>
      <c r="Q203" s="124"/>
      <c r="R203" s="125"/>
      <c r="S203" s="176"/>
      <c r="T203" s="177"/>
      <c r="U203" s="49"/>
      <c r="V203" s="50"/>
    </row>
    <row r="204" spans="1:22" ht="18.75" thickTop="1" thickBot="1" x14ac:dyDescent="0.3">
      <c r="A204" s="169"/>
      <c r="B204" s="203"/>
      <c r="C204" s="267"/>
      <c r="D204" s="267"/>
      <c r="E204" s="34">
        <f t="shared" si="8"/>
        <v>0</v>
      </c>
      <c r="F204" s="60"/>
      <c r="G204" s="224"/>
      <c r="H204" s="227"/>
      <c r="I204" s="60"/>
      <c r="J204" s="39">
        <f t="shared" si="10"/>
        <v>0</v>
      </c>
      <c r="K204" s="81"/>
      <c r="L204" s="61"/>
      <c r="M204" s="61"/>
      <c r="N204" s="42">
        <f t="shared" si="9"/>
        <v>0</v>
      </c>
      <c r="O204" s="69"/>
      <c r="P204" s="209"/>
      <c r="Q204" s="124"/>
      <c r="R204" s="125"/>
      <c r="S204" s="176"/>
      <c r="T204" s="177"/>
      <c r="U204" s="49"/>
      <c r="V204" s="50"/>
    </row>
    <row r="205" spans="1:22" ht="18.75" thickTop="1" thickBot="1" x14ac:dyDescent="0.3">
      <c r="A205" s="169"/>
      <c r="B205" s="203"/>
      <c r="C205" s="267"/>
      <c r="D205" s="267"/>
      <c r="E205" s="34">
        <f t="shared" si="8"/>
        <v>0</v>
      </c>
      <c r="F205" s="268"/>
      <c r="G205" s="251"/>
      <c r="H205" s="227"/>
      <c r="I205" s="60"/>
      <c r="J205" s="39">
        <f t="shared" si="10"/>
        <v>0</v>
      </c>
      <c r="K205" s="81"/>
      <c r="L205" s="61"/>
      <c r="M205" s="61"/>
      <c r="N205" s="42">
        <f t="shared" si="9"/>
        <v>0</v>
      </c>
      <c r="O205" s="69"/>
      <c r="P205" s="209"/>
      <c r="Q205" s="124"/>
      <c r="R205" s="125"/>
      <c r="S205" s="176"/>
      <c r="T205" s="177"/>
      <c r="U205" s="49"/>
      <c r="V205" s="50"/>
    </row>
    <row r="206" spans="1:22" ht="18.75" thickTop="1" thickBot="1" x14ac:dyDescent="0.3">
      <c r="A206" s="169"/>
      <c r="B206" s="203"/>
      <c r="C206" s="267"/>
      <c r="D206" s="267"/>
      <c r="E206" s="34">
        <f t="shared" si="8"/>
        <v>0</v>
      </c>
      <c r="F206" s="268"/>
      <c r="G206" s="251"/>
      <c r="H206" s="227"/>
      <c r="I206" s="60"/>
      <c r="J206" s="39">
        <f t="shared" si="10"/>
        <v>0</v>
      </c>
      <c r="K206" s="81"/>
      <c r="L206" s="61"/>
      <c r="M206" s="61"/>
      <c r="N206" s="42">
        <f t="shared" si="9"/>
        <v>0</v>
      </c>
      <c r="O206" s="69"/>
      <c r="P206" s="209"/>
      <c r="Q206" s="124"/>
      <c r="R206" s="125"/>
      <c r="S206" s="176"/>
      <c r="T206" s="177"/>
      <c r="U206" s="49"/>
      <c r="V206" s="50"/>
    </row>
    <row r="207" spans="1:22" ht="18.75" thickTop="1" thickBot="1" x14ac:dyDescent="0.3">
      <c r="A207" s="169"/>
      <c r="B207" s="203"/>
      <c r="C207" s="267"/>
      <c r="D207" s="267"/>
      <c r="E207" s="34">
        <f t="shared" si="8"/>
        <v>0</v>
      </c>
      <c r="F207" s="268"/>
      <c r="G207" s="251"/>
      <c r="H207" s="227"/>
      <c r="I207" s="60"/>
      <c r="J207" s="39">
        <f t="shared" si="10"/>
        <v>0</v>
      </c>
      <c r="K207" s="81"/>
      <c r="L207" s="61"/>
      <c r="M207" s="61"/>
      <c r="N207" s="42">
        <f t="shared" si="9"/>
        <v>0</v>
      </c>
      <c r="O207" s="69"/>
      <c r="P207" s="209"/>
      <c r="Q207" s="124"/>
      <c r="R207" s="125"/>
      <c r="S207" s="176"/>
      <c r="T207" s="177"/>
      <c r="U207" s="49"/>
      <c r="V207" s="50"/>
    </row>
    <row r="208" spans="1:22" ht="18.75" thickTop="1" thickBot="1" x14ac:dyDescent="0.3">
      <c r="A208" s="169"/>
      <c r="B208" s="203"/>
      <c r="C208" s="267"/>
      <c r="D208" s="267"/>
      <c r="E208" s="34">
        <f t="shared" si="8"/>
        <v>0</v>
      </c>
      <c r="F208" s="268"/>
      <c r="G208" s="251"/>
      <c r="H208" s="227"/>
      <c r="I208" s="60"/>
      <c r="J208" s="39">
        <f t="shared" si="10"/>
        <v>0</v>
      </c>
      <c r="K208" s="81"/>
      <c r="L208" s="61"/>
      <c r="M208" s="61"/>
      <c r="N208" s="42">
        <f t="shared" si="9"/>
        <v>0</v>
      </c>
      <c r="O208" s="69"/>
      <c r="P208" s="209"/>
      <c r="Q208" s="124"/>
      <c r="R208" s="125"/>
      <c r="S208" s="176"/>
      <c r="T208" s="177"/>
      <c r="U208" s="49"/>
      <c r="V208" s="50"/>
    </row>
    <row r="209" spans="1:22" ht="18.75" thickTop="1" thickBot="1" x14ac:dyDescent="0.3">
      <c r="A209" s="169"/>
      <c r="B209" s="203"/>
      <c r="C209" s="267"/>
      <c r="D209" s="267"/>
      <c r="E209" s="34">
        <f t="shared" si="8"/>
        <v>0</v>
      </c>
      <c r="F209" s="268"/>
      <c r="G209" s="251"/>
      <c r="H209" s="227"/>
      <c r="I209" s="60"/>
      <c r="J209" s="39">
        <f t="shared" si="10"/>
        <v>0</v>
      </c>
      <c r="K209" s="81"/>
      <c r="L209" s="61"/>
      <c r="M209" s="61"/>
      <c r="N209" s="42">
        <f t="shared" si="9"/>
        <v>0</v>
      </c>
      <c r="O209" s="69"/>
      <c r="P209" s="209"/>
      <c r="Q209" s="124"/>
      <c r="R209" s="125"/>
      <c r="S209" s="176"/>
      <c r="T209" s="177"/>
      <c r="U209" s="49"/>
      <c r="V209" s="50"/>
    </row>
    <row r="210" spans="1:22" ht="18.75" thickTop="1" thickBot="1" x14ac:dyDescent="0.3">
      <c r="A210" s="169"/>
      <c r="B210" s="203"/>
      <c r="C210" s="267"/>
      <c r="D210" s="267"/>
      <c r="E210" s="34">
        <f t="shared" si="8"/>
        <v>0</v>
      </c>
      <c r="F210" s="268"/>
      <c r="G210" s="251"/>
      <c r="H210" s="227"/>
      <c r="I210" s="60"/>
      <c r="J210" s="39">
        <f t="shared" si="10"/>
        <v>0</v>
      </c>
      <c r="K210" s="81"/>
      <c r="L210" s="61"/>
      <c r="M210" s="61"/>
      <c r="N210" s="42">
        <f t="shared" si="9"/>
        <v>0</v>
      </c>
      <c r="O210" s="69"/>
      <c r="P210" s="209"/>
      <c r="Q210" s="124"/>
      <c r="R210" s="125"/>
      <c r="S210" s="176"/>
      <c r="T210" s="177"/>
      <c r="U210" s="49"/>
      <c r="V210" s="50"/>
    </row>
    <row r="211" spans="1:22" ht="18.75" thickTop="1" thickBot="1" x14ac:dyDescent="0.3">
      <c r="A211" s="169"/>
      <c r="B211" s="203"/>
      <c r="C211" s="267"/>
      <c r="D211" s="267"/>
      <c r="E211" s="34">
        <f t="shared" si="8"/>
        <v>0</v>
      </c>
      <c r="F211" s="268"/>
      <c r="G211" s="251"/>
      <c r="H211" s="227"/>
      <c r="I211" s="60"/>
      <c r="J211" s="39">
        <f t="shared" si="10"/>
        <v>0</v>
      </c>
      <c r="K211" s="81"/>
      <c r="L211" s="61"/>
      <c r="M211" s="61"/>
      <c r="N211" s="42">
        <f t="shared" si="9"/>
        <v>0</v>
      </c>
      <c r="O211" s="69"/>
      <c r="P211" s="209"/>
      <c r="Q211" s="124"/>
      <c r="R211" s="125"/>
      <c r="S211" s="176"/>
      <c r="T211" s="177"/>
      <c r="U211" s="49"/>
      <c r="V211" s="50"/>
    </row>
    <row r="212" spans="1:22" ht="18.75" thickTop="1" thickBot="1" x14ac:dyDescent="0.3">
      <c r="A212" s="169"/>
      <c r="B212" s="203"/>
      <c r="C212" s="267"/>
      <c r="D212" s="267"/>
      <c r="E212" s="34">
        <f t="shared" si="8"/>
        <v>0</v>
      </c>
      <c r="F212" s="60"/>
      <c r="G212" s="251"/>
      <c r="H212" s="227"/>
      <c r="I212" s="60"/>
      <c r="J212" s="39">
        <f t="shared" si="10"/>
        <v>0</v>
      </c>
      <c r="K212" s="81"/>
      <c r="L212" s="61"/>
      <c r="M212" s="61"/>
      <c r="N212" s="42">
        <f t="shared" si="9"/>
        <v>0</v>
      </c>
      <c r="O212" s="69"/>
      <c r="P212" s="209"/>
      <c r="Q212" s="124"/>
      <c r="R212" s="125"/>
      <c r="S212" s="176"/>
      <c r="T212" s="177"/>
      <c r="U212" s="49"/>
      <c r="V212" s="50"/>
    </row>
    <row r="213" spans="1:22" ht="18.75" thickTop="1" thickBot="1" x14ac:dyDescent="0.3">
      <c r="A213" s="169"/>
      <c r="B213" s="203"/>
      <c r="C213" s="244"/>
      <c r="D213" s="244"/>
      <c r="E213" s="34">
        <f t="shared" si="8"/>
        <v>0</v>
      </c>
      <c r="F213" s="60"/>
      <c r="G213" s="224"/>
      <c r="H213" s="227"/>
      <c r="I213" s="60"/>
      <c r="J213" s="39">
        <f t="shared" si="10"/>
        <v>0</v>
      </c>
      <c r="K213" s="81"/>
      <c r="L213" s="61"/>
      <c r="M213" s="61"/>
      <c r="N213" s="42">
        <f t="shared" si="9"/>
        <v>0</v>
      </c>
      <c r="O213" s="69"/>
      <c r="P213" s="209"/>
      <c r="Q213" s="124"/>
      <c r="R213" s="125"/>
      <c r="S213" s="176"/>
      <c r="T213" s="177"/>
      <c r="U213" s="49"/>
      <c r="V213" s="50"/>
    </row>
    <row r="214" spans="1:22" ht="18.75" thickTop="1" thickBot="1" x14ac:dyDescent="0.3">
      <c r="A214" s="169"/>
      <c r="B214" s="203"/>
      <c r="C214" s="244"/>
      <c r="D214" s="244"/>
      <c r="E214" s="34">
        <f t="shared" si="8"/>
        <v>0</v>
      </c>
      <c r="F214" s="60"/>
      <c r="G214" s="224"/>
      <c r="H214" s="227"/>
      <c r="I214" s="60"/>
      <c r="J214" s="39">
        <f t="shared" si="10"/>
        <v>0</v>
      </c>
      <c r="K214" s="81"/>
      <c r="L214" s="61"/>
      <c r="M214" s="61"/>
      <c r="N214" s="42">
        <f t="shared" si="9"/>
        <v>0</v>
      </c>
      <c r="O214" s="69"/>
      <c r="P214" s="209"/>
      <c r="Q214" s="124"/>
      <c r="R214" s="125"/>
      <c r="S214" s="176"/>
      <c r="T214" s="177"/>
      <c r="U214" s="49"/>
      <c r="V214" s="50"/>
    </row>
    <row r="215" spans="1:22" ht="18.75" thickTop="1" thickBot="1" x14ac:dyDescent="0.3">
      <c r="A215" s="169"/>
      <c r="B215" s="203"/>
      <c r="C215" s="244"/>
      <c r="D215" s="244"/>
      <c r="E215" s="34">
        <f t="shared" si="8"/>
        <v>0</v>
      </c>
      <c r="F215" s="60"/>
      <c r="G215" s="224"/>
      <c r="H215" s="227"/>
      <c r="I215" s="60"/>
      <c r="J215" s="39">
        <f t="shared" si="10"/>
        <v>0</v>
      </c>
      <c r="K215" s="81"/>
      <c r="L215" s="61"/>
      <c r="M215" s="61"/>
      <c r="N215" s="42">
        <f t="shared" si="9"/>
        <v>0</v>
      </c>
      <c r="O215" s="69"/>
      <c r="P215" s="209"/>
      <c r="Q215" s="124"/>
      <c r="R215" s="125"/>
      <c r="S215" s="176"/>
      <c r="T215" s="177"/>
      <c r="U215" s="49"/>
      <c r="V215" s="50"/>
    </row>
    <row r="216" spans="1:22" ht="18.75" thickTop="1" thickBot="1" x14ac:dyDescent="0.3">
      <c r="A216" s="169"/>
      <c r="B216" s="203"/>
      <c r="C216" s="244"/>
      <c r="D216" s="244"/>
      <c r="E216" s="34">
        <f t="shared" si="8"/>
        <v>0</v>
      </c>
      <c r="F216" s="60"/>
      <c r="G216" s="224"/>
      <c r="H216" s="227"/>
      <c r="I216" s="60"/>
      <c r="J216" s="39">
        <f t="shared" si="10"/>
        <v>0</v>
      </c>
      <c r="K216" s="81"/>
      <c r="L216" s="61"/>
      <c r="M216" s="61"/>
      <c r="N216" s="42">
        <f t="shared" si="9"/>
        <v>0</v>
      </c>
      <c r="O216" s="69"/>
      <c r="P216" s="209"/>
      <c r="Q216" s="124"/>
      <c r="R216" s="125"/>
      <c r="S216" s="176"/>
      <c r="T216" s="177"/>
      <c r="U216" s="49"/>
      <c r="V216" s="50"/>
    </row>
    <row r="217" spans="1:22" ht="18.75" thickTop="1" thickBot="1" x14ac:dyDescent="0.3">
      <c r="A217" s="169"/>
      <c r="B217" s="203"/>
      <c r="C217" s="244"/>
      <c r="D217" s="244"/>
      <c r="E217" s="34">
        <f t="shared" si="8"/>
        <v>0</v>
      </c>
      <c r="F217" s="60"/>
      <c r="G217" s="224"/>
      <c r="H217" s="227"/>
      <c r="I217" s="60"/>
      <c r="J217" s="39">
        <f t="shared" si="10"/>
        <v>0</v>
      </c>
      <c r="K217" s="81"/>
      <c r="L217" s="61"/>
      <c r="M217" s="61"/>
      <c r="N217" s="42">
        <f t="shared" si="9"/>
        <v>0</v>
      </c>
      <c r="O217" s="69"/>
      <c r="P217" s="209"/>
      <c r="Q217" s="124"/>
      <c r="R217" s="125"/>
      <c r="S217" s="176"/>
      <c r="T217" s="177"/>
      <c r="U217" s="49"/>
      <c r="V217" s="50"/>
    </row>
    <row r="218" spans="1:22" ht="18.75" thickTop="1" thickBot="1" x14ac:dyDescent="0.3">
      <c r="A218" s="169"/>
      <c r="B218" s="203"/>
      <c r="C218" s="244"/>
      <c r="D218" s="244"/>
      <c r="E218" s="34">
        <f t="shared" si="8"/>
        <v>0</v>
      </c>
      <c r="F218" s="60"/>
      <c r="G218" s="224"/>
      <c r="H218" s="227"/>
      <c r="I218" s="60"/>
      <c r="J218" s="39">
        <f t="shared" si="10"/>
        <v>0</v>
      </c>
      <c r="K218" s="81"/>
      <c r="L218" s="61"/>
      <c r="M218" s="61"/>
      <c r="N218" s="42">
        <f t="shared" si="9"/>
        <v>0</v>
      </c>
      <c r="O218" s="69"/>
      <c r="P218" s="209"/>
      <c r="Q218" s="124"/>
      <c r="R218" s="125"/>
      <c r="S218" s="176"/>
      <c r="T218" s="177"/>
      <c r="U218" s="49"/>
      <c r="V218" s="50"/>
    </row>
    <row r="219" spans="1:22" ht="18.75" thickTop="1" thickBot="1" x14ac:dyDescent="0.3">
      <c r="A219" s="169"/>
      <c r="B219" s="203"/>
      <c r="C219" s="244"/>
      <c r="D219" s="244"/>
      <c r="E219" s="34">
        <f t="shared" si="8"/>
        <v>0</v>
      </c>
      <c r="F219" s="60"/>
      <c r="G219" s="224"/>
      <c r="H219" s="227"/>
      <c r="I219" s="60"/>
      <c r="J219" s="39">
        <f t="shared" si="10"/>
        <v>0</v>
      </c>
      <c r="K219" s="81"/>
      <c r="L219" s="61"/>
      <c r="M219" s="61"/>
      <c r="N219" s="42">
        <f t="shared" si="9"/>
        <v>0</v>
      </c>
      <c r="O219" s="69"/>
      <c r="P219" s="209"/>
      <c r="Q219" s="124"/>
      <c r="R219" s="125"/>
      <c r="S219" s="176"/>
      <c r="T219" s="177"/>
      <c r="U219" s="49"/>
      <c r="V219" s="50"/>
    </row>
    <row r="220" spans="1:22" ht="18.75" thickTop="1" thickBot="1" x14ac:dyDescent="0.3">
      <c r="A220" s="169"/>
      <c r="B220" s="203"/>
      <c r="C220" s="244"/>
      <c r="D220" s="244"/>
      <c r="E220" s="34">
        <f t="shared" si="8"/>
        <v>0</v>
      </c>
      <c r="F220" s="60"/>
      <c r="G220" s="224"/>
      <c r="H220" s="227"/>
      <c r="I220" s="60"/>
      <c r="J220" s="39">
        <f t="shared" si="10"/>
        <v>0</v>
      </c>
      <c r="K220" s="81"/>
      <c r="L220" s="61"/>
      <c r="M220" s="61"/>
      <c r="N220" s="42">
        <f t="shared" si="9"/>
        <v>0</v>
      </c>
      <c r="O220" s="69"/>
      <c r="P220" s="209"/>
      <c r="Q220" s="124"/>
      <c r="R220" s="125"/>
      <c r="S220" s="176"/>
      <c r="T220" s="177"/>
      <c r="U220" s="49"/>
      <c r="V220" s="50"/>
    </row>
    <row r="221" spans="1:22" ht="17.25" thickTop="1" thickBot="1" x14ac:dyDescent="0.3">
      <c r="A221" s="203"/>
      <c r="B221" s="253"/>
      <c r="C221" s="244"/>
      <c r="D221" s="244"/>
      <c r="E221" s="34">
        <f t="shared" si="8"/>
        <v>0</v>
      </c>
      <c r="F221" s="60"/>
      <c r="G221" s="58"/>
      <c r="H221" s="59"/>
      <c r="I221" s="60"/>
      <c r="J221" s="39">
        <f t="shared" si="10"/>
        <v>0</v>
      </c>
      <c r="K221" s="81"/>
      <c r="L221" s="61"/>
      <c r="M221" s="61"/>
      <c r="N221" s="42">
        <f t="shared" si="9"/>
        <v>0</v>
      </c>
      <c r="O221" s="69"/>
      <c r="P221" s="209"/>
      <c r="Q221" s="124"/>
      <c r="R221" s="125"/>
      <c r="S221" s="176"/>
      <c r="T221" s="177"/>
      <c r="U221" s="49"/>
      <c r="V221" s="50"/>
    </row>
    <row r="222" spans="1:22" ht="18.75" thickTop="1" thickBot="1" x14ac:dyDescent="0.3">
      <c r="A222" s="266"/>
      <c r="B222" s="203"/>
      <c r="C222" s="244"/>
      <c r="D222" s="244"/>
      <c r="E222" s="34">
        <f t="shared" si="8"/>
        <v>0</v>
      </c>
      <c r="F222" s="60"/>
      <c r="G222" s="224"/>
      <c r="H222" s="227"/>
      <c r="I222" s="60"/>
      <c r="J222" s="39">
        <f t="shared" si="10"/>
        <v>0</v>
      </c>
      <c r="K222" s="81"/>
      <c r="L222" s="61"/>
      <c r="M222" s="61"/>
      <c r="N222" s="42">
        <f t="shared" si="9"/>
        <v>0</v>
      </c>
      <c r="O222" s="69"/>
      <c r="P222" s="209"/>
      <c r="Q222" s="124"/>
      <c r="R222" s="125"/>
      <c r="S222" s="176"/>
      <c r="T222" s="177"/>
      <c r="U222" s="49"/>
      <c r="V222" s="50"/>
    </row>
    <row r="223" spans="1:22" ht="18.75" thickTop="1" thickBot="1" x14ac:dyDescent="0.3">
      <c r="A223" s="266"/>
      <c r="B223" s="203"/>
      <c r="C223" s="244"/>
      <c r="D223" s="244"/>
      <c r="E223" s="34">
        <f t="shared" si="8"/>
        <v>0</v>
      </c>
      <c r="F223" s="60"/>
      <c r="G223" s="224"/>
      <c r="H223" s="227"/>
      <c r="I223" s="60"/>
      <c r="J223" s="39">
        <f t="shared" si="10"/>
        <v>0</v>
      </c>
      <c r="K223" s="81"/>
      <c r="L223" s="61"/>
      <c r="M223" s="61"/>
      <c r="N223" s="42">
        <f t="shared" si="9"/>
        <v>0</v>
      </c>
      <c r="O223" s="69"/>
      <c r="P223" s="209"/>
      <c r="Q223" s="124"/>
      <c r="R223" s="125"/>
      <c r="S223" s="176"/>
      <c r="T223" s="177"/>
      <c r="U223" s="49"/>
      <c r="V223" s="50"/>
    </row>
    <row r="224" spans="1:22" ht="18.75" thickTop="1" thickBot="1" x14ac:dyDescent="0.3">
      <c r="A224" s="266"/>
      <c r="B224" s="203"/>
      <c r="C224" s="244"/>
      <c r="D224" s="244"/>
      <c r="E224" s="34">
        <f t="shared" si="8"/>
        <v>0</v>
      </c>
      <c r="F224" s="60"/>
      <c r="G224" s="224"/>
      <c r="H224" s="227"/>
      <c r="I224" s="60"/>
      <c r="J224" s="39">
        <f t="shared" si="10"/>
        <v>0</v>
      </c>
      <c r="K224" s="81"/>
      <c r="L224" s="61"/>
      <c r="M224" s="61"/>
      <c r="N224" s="42">
        <f t="shared" si="9"/>
        <v>0</v>
      </c>
      <c r="O224" s="69"/>
      <c r="P224" s="209"/>
      <c r="Q224" s="124"/>
      <c r="R224" s="125"/>
      <c r="S224" s="176"/>
      <c r="T224" s="177"/>
      <c r="U224" s="49"/>
      <c r="V224" s="50"/>
    </row>
    <row r="225" spans="1:22" ht="18.75" thickTop="1" thickBot="1" x14ac:dyDescent="0.3">
      <c r="A225" s="266"/>
      <c r="B225" s="203"/>
      <c r="C225" s="244"/>
      <c r="D225" s="244"/>
      <c r="E225" s="34">
        <f t="shared" si="8"/>
        <v>0</v>
      </c>
      <c r="F225" s="60"/>
      <c r="G225" s="224"/>
      <c r="H225" s="227"/>
      <c r="I225" s="60"/>
      <c r="J225" s="39">
        <f t="shared" si="10"/>
        <v>0</v>
      </c>
      <c r="K225" s="81"/>
      <c r="L225" s="61"/>
      <c r="M225" s="61"/>
      <c r="N225" s="42">
        <f t="shared" si="9"/>
        <v>0</v>
      </c>
      <c r="O225" s="69"/>
      <c r="P225" s="209"/>
      <c r="Q225" s="124"/>
      <c r="R225" s="125"/>
      <c r="S225" s="176"/>
      <c r="T225" s="177"/>
      <c r="U225" s="49"/>
      <c r="V225" s="50"/>
    </row>
    <row r="226" spans="1:22" ht="18.75" thickTop="1" thickBot="1" x14ac:dyDescent="0.3">
      <c r="A226" s="269"/>
      <c r="B226" s="203"/>
      <c r="C226" s="244"/>
      <c r="D226" s="244"/>
      <c r="E226" s="34">
        <f t="shared" si="8"/>
        <v>0</v>
      </c>
      <c r="F226" s="60"/>
      <c r="G226" s="224"/>
      <c r="H226" s="227"/>
      <c r="I226" s="60"/>
      <c r="J226" s="39">
        <f t="shared" si="10"/>
        <v>0</v>
      </c>
      <c r="K226" s="81"/>
      <c r="L226" s="61"/>
      <c r="M226" s="61"/>
      <c r="N226" s="42">
        <f t="shared" si="9"/>
        <v>0</v>
      </c>
      <c r="O226" s="69"/>
      <c r="P226" s="209"/>
      <c r="Q226" s="124"/>
      <c r="R226" s="125"/>
      <c r="S226" s="176"/>
      <c r="T226" s="177"/>
      <c r="U226" s="49"/>
      <c r="V226" s="50"/>
    </row>
    <row r="227" spans="1:22" ht="18.75" thickTop="1" thickBot="1" x14ac:dyDescent="0.3">
      <c r="A227" s="169"/>
      <c r="B227" s="203"/>
      <c r="C227" s="244"/>
      <c r="D227" s="244"/>
      <c r="E227" s="34">
        <f t="shared" si="8"/>
        <v>0</v>
      </c>
      <c r="F227" s="60"/>
      <c r="G227" s="224"/>
      <c r="H227" s="227"/>
      <c r="I227" s="60"/>
      <c r="J227" s="39">
        <f t="shared" si="10"/>
        <v>0</v>
      </c>
      <c r="K227" s="81"/>
      <c r="L227" s="61"/>
      <c r="M227" s="61"/>
      <c r="N227" s="42">
        <f t="shared" si="9"/>
        <v>0</v>
      </c>
      <c r="O227" s="69"/>
      <c r="P227" s="209"/>
      <c r="Q227" s="124"/>
      <c r="R227" s="125"/>
      <c r="S227" s="176"/>
      <c r="T227" s="177"/>
      <c r="U227" s="49"/>
      <c r="V227" s="50"/>
    </row>
    <row r="228" spans="1:22" ht="18.75" thickTop="1" thickBot="1" x14ac:dyDescent="0.3">
      <c r="A228" s="169"/>
      <c r="B228" s="203"/>
      <c r="C228" s="244"/>
      <c r="D228" s="244"/>
      <c r="E228" s="34">
        <f t="shared" si="8"/>
        <v>0</v>
      </c>
      <c r="F228" s="60"/>
      <c r="G228" s="224"/>
      <c r="H228" s="227"/>
      <c r="I228" s="60"/>
      <c r="J228" s="39">
        <f t="shared" si="10"/>
        <v>0</v>
      </c>
      <c r="K228" s="81"/>
      <c r="L228" s="61"/>
      <c r="M228" s="61"/>
      <c r="N228" s="42">
        <f t="shared" si="9"/>
        <v>0</v>
      </c>
      <c r="O228" s="69"/>
      <c r="P228" s="209"/>
      <c r="Q228" s="124"/>
      <c r="R228" s="125"/>
      <c r="S228" s="176"/>
      <c r="T228" s="177"/>
      <c r="U228" s="49"/>
      <c r="V228" s="50"/>
    </row>
    <row r="229" spans="1:22" ht="18.75" thickTop="1" thickBot="1" x14ac:dyDescent="0.3">
      <c r="A229" s="169"/>
      <c r="B229" s="203"/>
      <c r="C229" s="244"/>
      <c r="D229" s="244"/>
      <c r="E229" s="34">
        <f t="shared" si="8"/>
        <v>0</v>
      </c>
      <c r="F229" s="60"/>
      <c r="G229" s="224"/>
      <c r="H229" s="227"/>
      <c r="I229" s="60"/>
      <c r="J229" s="39">
        <f t="shared" si="10"/>
        <v>0</v>
      </c>
      <c r="K229" s="81"/>
      <c r="L229" s="61"/>
      <c r="M229" s="61"/>
      <c r="N229" s="42">
        <f t="shared" si="9"/>
        <v>0</v>
      </c>
      <c r="O229" s="69"/>
      <c r="P229" s="209"/>
      <c r="Q229" s="124"/>
      <c r="R229" s="125"/>
      <c r="S229" s="176"/>
      <c r="T229" s="177"/>
      <c r="U229" s="49"/>
      <c r="V229" s="50"/>
    </row>
    <row r="230" spans="1:22" ht="18.75" thickTop="1" thickBot="1" x14ac:dyDescent="0.3">
      <c r="A230" s="169"/>
      <c r="B230" s="203"/>
      <c r="C230" s="244"/>
      <c r="D230" s="244"/>
      <c r="E230" s="34">
        <f t="shared" ref="E230:E274" si="11">D230*F230</f>
        <v>0</v>
      </c>
      <c r="F230" s="60"/>
      <c r="G230" s="224"/>
      <c r="H230" s="227"/>
      <c r="I230" s="60"/>
      <c r="J230" s="39">
        <f t="shared" si="10"/>
        <v>0</v>
      </c>
      <c r="K230" s="81"/>
      <c r="L230" s="61"/>
      <c r="M230" s="61"/>
      <c r="N230" s="42">
        <f t="shared" si="9"/>
        <v>0</v>
      </c>
      <c r="O230" s="69"/>
      <c r="P230" s="209"/>
      <c r="Q230" s="124"/>
      <c r="R230" s="125"/>
      <c r="S230" s="176"/>
      <c r="T230" s="177"/>
      <c r="U230" s="49"/>
      <c r="V230" s="50"/>
    </row>
    <row r="231" spans="1:22" ht="18.75" thickTop="1" thickBot="1" x14ac:dyDescent="0.3">
      <c r="A231" s="169"/>
      <c r="B231" s="203"/>
      <c r="C231" s="244"/>
      <c r="D231" s="244"/>
      <c r="E231" s="34">
        <f t="shared" si="11"/>
        <v>0</v>
      </c>
      <c r="F231" s="60"/>
      <c r="G231" s="224"/>
      <c r="H231" s="227"/>
      <c r="I231" s="60"/>
      <c r="J231" s="39">
        <f t="shared" si="10"/>
        <v>0</v>
      </c>
      <c r="K231" s="81"/>
      <c r="L231" s="61"/>
      <c r="M231" s="61"/>
      <c r="N231" s="42">
        <f t="shared" si="9"/>
        <v>0</v>
      </c>
      <c r="O231" s="69"/>
      <c r="P231" s="209"/>
      <c r="Q231" s="124"/>
      <c r="R231" s="125"/>
      <c r="S231" s="176"/>
      <c r="T231" s="177"/>
      <c r="U231" s="49"/>
      <c r="V231" s="50"/>
    </row>
    <row r="232" spans="1:22" ht="18.75" thickTop="1" thickBot="1" x14ac:dyDescent="0.3">
      <c r="A232" s="169"/>
      <c r="B232" s="203"/>
      <c r="C232" s="244"/>
      <c r="D232" s="244"/>
      <c r="E232" s="34">
        <f t="shared" si="11"/>
        <v>0</v>
      </c>
      <c r="F232" s="60"/>
      <c r="G232" s="224"/>
      <c r="H232" s="227"/>
      <c r="I232" s="60"/>
      <c r="J232" s="39">
        <f t="shared" si="10"/>
        <v>0</v>
      </c>
      <c r="K232" s="81"/>
      <c r="L232" s="61"/>
      <c r="M232" s="61"/>
      <c r="N232" s="42">
        <f t="shared" si="9"/>
        <v>0</v>
      </c>
      <c r="O232" s="69"/>
      <c r="P232" s="209"/>
      <c r="Q232" s="124"/>
      <c r="R232" s="125"/>
      <c r="S232" s="176"/>
      <c r="T232" s="177"/>
      <c r="U232" s="49"/>
      <c r="V232" s="50"/>
    </row>
    <row r="233" spans="1:22" ht="18.75" thickTop="1" thickBot="1" x14ac:dyDescent="0.3">
      <c r="A233" s="169"/>
      <c r="B233" s="203"/>
      <c r="C233" s="244"/>
      <c r="D233" s="244"/>
      <c r="E233" s="34">
        <f t="shared" si="11"/>
        <v>0</v>
      </c>
      <c r="F233" s="60"/>
      <c r="G233" s="224"/>
      <c r="H233" s="227"/>
      <c r="I233" s="60"/>
      <c r="J233" s="39">
        <f t="shared" si="10"/>
        <v>0</v>
      </c>
      <c r="K233" s="81"/>
      <c r="L233" s="61"/>
      <c r="M233" s="61"/>
      <c r="N233" s="42">
        <f t="shared" si="9"/>
        <v>0</v>
      </c>
      <c r="O233" s="69"/>
      <c r="P233" s="209"/>
      <c r="Q233" s="124"/>
      <c r="R233" s="125"/>
      <c r="S233" s="176"/>
      <c r="T233" s="177"/>
      <c r="U233" s="49"/>
      <c r="V233" s="50"/>
    </row>
    <row r="234" spans="1:22" ht="18.75" thickTop="1" thickBot="1" x14ac:dyDescent="0.3">
      <c r="A234" s="169"/>
      <c r="B234" s="203"/>
      <c r="C234" s="244"/>
      <c r="D234" s="244"/>
      <c r="E234" s="34">
        <f t="shared" si="11"/>
        <v>0</v>
      </c>
      <c r="F234" s="60"/>
      <c r="G234" s="224"/>
      <c r="H234" s="227"/>
      <c r="I234" s="60"/>
      <c r="J234" s="39">
        <f t="shared" si="10"/>
        <v>0</v>
      </c>
      <c r="K234" s="81"/>
      <c r="L234" s="61"/>
      <c r="M234" s="61"/>
      <c r="N234" s="42">
        <f t="shared" si="9"/>
        <v>0</v>
      </c>
      <c r="O234" s="69"/>
      <c r="P234" s="209"/>
      <c r="Q234" s="124"/>
      <c r="R234" s="125"/>
      <c r="S234" s="176"/>
      <c r="T234" s="177"/>
      <c r="U234" s="49"/>
      <c r="V234" s="50"/>
    </row>
    <row r="235" spans="1:22" ht="18.75" thickTop="1" thickBot="1" x14ac:dyDescent="0.3">
      <c r="A235" s="169"/>
      <c r="B235" s="203"/>
      <c r="C235" s="244"/>
      <c r="D235" s="244"/>
      <c r="E235" s="34">
        <f t="shared" si="11"/>
        <v>0</v>
      </c>
      <c r="F235" s="60"/>
      <c r="G235" s="224"/>
      <c r="H235" s="227"/>
      <c r="I235" s="60"/>
      <c r="J235" s="39">
        <f t="shared" si="10"/>
        <v>0</v>
      </c>
      <c r="K235" s="81"/>
      <c r="L235" s="61"/>
      <c r="M235" s="61"/>
      <c r="N235" s="42">
        <f t="shared" si="9"/>
        <v>0</v>
      </c>
      <c r="O235" s="69"/>
      <c r="P235" s="209"/>
      <c r="Q235" s="124"/>
      <c r="R235" s="125"/>
      <c r="S235" s="176"/>
      <c r="T235" s="177"/>
      <c r="U235" s="49"/>
      <c r="V235" s="50"/>
    </row>
    <row r="236" spans="1:22" ht="18.75" thickTop="1" thickBot="1" x14ac:dyDescent="0.3">
      <c r="A236" s="169"/>
      <c r="B236" s="203"/>
      <c r="C236" s="270"/>
      <c r="D236" s="270"/>
      <c r="E236" s="34">
        <f t="shared" si="11"/>
        <v>0</v>
      </c>
      <c r="F236" s="60"/>
      <c r="G236" s="224"/>
      <c r="H236" s="227"/>
      <c r="I236" s="60"/>
      <c r="J236" s="39">
        <f t="shared" si="10"/>
        <v>0</v>
      </c>
      <c r="K236" s="81"/>
      <c r="L236" s="61"/>
      <c r="M236" s="61"/>
      <c r="N236" s="42">
        <f t="shared" si="9"/>
        <v>0</v>
      </c>
      <c r="O236" s="69"/>
      <c r="P236" s="209"/>
      <c r="Q236" s="124"/>
      <c r="R236" s="125"/>
      <c r="S236" s="176"/>
      <c r="T236" s="177"/>
      <c r="U236" s="49"/>
      <c r="V236" s="50"/>
    </row>
    <row r="237" spans="1:22" ht="18.75" thickTop="1" thickBot="1" x14ac:dyDescent="0.3">
      <c r="A237" s="169"/>
      <c r="B237" s="203"/>
      <c r="C237" s="244"/>
      <c r="D237" s="244"/>
      <c r="E237" s="34">
        <f t="shared" si="11"/>
        <v>0</v>
      </c>
      <c r="F237" s="60"/>
      <c r="G237" s="224"/>
      <c r="H237" s="227"/>
      <c r="I237" s="60"/>
      <c r="J237" s="39">
        <f t="shared" si="10"/>
        <v>0</v>
      </c>
      <c r="K237" s="81"/>
      <c r="L237" s="61"/>
      <c r="M237" s="61"/>
      <c r="N237" s="42">
        <f t="shared" si="9"/>
        <v>0</v>
      </c>
      <c r="O237" s="69"/>
      <c r="P237" s="209"/>
      <c r="Q237" s="124"/>
      <c r="R237" s="125"/>
      <c r="S237" s="176"/>
      <c r="T237" s="177"/>
      <c r="U237" s="49"/>
      <c r="V237" s="50"/>
    </row>
    <row r="238" spans="1:22" ht="18.75" thickTop="1" thickBot="1" x14ac:dyDescent="0.3">
      <c r="A238" s="169"/>
      <c r="B238" s="203"/>
      <c r="C238" s="264"/>
      <c r="D238" s="264"/>
      <c r="E238" s="34">
        <f t="shared" si="11"/>
        <v>0</v>
      </c>
      <c r="F238" s="60"/>
      <c r="G238" s="224"/>
      <c r="H238" s="227"/>
      <c r="I238" s="60"/>
      <c r="J238" s="39">
        <f t="shared" si="10"/>
        <v>0</v>
      </c>
      <c r="K238" s="81"/>
      <c r="L238" s="61"/>
      <c r="M238" s="61"/>
      <c r="N238" s="42">
        <f t="shared" si="9"/>
        <v>0</v>
      </c>
      <c r="O238" s="69"/>
      <c r="P238" s="209"/>
      <c r="Q238" s="124"/>
      <c r="R238" s="125"/>
      <c r="S238" s="176"/>
      <c r="T238" s="177"/>
      <c r="U238" s="49"/>
      <c r="V238" s="50"/>
    </row>
    <row r="239" spans="1:22" ht="18.75" thickTop="1" thickBot="1" x14ac:dyDescent="0.3">
      <c r="A239" s="169"/>
      <c r="B239" s="203"/>
      <c r="C239" s="265"/>
      <c r="D239" s="265"/>
      <c r="E239" s="34">
        <f t="shared" si="11"/>
        <v>0</v>
      </c>
      <c r="F239" s="60"/>
      <c r="G239" s="224"/>
      <c r="H239" s="227"/>
      <c r="I239" s="60"/>
      <c r="J239" s="39">
        <f t="shared" si="10"/>
        <v>0</v>
      </c>
      <c r="K239" s="81"/>
      <c r="L239" s="61"/>
      <c r="M239" s="61"/>
      <c r="N239" s="42">
        <f t="shared" si="9"/>
        <v>0</v>
      </c>
      <c r="O239" s="69"/>
      <c r="P239" s="209"/>
      <c r="Q239" s="124"/>
      <c r="R239" s="125"/>
      <c r="S239" s="176"/>
      <c r="T239" s="177"/>
      <c r="U239" s="49"/>
      <c r="V239" s="50"/>
    </row>
    <row r="240" spans="1:22" ht="18.75" thickTop="1" thickBot="1" x14ac:dyDescent="0.3">
      <c r="A240" s="169"/>
      <c r="B240" s="203"/>
      <c r="C240" s="265"/>
      <c r="D240" s="265"/>
      <c r="E240" s="34">
        <f t="shared" si="11"/>
        <v>0</v>
      </c>
      <c r="F240" s="60"/>
      <c r="G240" s="224"/>
      <c r="H240" s="227"/>
      <c r="I240" s="60"/>
      <c r="J240" s="39">
        <f t="shared" si="10"/>
        <v>0</v>
      </c>
      <c r="K240" s="81"/>
      <c r="L240" s="61"/>
      <c r="M240" s="61"/>
      <c r="N240" s="42">
        <f t="shared" si="9"/>
        <v>0</v>
      </c>
      <c r="O240" s="69"/>
      <c r="P240" s="209"/>
      <c r="Q240" s="124"/>
      <c r="R240" s="125"/>
      <c r="S240" s="176"/>
      <c r="T240" s="177"/>
      <c r="U240" s="49"/>
      <c r="V240" s="50"/>
    </row>
    <row r="241" spans="1:22" ht="18.75" thickTop="1" thickBot="1" x14ac:dyDescent="0.3">
      <c r="A241" s="169"/>
      <c r="B241" s="203"/>
      <c r="C241" s="264"/>
      <c r="D241" s="264"/>
      <c r="E241" s="34">
        <f t="shared" si="11"/>
        <v>0</v>
      </c>
      <c r="F241" s="60"/>
      <c r="G241" s="224"/>
      <c r="H241" s="227"/>
      <c r="I241" s="60"/>
      <c r="J241" s="39">
        <f t="shared" si="10"/>
        <v>0</v>
      </c>
      <c r="K241" s="81"/>
      <c r="L241" s="61"/>
      <c r="M241" s="61"/>
      <c r="N241" s="42">
        <f t="shared" si="9"/>
        <v>0</v>
      </c>
      <c r="O241" s="69"/>
      <c r="P241" s="209"/>
      <c r="Q241" s="124"/>
      <c r="R241" s="125"/>
      <c r="S241" s="176"/>
      <c r="T241" s="177"/>
      <c r="U241" s="49"/>
      <c r="V241" s="50"/>
    </row>
    <row r="242" spans="1:22" ht="18.75" thickTop="1" thickBot="1" x14ac:dyDescent="0.3">
      <c r="A242" s="169"/>
      <c r="B242" s="203"/>
      <c r="C242" s="249"/>
      <c r="D242" s="249"/>
      <c r="E242" s="34">
        <f t="shared" si="11"/>
        <v>0</v>
      </c>
      <c r="F242" s="60"/>
      <c r="G242" s="224"/>
      <c r="H242" s="227"/>
      <c r="I242" s="60"/>
      <c r="J242" s="39">
        <f t="shared" si="10"/>
        <v>0</v>
      </c>
      <c r="K242" s="81"/>
      <c r="L242" s="61"/>
      <c r="M242" s="61"/>
      <c r="N242" s="42">
        <f t="shared" si="9"/>
        <v>0</v>
      </c>
      <c r="O242" s="69"/>
      <c r="P242" s="209"/>
      <c r="Q242" s="124"/>
      <c r="R242" s="125"/>
      <c r="S242" s="176"/>
      <c r="T242" s="177"/>
      <c r="U242" s="49"/>
      <c r="V242" s="50"/>
    </row>
    <row r="243" spans="1:22" ht="18.75" thickTop="1" thickBot="1" x14ac:dyDescent="0.3">
      <c r="A243" s="169"/>
      <c r="B243" s="203"/>
      <c r="C243" s="197"/>
      <c r="D243" s="197"/>
      <c r="E243" s="34">
        <f t="shared" si="11"/>
        <v>0</v>
      </c>
      <c r="F243" s="60"/>
      <c r="G243" s="224"/>
      <c r="H243" s="227"/>
      <c r="I243" s="60"/>
      <c r="J243" s="39">
        <f t="shared" si="10"/>
        <v>0</v>
      </c>
      <c r="K243" s="81"/>
      <c r="L243" s="61"/>
      <c r="M243" s="61"/>
      <c r="N243" s="42">
        <f t="shared" si="9"/>
        <v>0</v>
      </c>
      <c r="O243" s="69"/>
      <c r="P243" s="209"/>
      <c r="Q243" s="124"/>
      <c r="R243" s="125"/>
      <c r="S243" s="176"/>
      <c r="T243" s="177"/>
      <c r="U243" s="49"/>
      <c r="V243" s="50"/>
    </row>
    <row r="244" spans="1:22" ht="18.75" thickTop="1" thickBot="1" x14ac:dyDescent="0.3">
      <c r="A244" s="204"/>
      <c r="B244" s="203"/>
      <c r="C244" s="226"/>
      <c r="D244" s="226"/>
      <c r="E244" s="34">
        <f t="shared" si="11"/>
        <v>0</v>
      </c>
      <c r="F244" s="60"/>
      <c r="G244" s="224"/>
      <c r="H244" s="227"/>
      <c r="I244" s="60"/>
      <c r="J244" s="39">
        <f t="shared" si="10"/>
        <v>0</v>
      </c>
      <c r="K244" s="81"/>
      <c r="L244" s="61"/>
      <c r="M244" s="61"/>
      <c r="N244" s="42">
        <f t="shared" si="9"/>
        <v>0</v>
      </c>
      <c r="O244" s="69"/>
      <c r="P244" s="209"/>
      <c r="Q244" s="124"/>
      <c r="R244" s="125"/>
      <c r="S244" s="176"/>
      <c r="T244" s="177"/>
      <c r="U244" s="49"/>
      <c r="V244" s="50"/>
    </row>
    <row r="245" spans="1:22" ht="18.75" thickTop="1" thickBot="1" x14ac:dyDescent="0.3">
      <c r="A245" s="169"/>
      <c r="B245" s="203"/>
      <c r="C245" s="226"/>
      <c r="D245" s="226"/>
      <c r="E245" s="34">
        <f t="shared" si="11"/>
        <v>0</v>
      </c>
      <c r="F245" s="60"/>
      <c r="G245" s="224"/>
      <c r="H245" s="227"/>
      <c r="I245" s="60"/>
      <c r="J245" s="39">
        <f t="shared" si="10"/>
        <v>0</v>
      </c>
      <c r="K245" s="81"/>
      <c r="L245" s="61"/>
      <c r="M245" s="61"/>
      <c r="N245" s="42">
        <f t="shared" si="9"/>
        <v>0</v>
      </c>
      <c r="O245" s="69"/>
      <c r="P245" s="209"/>
      <c r="Q245" s="124"/>
      <c r="R245" s="125"/>
      <c r="S245" s="176"/>
      <c r="T245" s="177"/>
      <c r="U245" s="49"/>
      <c r="V245" s="50"/>
    </row>
    <row r="246" spans="1:22" ht="18.75" thickTop="1" thickBot="1" x14ac:dyDescent="0.3">
      <c r="A246" s="169"/>
      <c r="B246" s="203"/>
      <c r="C246" s="226"/>
      <c r="D246" s="226"/>
      <c r="E246" s="34">
        <f t="shared" si="11"/>
        <v>0</v>
      </c>
      <c r="F246" s="60"/>
      <c r="G246" s="224"/>
      <c r="H246" s="227"/>
      <c r="I246" s="60"/>
      <c r="J246" s="39">
        <f t="shared" si="10"/>
        <v>0</v>
      </c>
      <c r="K246" s="81"/>
      <c r="L246" s="61"/>
      <c r="M246" s="61"/>
      <c r="N246" s="42">
        <f t="shared" si="9"/>
        <v>0</v>
      </c>
      <c r="O246" s="69"/>
      <c r="P246" s="209"/>
      <c r="Q246" s="124"/>
      <c r="R246" s="125"/>
      <c r="S246" s="176"/>
      <c r="T246" s="177"/>
      <c r="U246" s="49"/>
      <c r="V246" s="50"/>
    </row>
    <row r="247" spans="1:22" ht="18.75" thickTop="1" thickBot="1" x14ac:dyDescent="0.3">
      <c r="A247" s="271"/>
      <c r="B247" s="272"/>
      <c r="C247" s="226"/>
      <c r="D247" s="226"/>
      <c r="E247" s="34">
        <f t="shared" si="11"/>
        <v>0</v>
      </c>
      <c r="F247" s="60"/>
      <c r="G247" s="224"/>
      <c r="H247" s="227"/>
      <c r="I247" s="60"/>
      <c r="J247" s="39">
        <f t="shared" si="10"/>
        <v>0</v>
      </c>
      <c r="K247" s="81"/>
      <c r="L247" s="61"/>
      <c r="M247" s="61"/>
      <c r="N247" s="42">
        <f t="shared" si="9"/>
        <v>0</v>
      </c>
      <c r="O247" s="69"/>
      <c r="P247" s="209"/>
      <c r="Q247" s="124"/>
      <c r="R247" s="125"/>
      <c r="S247" s="176"/>
      <c r="T247" s="177"/>
      <c r="U247" s="49"/>
      <c r="V247" s="50"/>
    </row>
    <row r="248" spans="1:22" ht="17.25" thickTop="1" thickBot="1" x14ac:dyDescent="0.3">
      <c r="A248" s="204"/>
      <c r="B248" s="272"/>
      <c r="C248" s="226"/>
      <c r="D248" s="226"/>
      <c r="E248" s="34">
        <f t="shared" si="11"/>
        <v>0</v>
      </c>
      <c r="F248" s="60"/>
      <c r="G248" s="224"/>
      <c r="H248" s="59"/>
      <c r="I248" s="60"/>
      <c r="J248" s="39">
        <f t="shared" si="10"/>
        <v>0</v>
      </c>
      <c r="K248" s="81"/>
      <c r="L248" s="61"/>
      <c r="M248" s="61"/>
      <c r="N248" s="42">
        <f t="shared" si="9"/>
        <v>0</v>
      </c>
      <c r="O248" s="69"/>
      <c r="P248" s="209"/>
      <c r="Q248" s="124"/>
      <c r="R248" s="125"/>
      <c r="S248" s="176"/>
      <c r="T248" s="177"/>
      <c r="U248" s="49"/>
      <c r="V248" s="50"/>
    </row>
    <row r="249" spans="1:22" ht="18.75" thickTop="1" thickBot="1" x14ac:dyDescent="0.3">
      <c r="A249" s="204"/>
      <c r="B249" s="272"/>
      <c r="C249" s="226"/>
      <c r="D249" s="226"/>
      <c r="E249" s="34">
        <f t="shared" si="11"/>
        <v>0</v>
      </c>
      <c r="F249" s="60"/>
      <c r="G249" s="224"/>
      <c r="H249" s="227"/>
      <c r="I249" s="60"/>
      <c r="J249" s="39">
        <f t="shared" si="10"/>
        <v>0</v>
      </c>
      <c r="K249" s="81"/>
      <c r="L249" s="61"/>
      <c r="M249" s="61"/>
      <c r="N249" s="42">
        <f t="shared" si="9"/>
        <v>0</v>
      </c>
      <c r="O249" s="69"/>
      <c r="P249" s="209"/>
      <c r="Q249" s="124"/>
      <c r="R249" s="125"/>
      <c r="S249" s="176"/>
      <c r="T249" s="177"/>
      <c r="U249" s="49"/>
      <c r="V249" s="50"/>
    </row>
    <row r="250" spans="1:22" ht="18.75" thickTop="1" thickBot="1" x14ac:dyDescent="0.3">
      <c r="A250" s="169"/>
      <c r="B250" s="272"/>
      <c r="C250" s="181"/>
      <c r="D250" s="181"/>
      <c r="E250" s="34">
        <f t="shared" si="11"/>
        <v>0</v>
      </c>
      <c r="F250" s="60"/>
      <c r="G250" s="224"/>
      <c r="H250" s="227"/>
      <c r="I250" s="60"/>
      <c r="J250" s="39">
        <f t="shared" si="10"/>
        <v>0</v>
      </c>
      <c r="K250" s="81"/>
      <c r="L250" s="61"/>
      <c r="M250" s="61"/>
      <c r="N250" s="42">
        <f t="shared" si="9"/>
        <v>0</v>
      </c>
      <c r="O250" s="69"/>
      <c r="P250" s="209"/>
      <c r="Q250" s="124"/>
      <c r="R250" s="125"/>
      <c r="S250" s="176"/>
      <c r="T250" s="177"/>
      <c r="U250" s="49"/>
      <c r="V250" s="50"/>
    </row>
    <row r="251" spans="1:22" ht="18.75" thickTop="1" thickBot="1" x14ac:dyDescent="0.3">
      <c r="A251" s="169"/>
      <c r="B251" s="272"/>
      <c r="C251" s="181"/>
      <c r="D251" s="181"/>
      <c r="E251" s="34">
        <f t="shared" si="11"/>
        <v>0</v>
      </c>
      <c r="F251" s="60"/>
      <c r="G251" s="224"/>
      <c r="H251" s="227"/>
      <c r="I251" s="60"/>
      <c r="J251" s="39">
        <f t="shared" si="10"/>
        <v>0</v>
      </c>
      <c r="K251" s="81"/>
      <c r="L251" s="61"/>
      <c r="M251" s="61"/>
      <c r="N251" s="42">
        <f t="shared" si="9"/>
        <v>0</v>
      </c>
      <c r="O251" s="69"/>
      <c r="P251" s="209"/>
      <c r="Q251" s="124"/>
      <c r="R251" s="125"/>
      <c r="S251" s="176"/>
      <c r="T251" s="177"/>
      <c r="U251" s="49"/>
      <c r="V251" s="50"/>
    </row>
    <row r="252" spans="1:22" ht="17.25" thickTop="1" thickBot="1" x14ac:dyDescent="0.3">
      <c r="A252" s="204"/>
      <c r="B252" s="272"/>
      <c r="C252" s="242"/>
      <c r="D252" s="242"/>
      <c r="E252" s="34">
        <f t="shared" si="11"/>
        <v>0</v>
      </c>
      <c r="F252" s="60"/>
      <c r="G252" s="224"/>
      <c r="H252" s="175"/>
      <c r="I252" s="60"/>
      <c r="J252" s="39">
        <f t="shared" si="10"/>
        <v>0</v>
      </c>
      <c r="K252" s="81"/>
      <c r="L252" s="61"/>
      <c r="M252" s="61"/>
      <c r="N252" s="42">
        <f t="shared" si="9"/>
        <v>0</v>
      </c>
      <c r="O252" s="223"/>
      <c r="P252" s="243"/>
      <c r="Q252" s="124"/>
      <c r="R252" s="125"/>
      <c r="S252" s="176"/>
      <c r="T252" s="177"/>
      <c r="U252" s="49"/>
      <c r="V252" s="50"/>
    </row>
    <row r="253" spans="1:22" ht="17.25" thickTop="1" thickBot="1" x14ac:dyDescent="0.3">
      <c r="A253" s="204"/>
      <c r="B253" s="272"/>
      <c r="C253" s="187"/>
      <c r="D253" s="187"/>
      <c r="E253" s="34">
        <f t="shared" si="11"/>
        <v>0</v>
      </c>
      <c r="F253" s="60"/>
      <c r="G253" s="224"/>
      <c r="H253" s="175"/>
      <c r="I253" s="60"/>
      <c r="J253" s="39">
        <f t="shared" si="10"/>
        <v>0</v>
      </c>
      <c r="K253" s="81"/>
      <c r="L253" s="273"/>
      <c r="M253" s="274"/>
      <c r="N253" s="42">
        <f t="shared" si="9"/>
        <v>0</v>
      </c>
      <c r="O253" s="223"/>
      <c r="P253" s="243"/>
      <c r="Q253" s="124"/>
      <c r="R253" s="125"/>
      <c r="S253" s="176"/>
      <c r="T253" s="177"/>
      <c r="U253" s="49"/>
      <c r="V253" s="50"/>
    </row>
    <row r="254" spans="1:22" ht="17.25" thickTop="1" thickBot="1" x14ac:dyDescent="0.3">
      <c r="A254" s="204"/>
      <c r="B254" s="275"/>
      <c r="C254" s="182"/>
      <c r="D254" s="182"/>
      <c r="E254" s="34">
        <f t="shared" si="11"/>
        <v>0</v>
      </c>
      <c r="F254" s="182"/>
      <c r="G254" s="276"/>
      <c r="H254" s="277"/>
      <c r="I254" s="57"/>
      <c r="J254" s="39">
        <f t="shared" si="10"/>
        <v>0</v>
      </c>
      <c r="K254" s="81"/>
      <c r="L254" s="273"/>
      <c r="M254" s="274"/>
      <c r="N254" s="42">
        <f t="shared" si="9"/>
        <v>0</v>
      </c>
      <c r="O254" s="223"/>
      <c r="P254" s="243"/>
      <c r="Q254" s="124"/>
      <c r="R254" s="125"/>
      <c r="S254" s="176"/>
      <c r="T254" s="177"/>
      <c r="U254" s="49"/>
      <c r="V254" s="50"/>
    </row>
    <row r="255" spans="1:22" ht="17.25" thickTop="1" thickBot="1" x14ac:dyDescent="0.3">
      <c r="A255" s="204"/>
      <c r="B255" s="275"/>
      <c r="C255" s="182"/>
      <c r="D255" s="182"/>
      <c r="E255" s="34">
        <f t="shared" si="11"/>
        <v>0</v>
      </c>
      <c r="F255" s="182"/>
      <c r="G255" s="276"/>
      <c r="H255" s="277"/>
      <c r="I255" s="57"/>
      <c r="J255" s="39">
        <f t="shared" si="10"/>
        <v>0</v>
      </c>
      <c r="K255" s="81"/>
      <c r="L255" s="273"/>
      <c r="M255" s="274"/>
      <c r="N255" s="42">
        <f t="shared" ref="N255:N274" si="12">K255*I255</f>
        <v>0</v>
      </c>
      <c r="O255" s="223"/>
      <c r="P255" s="243"/>
      <c r="Q255" s="124"/>
      <c r="R255" s="125"/>
      <c r="S255" s="176"/>
      <c r="T255" s="177"/>
      <c r="U255" s="49"/>
      <c r="V255" s="50"/>
    </row>
    <row r="256" spans="1:22" ht="17.25" thickTop="1" thickBot="1" x14ac:dyDescent="0.3">
      <c r="A256" s="204"/>
      <c r="B256" s="278"/>
      <c r="C256" s="182"/>
      <c r="D256" s="182"/>
      <c r="E256" s="34">
        <f t="shared" si="11"/>
        <v>0</v>
      </c>
      <c r="F256" s="182"/>
      <c r="G256" s="276"/>
      <c r="H256" s="277"/>
      <c r="I256" s="57"/>
      <c r="J256" s="39">
        <f t="shared" si="10"/>
        <v>0</v>
      </c>
      <c r="K256" s="81"/>
      <c r="L256" s="273"/>
      <c r="M256" s="274"/>
      <c r="N256" s="42">
        <f t="shared" si="12"/>
        <v>0</v>
      </c>
      <c r="O256" s="69"/>
      <c r="P256" s="212"/>
      <c r="Q256" s="124"/>
      <c r="R256" s="125"/>
      <c r="S256" s="176"/>
      <c r="T256" s="177"/>
      <c r="U256" s="49"/>
      <c r="V256" s="50"/>
    </row>
    <row r="257" spans="1:22" ht="17.25" thickTop="1" thickBot="1" x14ac:dyDescent="0.3">
      <c r="A257" s="204"/>
      <c r="B257" s="278"/>
      <c r="C257" s="182"/>
      <c r="D257" s="182"/>
      <c r="E257" s="34">
        <f t="shared" si="11"/>
        <v>0</v>
      </c>
      <c r="F257" s="182"/>
      <c r="G257" s="276"/>
      <c r="H257" s="277"/>
      <c r="I257" s="57"/>
      <c r="J257" s="39">
        <f t="shared" si="10"/>
        <v>0</v>
      </c>
      <c r="K257" s="81"/>
      <c r="L257" s="273"/>
      <c r="M257" s="274"/>
      <c r="N257" s="42">
        <f t="shared" si="12"/>
        <v>0</v>
      </c>
      <c r="O257" s="69"/>
      <c r="P257" s="212"/>
      <c r="Q257" s="124"/>
      <c r="R257" s="125"/>
      <c r="S257" s="176"/>
      <c r="T257" s="177"/>
      <c r="U257" s="49"/>
      <c r="V257" s="50"/>
    </row>
    <row r="258" spans="1:22" ht="17.25" thickTop="1" thickBot="1" x14ac:dyDescent="0.3">
      <c r="A258" s="204"/>
      <c r="B258" s="278"/>
      <c r="C258" s="182"/>
      <c r="D258" s="182"/>
      <c r="E258" s="34">
        <f t="shared" si="11"/>
        <v>0</v>
      </c>
      <c r="F258" s="182"/>
      <c r="G258" s="276"/>
      <c r="H258" s="277"/>
      <c r="I258" s="57"/>
      <c r="J258" s="39">
        <f t="shared" si="10"/>
        <v>0</v>
      </c>
      <c r="K258" s="81"/>
      <c r="L258" s="273"/>
      <c r="M258" s="274"/>
      <c r="N258" s="42">
        <f t="shared" si="12"/>
        <v>0</v>
      </c>
      <c r="O258" s="69"/>
      <c r="P258" s="212"/>
      <c r="Q258" s="124"/>
      <c r="R258" s="125"/>
      <c r="S258" s="176"/>
      <c r="T258" s="177"/>
      <c r="U258" s="49"/>
      <c r="V258" s="50"/>
    </row>
    <row r="259" spans="1:22" ht="20.25" thickTop="1" thickBot="1" x14ac:dyDescent="0.35">
      <c r="A259" s="204"/>
      <c r="B259" s="203"/>
      <c r="C259" s="279"/>
      <c r="D259" s="280"/>
      <c r="E259" s="34">
        <f t="shared" si="11"/>
        <v>0</v>
      </c>
      <c r="F259" s="38"/>
      <c r="G259" s="281"/>
      <c r="H259" s="282"/>
      <c r="I259" s="60"/>
      <c r="J259" s="39">
        <f t="shared" si="10"/>
        <v>0</v>
      </c>
      <c r="K259" s="81"/>
      <c r="L259" s="273"/>
      <c r="M259" s="283"/>
      <c r="N259" s="42">
        <f t="shared" si="12"/>
        <v>0</v>
      </c>
      <c r="O259" s="223"/>
      <c r="P259" s="243"/>
      <c r="Q259" s="124"/>
      <c r="R259" s="125"/>
      <c r="S259" s="176"/>
      <c r="T259" s="177"/>
      <c r="U259" s="49"/>
      <c r="V259" s="50"/>
    </row>
    <row r="260" spans="1:22" ht="20.25" thickTop="1" thickBot="1" x14ac:dyDescent="0.35">
      <c r="A260" s="204"/>
      <c r="B260" s="203"/>
      <c r="C260" s="279"/>
      <c r="D260" s="279"/>
      <c r="E260" s="34">
        <f t="shared" si="11"/>
        <v>0</v>
      </c>
      <c r="F260" s="60"/>
      <c r="G260" s="224"/>
      <c r="H260" s="175"/>
      <c r="I260" s="60"/>
      <c r="J260" s="39">
        <f t="shared" si="10"/>
        <v>0</v>
      </c>
      <c r="K260" s="81"/>
      <c r="L260" s="273"/>
      <c r="M260" s="283"/>
      <c r="N260" s="42">
        <f t="shared" si="12"/>
        <v>0</v>
      </c>
      <c r="O260" s="223"/>
      <c r="P260" s="243"/>
      <c r="Q260" s="124"/>
      <c r="R260" s="125"/>
      <c r="S260" s="176"/>
      <c r="T260" s="177"/>
      <c r="U260" s="49"/>
      <c r="V260" s="50"/>
    </row>
    <row r="261" spans="1:22" ht="20.25" thickTop="1" thickBot="1" x14ac:dyDescent="0.35">
      <c r="A261" s="204"/>
      <c r="B261" s="203"/>
      <c r="C261" s="279"/>
      <c r="D261" s="279"/>
      <c r="E261" s="34">
        <f t="shared" si="11"/>
        <v>0</v>
      </c>
      <c r="F261" s="60"/>
      <c r="G261" s="224"/>
      <c r="H261" s="175"/>
      <c r="I261" s="60"/>
      <c r="J261" s="39">
        <f t="shared" ref="J261:J270" si="13">I261-F261</f>
        <v>0</v>
      </c>
      <c r="K261" s="81"/>
      <c r="L261" s="273"/>
      <c r="M261" s="283"/>
      <c r="N261" s="42">
        <f t="shared" si="12"/>
        <v>0</v>
      </c>
      <c r="O261" s="223"/>
      <c r="P261" s="243"/>
      <c r="Q261" s="124"/>
      <c r="R261" s="125"/>
      <c r="S261" s="176"/>
      <c r="T261" s="177"/>
      <c r="U261" s="49"/>
      <c r="V261" s="50"/>
    </row>
    <row r="262" spans="1:22" ht="20.25" thickTop="1" thickBot="1" x14ac:dyDescent="0.35">
      <c r="A262" s="204"/>
      <c r="B262" s="203"/>
      <c r="C262" s="284"/>
      <c r="D262" s="284"/>
      <c r="E262" s="34">
        <f t="shared" si="11"/>
        <v>0</v>
      </c>
      <c r="F262" s="60"/>
      <c r="G262" s="224"/>
      <c r="H262" s="175"/>
      <c r="I262" s="60"/>
      <c r="J262" s="39">
        <f t="shared" si="13"/>
        <v>0</v>
      </c>
      <c r="K262" s="81"/>
      <c r="L262" s="273"/>
      <c r="M262" s="283"/>
      <c r="N262" s="42">
        <f t="shared" si="12"/>
        <v>0</v>
      </c>
      <c r="O262" s="223"/>
      <c r="P262" s="243"/>
      <c r="Q262" s="124"/>
      <c r="R262" s="125"/>
      <c r="S262" s="176"/>
      <c r="T262" s="177"/>
      <c r="U262" s="49"/>
      <c r="V262" s="50"/>
    </row>
    <row r="263" spans="1:22" ht="17.25" thickTop="1" thickBot="1" x14ac:dyDescent="0.3">
      <c r="A263" s="285"/>
      <c r="B263" s="203"/>
      <c r="C263" s="203"/>
      <c r="D263" s="203"/>
      <c r="E263" s="34">
        <f t="shared" si="11"/>
        <v>0</v>
      </c>
      <c r="F263" s="254"/>
      <c r="G263" s="224"/>
      <c r="H263" s="255"/>
      <c r="I263" s="254">
        <v>0</v>
      </c>
      <c r="J263" s="39">
        <f t="shared" si="13"/>
        <v>0</v>
      </c>
      <c r="K263" s="286"/>
      <c r="L263" s="286"/>
      <c r="M263" s="286"/>
      <c r="N263" s="42">
        <f t="shared" si="12"/>
        <v>0</v>
      </c>
      <c r="O263" s="287"/>
      <c r="P263" s="243"/>
      <c r="Q263" s="124"/>
      <c r="R263" s="288"/>
      <c r="S263" s="289"/>
      <c r="T263" s="290"/>
      <c r="U263" s="259"/>
      <c r="V263" s="263"/>
    </row>
    <row r="264" spans="1:22" ht="17.25" thickTop="1" thickBot="1" x14ac:dyDescent="0.3">
      <c r="A264" s="285"/>
      <c r="B264" s="203"/>
      <c r="C264" s="203"/>
      <c r="D264" s="203"/>
      <c r="E264" s="34">
        <f t="shared" si="11"/>
        <v>0</v>
      </c>
      <c r="F264" s="254"/>
      <c r="G264" s="224"/>
      <c r="H264" s="255"/>
      <c r="I264" s="254">
        <v>0</v>
      </c>
      <c r="J264" s="39">
        <f t="shared" si="13"/>
        <v>0</v>
      </c>
      <c r="K264" s="286"/>
      <c r="L264" s="286"/>
      <c r="M264" s="286"/>
      <c r="N264" s="42">
        <f t="shared" si="12"/>
        <v>0</v>
      </c>
      <c r="O264" s="287"/>
      <c r="P264" s="243"/>
      <c r="Q264" s="124"/>
      <c r="R264" s="288"/>
      <c r="S264" s="289"/>
      <c r="T264" s="290"/>
      <c r="U264" s="259"/>
      <c r="V264" s="263"/>
    </row>
    <row r="265" spans="1:22" ht="17.25" thickTop="1" thickBot="1" x14ac:dyDescent="0.3">
      <c r="A265" s="285"/>
      <c r="B265" s="203"/>
      <c r="C265" s="203"/>
      <c r="D265" s="203"/>
      <c r="E265" s="34">
        <f t="shared" si="11"/>
        <v>0</v>
      </c>
      <c r="F265" s="254"/>
      <c r="G265" s="224"/>
      <c r="H265" s="255"/>
      <c r="I265" s="254">
        <v>0</v>
      </c>
      <c r="J265" s="39">
        <f t="shared" si="13"/>
        <v>0</v>
      </c>
      <c r="K265" s="286"/>
      <c r="L265" s="286"/>
      <c r="M265" s="286"/>
      <c r="N265" s="42">
        <f t="shared" si="12"/>
        <v>0</v>
      </c>
      <c r="O265" s="287"/>
      <c r="P265" s="243"/>
      <c r="Q265" s="124"/>
      <c r="R265" s="288"/>
      <c r="S265" s="289"/>
      <c r="T265" s="290"/>
      <c r="U265" s="259"/>
      <c r="V265" s="263"/>
    </row>
    <row r="266" spans="1:22" ht="17.25" thickTop="1" thickBot="1" x14ac:dyDescent="0.3">
      <c r="A266" s="285"/>
      <c r="B266" s="203"/>
      <c r="C266" s="203"/>
      <c r="D266" s="203"/>
      <c r="E266" s="34">
        <f t="shared" si="11"/>
        <v>0</v>
      </c>
      <c r="F266" s="254"/>
      <c r="G266" s="224"/>
      <c r="H266" s="291"/>
      <c r="I266" s="254">
        <v>0</v>
      </c>
      <c r="J266" s="39">
        <f t="shared" si="13"/>
        <v>0</v>
      </c>
      <c r="K266" s="286"/>
      <c r="L266" s="286"/>
      <c r="M266" s="286"/>
      <c r="N266" s="42">
        <f t="shared" si="12"/>
        <v>0</v>
      </c>
      <c r="O266" s="287"/>
      <c r="P266" s="243"/>
      <c r="Q266" s="124"/>
      <c r="R266" s="288"/>
      <c r="S266" s="289"/>
      <c r="T266" s="290"/>
      <c r="U266" s="259"/>
      <c r="V266" s="263"/>
    </row>
    <row r="267" spans="1:22" ht="17.25" thickTop="1" thickBot="1" x14ac:dyDescent="0.3">
      <c r="A267" s="292"/>
      <c r="B267" s="203"/>
      <c r="C267" s="203"/>
      <c r="D267" s="203"/>
      <c r="E267" s="34">
        <f t="shared" si="11"/>
        <v>0</v>
      </c>
      <c r="F267" s="254"/>
      <c r="G267" s="224"/>
      <c r="H267" s="293"/>
      <c r="I267" s="254">
        <v>0</v>
      </c>
      <c r="J267" s="39">
        <f t="shared" si="13"/>
        <v>0</v>
      </c>
      <c r="K267" s="286"/>
      <c r="L267" s="286"/>
      <c r="M267" s="286"/>
      <c r="N267" s="42">
        <f t="shared" si="12"/>
        <v>0</v>
      </c>
      <c r="O267" s="287"/>
      <c r="P267" s="243"/>
      <c r="Q267" s="124"/>
      <c r="R267" s="288"/>
      <c r="S267" s="289"/>
      <c r="T267" s="290"/>
      <c r="U267" s="49"/>
      <c r="V267" s="50"/>
    </row>
    <row r="268" spans="1:22" ht="17.25" thickTop="1" thickBot="1" x14ac:dyDescent="0.3">
      <c r="A268" s="294"/>
      <c r="B268" s="295"/>
      <c r="E268" s="34">
        <f t="shared" si="11"/>
        <v>0</v>
      </c>
      <c r="H268" s="299"/>
      <c r="I268" s="297">
        <v>0</v>
      </c>
      <c r="J268" s="39">
        <f t="shared" si="13"/>
        <v>0</v>
      </c>
      <c r="K268" s="300"/>
      <c r="L268" s="300"/>
      <c r="M268" s="300"/>
      <c r="N268" s="42">
        <f t="shared" si="12"/>
        <v>0</v>
      </c>
      <c r="O268" s="287"/>
      <c r="P268" s="243"/>
      <c r="Q268" s="258"/>
      <c r="R268" s="288"/>
      <c r="S268" s="289"/>
      <c r="T268" s="290"/>
      <c r="U268" s="49"/>
      <c r="V268" s="50"/>
    </row>
    <row r="269" spans="1:22" ht="17.25" thickTop="1" thickBot="1" x14ac:dyDescent="0.3">
      <c r="A269" s="294"/>
      <c r="B269" s="295"/>
      <c r="E269" s="34">
        <f t="shared" si="11"/>
        <v>0</v>
      </c>
      <c r="I269" s="297">
        <v>0</v>
      </c>
      <c r="J269" s="39">
        <f t="shared" si="13"/>
        <v>0</v>
      </c>
      <c r="K269" s="300"/>
      <c r="L269" s="300"/>
      <c r="M269" s="300"/>
      <c r="N269" s="42">
        <f t="shared" si="12"/>
        <v>0</v>
      </c>
      <c r="O269" s="287"/>
      <c r="P269" s="243"/>
      <c r="Q269" s="258"/>
      <c r="R269" s="288"/>
      <c r="S269" s="289"/>
      <c r="T269" s="290"/>
      <c r="U269" s="49"/>
      <c r="V269" s="50"/>
    </row>
    <row r="270" spans="1:22" ht="17.25" thickTop="1" thickBot="1" x14ac:dyDescent="0.3">
      <c r="A270" s="294"/>
      <c r="B270" s="295"/>
      <c r="E270" s="34">
        <f t="shared" si="11"/>
        <v>0</v>
      </c>
      <c r="I270" s="302">
        <v>0</v>
      </c>
      <c r="J270" s="39">
        <f t="shared" si="13"/>
        <v>0</v>
      </c>
      <c r="K270" s="300"/>
      <c r="L270" s="300"/>
      <c r="M270" s="300"/>
      <c r="N270" s="42">
        <f t="shared" si="12"/>
        <v>0</v>
      </c>
      <c r="O270" s="287"/>
      <c r="P270" s="243"/>
      <c r="Q270" s="258"/>
      <c r="R270" s="288"/>
      <c r="S270" s="289"/>
      <c r="T270" s="290"/>
      <c r="U270" s="49"/>
      <c r="V270" s="50"/>
    </row>
    <row r="271" spans="1:22" ht="20.25" thickTop="1" thickBot="1" x14ac:dyDescent="0.35">
      <c r="A271" s="294"/>
      <c r="B271" s="295"/>
      <c r="E271" s="34" t="e">
        <f t="shared" si="11"/>
        <v>#VALUE!</v>
      </c>
      <c r="F271" s="1661" t="s">
        <v>27</v>
      </c>
      <c r="G271" s="1661"/>
      <c r="H271" s="1662"/>
      <c r="I271" s="303">
        <f>SUM(I4:I270)</f>
        <v>323525.489</v>
      </c>
      <c r="J271" s="304"/>
      <c r="K271" s="300"/>
      <c r="L271" s="305"/>
      <c r="M271" s="300"/>
      <c r="N271" s="42">
        <f t="shared" si="12"/>
        <v>0</v>
      </c>
      <c r="O271" s="287"/>
      <c r="P271" s="243"/>
      <c r="Q271" s="258"/>
      <c r="R271" s="288"/>
      <c r="S271" s="306"/>
      <c r="T271" s="261"/>
      <c r="U271" s="262"/>
      <c r="V271" s="50"/>
    </row>
    <row r="272" spans="1:22" ht="20.25" thickTop="1" thickBot="1" x14ac:dyDescent="0.3">
      <c r="A272" s="307"/>
      <c r="B272" s="295"/>
      <c r="E272" s="34">
        <f t="shared" si="11"/>
        <v>0</v>
      </c>
      <c r="I272" s="308"/>
      <c r="J272" s="304"/>
      <c r="K272" s="300"/>
      <c r="L272" s="305"/>
      <c r="M272" s="300"/>
      <c r="N272" s="42">
        <f t="shared" si="12"/>
        <v>0</v>
      </c>
      <c r="O272" s="309"/>
      <c r="Q272" s="6"/>
      <c r="R272" s="310"/>
      <c r="S272" s="311"/>
      <c r="T272" s="312"/>
      <c r="V272" s="9"/>
    </row>
    <row r="273" spans="1:22" ht="17.25" thickTop="1" thickBot="1" x14ac:dyDescent="0.3">
      <c r="A273" s="294"/>
      <c r="B273" s="295"/>
      <c r="E273" s="34">
        <f t="shared" si="11"/>
        <v>0</v>
      </c>
      <c r="J273" s="297"/>
      <c r="K273" s="300"/>
      <c r="L273" s="300"/>
      <c r="M273" s="300"/>
      <c r="N273" s="42">
        <f t="shared" si="12"/>
        <v>0</v>
      </c>
      <c r="O273" s="309"/>
      <c r="Q273" s="6"/>
      <c r="R273" s="310"/>
      <c r="S273" s="311"/>
      <c r="T273" s="312"/>
      <c r="V273" s="9"/>
    </row>
    <row r="274" spans="1:22" ht="17.25" thickTop="1" thickBot="1" x14ac:dyDescent="0.3">
      <c r="A274" s="294"/>
      <c r="B274" s="295"/>
      <c r="E274" s="34">
        <f t="shared" si="11"/>
        <v>0</v>
      </c>
      <c r="J274" s="297"/>
      <c r="K274" s="314"/>
      <c r="N274" s="42">
        <f t="shared" si="12"/>
        <v>0</v>
      </c>
      <c r="O274" s="315"/>
      <c r="Q274" s="6"/>
      <c r="R274" s="310"/>
      <c r="S274" s="311"/>
      <c r="T274" s="316"/>
      <c r="V274" s="9"/>
    </row>
    <row r="275" spans="1:22" ht="17.25" thickTop="1" thickBot="1" x14ac:dyDescent="0.3">
      <c r="A275" s="294"/>
      <c r="H275" s="318"/>
      <c r="I275" s="319" t="s">
        <v>28</v>
      </c>
      <c r="J275" s="320"/>
      <c r="K275" s="320"/>
      <c r="L275" s="321">
        <f>SUM(L263:L274)</f>
        <v>0</v>
      </c>
      <c r="M275" s="322"/>
      <c r="N275" s="323">
        <f>SUM(N4:N274)</f>
        <v>13731401.227000002</v>
      </c>
      <c r="O275" s="324"/>
      <c r="Q275" s="325">
        <f>SUM(Q4:Q274)</f>
        <v>0</v>
      </c>
      <c r="R275" s="256"/>
      <c r="S275" s="326">
        <f>SUM(S19:S274)</f>
        <v>0</v>
      </c>
      <c r="T275" s="327"/>
      <c r="U275" s="328"/>
      <c r="V275" s="329">
        <f>SUM(V263:V274)</f>
        <v>0</v>
      </c>
    </row>
    <row r="276" spans="1:22" x14ac:dyDescent="0.25">
      <c r="A276" s="294"/>
      <c r="H276" s="318"/>
      <c r="I276" s="330"/>
      <c r="J276" s="331"/>
      <c r="K276" s="332"/>
      <c r="L276" s="332"/>
      <c r="M276" s="332"/>
      <c r="N276" s="333"/>
      <c r="O276" s="324"/>
      <c r="R276" s="310"/>
      <c r="S276" s="334"/>
      <c r="U276" s="336"/>
      <c r="V276"/>
    </row>
    <row r="277" spans="1:22" ht="16.5" thickBot="1" x14ac:dyDescent="0.3">
      <c r="A277" s="294"/>
      <c r="H277" s="318"/>
      <c r="I277" s="330"/>
      <c r="J277" s="331"/>
      <c r="K277" s="332"/>
      <c r="L277" s="332"/>
      <c r="M277" s="332"/>
      <c r="N277" s="333"/>
      <c r="O277" s="324"/>
      <c r="R277" s="310"/>
      <c r="S277" s="334"/>
      <c r="U277" s="336"/>
      <c r="V277"/>
    </row>
    <row r="278" spans="1:22" ht="19.5" thickTop="1" x14ac:dyDescent="0.25">
      <c r="A278" s="294"/>
      <c r="I278" s="337" t="s">
        <v>29</v>
      </c>
      <c r="J278" s="338"/>
      <c r="K278" s="338"/>
      <c r="L278" s="339"/>
      <c r="M278" s="339"/>
      <c r="N278" s="340">
        <f>V275+S275+Q275+N275+L275</f>
        <v>13731401.227000002</v>
      </c>
      <c r="O278" s="341"/>
      <c r="R278" s="310"/>
      <c r="S278" s="334"/>
      <c r="U278" s="336"/>
      <c r="V278"/>
    </row>
    <row r="279" spans="1:22" ht="19.5" thickBot="1" x14ac:dyDescent="0.3">
      <c r="A279" s="342"/>
      <c r="I279" s="343"/>
      <c r="J279" s="344"/>
      <c r="K279" s="344"/>
      <c r="L279" s="345"/>
      <c r="M279" s="345"/>
      <c r="N279" s="346"/>
      <c r="O279" s="347"/>
      <c r="R279" s="310"/>
      <c r="S279" s="334"/>
      <c r="U279" s="336"/>
      <c r="V279"/>
    </row>
    <row r="280" spans="1:22" ht="16.5" thickTop="1" x14ac:dyDescent="0.25">
      <c r="A280" s="342"/>
      <c r="I280" s="330"/>
      <c r="J280" s="331"/>
      <c r="K280" s="332"/>
      <c r="L280" s="332"/>
      <c r="M280" s="332"/>
      <c r="N280" s="333"/>
      <c r="O280" s="324"/>
      <c r="R280" s="310"/>
      <c r="S280" s="334"/>
      <c r="U280" s="336"/>
      <c r="V280"/>
    </row>
    <row r="281" spans="1:22" x14ac:dyDescent="0.25">
      <c r="A281" s="294"/>
      <c r="I281" s="330"/>
      <c r="J281" s="331"/>
      <c r="K281" s="332"/>
      <c r="L281" s="332"/>
      <c r="M281" s="332"/>
      <c r="N281" s="333"/>
      <c r="O281" s="324"/>
      <c r="R281" s="310"/>
      <c r="S281" s="334"/>
      <c r="U281" s="336"/>
      <c r="V281"/>
    </row>
    <row r="282" spans="1:22" x14ac:dyDescent="0.25">
      <c r="A282" s="294"/>
      <c r="I282" s="330"/>
      <c r="J282" s="348"/>
      <c r="K282" s="332"/>
      <c r="L282" s="332"/>
      <c r="M282" s="332"/>
      <c r="N282" s="333"/>
      <c r="O282" s="349"/>
      <c r="R282" s="310"/>
      <c r="S282" s="334"/>
      <c r="U282" s="336"/>
      <c r="V282"/>
    </row>
    <row r="283" spans="1:22" x14ac:dyDescent="0.25">
      <c r="A283" s="342"/>
      <c r="N283" s="333"/>
      <c r="O283" s="351"/>
      <c r="R283" s="310"/>
      <c r="S283" s="334"/>
      <c r="U283" s="336"/>
      <c r="V283"/>
    </row>
    <row r="284" spans="1:22" x14ac:dyDescent="0.25">
      <c r="A284" s="342"/>
      <c r="O284" s="351"/>
      <c r="S284" s="334"/>
      <c r="U284" s="336"/>
      <c r="V284"/>
    </row>
    <row r="285" spans="1:22" x14ac:dyDescent="0.25">
      <c r="A285" s="294"/>
      <c r="B285" s="295"/>
      <c r="N285" s="333"/>
      <c r="O285" s="324"/>
      <c r="S285" s="334"/>
      <c r="U285" s="336"/>
      <c r="V285"/>
    </row>
    <row r="286" spans="1:22" x14ac:dyDescent="0.25">
      <c r="A286" s="342"/>
      <c r="B286" s="295"/>
      <c r="N286" s="333"/>
      <c r="O286" s="324"/>
      <c r="S286" s="334"/>
      <c r="U286" s="336"/>
      <c r="V286"/>
    </row>
    <row r="287" spans="1:22" x14ac:dyDescent="0.25">
      <c r="A287" s="294"/>
      <c r="B287" s="295"/>
      <c r="I287" s="330"/>
      <c r="J287" s="331"/>
      <c r="K287" s="332"/>
      <c r="L287" s="332"/>
      <c r="M287" s="332"/>
      <c r="N287" s="333"/>
      <c r="O287" s="324"/>
      <c r="S287" s="334"/>
      <c r="U287" s="336"/>
      <c r="V287"/>
    </row>
    <row r="288" spans="1:22" x14ac:dyDescent="0.25">
      <c r="A288" s="342"/>
      <c r="B288" s="295"/>
      <c r="I288" s="330"/>
      <c r="J288" s="331"/>
      <c r="K288" s="332"/>
      <c r="L288" s="332"/>
      <c r="M288" s="332"/>
      <c r="N288" s="333"/>
      <c r="O288" s="324"/>
      <c r="S288" s="334"/>
      <c r="U288" s="336"/>
      <c r="V288"/>
    </row>
    <row r="289" spans="1:22" x14ac:dyDescent="0.25">
      <c r="A289" s="294"/>
      <c r="B289" s="295"/>
      <c r="I289" s="352"/>
      <c r="J289" s="328"/>
      <c r="K289" s="328"/>
      <c r="N289" s="333"/>
      <c r="O289" s="324"/>
      <c r="S289" s="334"/>
      <c r="U289" s="336"/>
      <c r="V289"/>
    </row>
    <row r="290" spans="1:22" x14ac:dyDescent="0.25">
      <c r="A290" s="342"/>
      <c r="S290" s="334"/>
      <c r="U290" s="336"/>
      <c r="V290"/>
    </row>
    <row r="291" spans="1:22" x14ac:dyDescent="0.25">
      <c r="A291" s="294"/>
      <c r="S291" s="334"/>
      <c r="U291" s="336"/>
      <c r="V291"/>
    </row>
    <row r="292" spans="1:22" x14ac:dyDescent="0.25">
      <c r="A292" s="294"/>
      <c r="B292" s="354"/>
      <c r="C292" s="354"/>
      <c r="D292" s="354"/>
      <c r="E292" s="355"/>
      <c r="F292" s="356"/>
      <c r="G292" s="357"/>
      <c r="H292" s="358"/>
      <c r="I292" s="359"/>
      <c r="J292"/>
      <c r="K292"/>
      <c r="L292"/>
      <c r="M292"/>
      <c r="P292" s="360"/>
      <c r="Q292" s="334"/>
      <c r="S292" s="334"/>
      <c r="U292" s="336"/>
      <c r="V292"/>
    </row>
    <row r="293" spans="1:22" x14ac:dyDescent="0.25">
      <c r="A293" s="342"/>
      <c r="B293" s="354"/>
      <c r="C293" s="354"/>
      <c r="D293" s="354"/>
      <c r="E293" s="355"/>
      <c r="F293" s="356"/>
      <c r="G293" s="357"/>
      <c r="H293" s="358"/>
      <c r="I293" s="359"/>
      <c r="J293"/>
      <c r="K293"/>
      <c r="L293"/>
      <c r="M293"/>
      <c r="P293" s="360"/>
      <c r="Q293" s="334"/>
      <c r="S293" s="334"/>
      <c r="U293" s="336"/>
      <c r="V293"/>
    </row>
    <row r="294" spans="1:22" x14ac:dyDescent="0.25">
      <c r="A294" s="342"/>
      <c r="B294" s="354"/>
      <c r="C294" s="354"/>
      <c r="D294" s="354"/>
      <c r="E294" s="355"/>
      <c r="F294" s="356"/>
      <c r="G294" s="357"/>
      <c r="H294" s="358"/>
      <c r="I294" s="359"/>
      <c r="J294"/>
      <c r="K294"/>
      <c r="L294"/>
      <c r="M294"/>
      <c r="P294" s="360"/>
      <c r="Q294" s="334"/>
      <c r="S294" s="334"/>
      <c r="U294" s="336"/>
      <c r="V294"/>
    </row>
    <row r="295" spans="1:22" x14ac:dyDescent="0.25">
      <c r="A295" s="342"/>
      <c r="B295" s="354"/>
      <c r="C295" s="354"/>
      <c r="D295" s="354"/>
      <c r="E295" s="355"/>
      <c r="F295" s="356"/>
      <c r="G295" s="357"/>
      <c r="H295" s="358"/>
      <c r="I295" s="359"/>
      <c r="J295"/>
      <c r="K295"/>
      <c r="L295"/>
      <c r="M295"/>
      <c r="P295" s="360"/>
      <c r="Q295" s="334"/>
      <c r="S295" s="334"/>
      <c r="U295" s="336"/>
      <c r="V295"/>
    </row>
    <row r="296" spans="1:22" x14ac:dyDescent="0.25">
      <c r="A296" s="361"/>
      <c r="B296" s="354"/>
      <c r="C296" s="354"/>
      <c r="D296" s="354"/>
      <c r="E296" s="355"/>
      <c r="F296" s="356"/>
      <c r="G296" s="357"/>
      <c r="H296" s="358"/>
      <c r="I296" s="359"/>
      <c r="J296"/>
      <c r="K296"/>
      <c r="L296"/>
      <c r="M296"/>
      <c r="P296" s="360"/>
      <c r="Q296" s="334"/>
      <c r="S296" s="334"/>
      <c r="U296" s="336"/>
      <c r="V296"/>
    </row>
    <row r="297" spans="1:22" x14ac:dyDescent="0.25">
      <c r="A297" s="307"/>
      <c r="B297" s="354"/>
      <c r="C297" s="354"/>
      <c r="D297" s="354"/>
      <c r="E297" s="355"/>
      <c r="F297" s="356"/>
      <c r="G297" s="357"/>
      <c r="H297" s="358"/>
      <c r="I297" s="359"/>
      <c r="J297"/>
      <c r="K297"/>
      <c r="L297"/>
      <c r="M297"/>
      <c r="P297" s="360"/>
      <c r="Q297" s="334"/>
      <c r="S297" s="334"/>
      <c r="U297" s="336"/>
      <c r="V297"/>
    </row>
    <row r="298" spans="1:22" x14ac:dyDescent="0.25">
      <c r="A298" s="294"/>
      <c r="B298" s="354"/>
      <c r="C298" s="354"/>
      <c r="D298" s="354"/>
      <c r="E298" s="355"/>
      <c r="F298" s="356"/>
      <c r="G298" s="357"/>
      <c r="H298" s="358"/>
      <c r="I298" s="359"/>
      <c r="J298"/>
      <c r="K298"/>
      <c r="L298"/>
      <c r="M298"/>
      <c r="P298" s="360"/>
      <c r="Q298" s="334"/>
      <c r="S298" s="334"/>
      <c r="U298" s="336"/>
      <c r="V298"/>
    </row>
    <row r="299" spans="1:22" x14ac:dyDescent="0.25">
      <c r="A299" s="294"/>
      <c r="B299" s="354"/>
      <c r="C299" s="354"/>
      <c r="D299" s="354"/>
      <c r="E299" s="355"/>
      <c r="F299" s="356"/>
      <c r="G299" s="357"/>
      <c r="H299" s="358"/>
      <c r="I299" s="359"/>
      <c r="J299"/>
      <c r="K299"/>
      <c r="L299"/>
      <c r="M299"/>
      <c r="P299" s="360"/>
      <c r="Q299" s="334"/>
      <c r="S299" s="334"/>
      <c r="U299" s="336"/>
      <c r="V299"/>
    </row>
    <row r="300" spans="1:22" x14ac:dyDescent="0.25">
      <c r="A300" s="294"/>
      <c r="B300" s="354"/>
      <c r="C300" s="354"/>
      <c r="D300" s="354"/>
      <c r="E300" s="355"/>
      <c r="F300" s="356"/>
      <c r="G300" s="357"/>
      <c r="H300" s="358"/>
      <c r="I300" s="359"/>
      <c r="J300"/>
      <c r="K300"/>
      <c r="L300"/>
      <c r="M300"/>
      <c r="P300" s="360"/>
      <c r="Q300" s="334"/>
      <c r="S300" s="334"/>
      <c r="U300" s="336"/>
      <c r="V300"/>
    </row>
    <row r="301" spans="1:22" x14ac:dyDescent="0.25">
      <c r="A301" s="294"/>
      <c r="B301" s="354"/>
      <c r="C301" s="354"/>
      <c r="D301" s="354"/>
      <c r="E301" s="355"/>
      <c r="F301" s="356"/>
      <c r="G301" s="357"/>
      <c r="H301" s="358"/>
      <c r="I301" s="359"/>
      <c r="J301"/>
      <c r="K301"/>
      <c r="L301"/>
      <c r="M301"/>
      <c r="P301" s="360"/>
      <c r="Q301" s="334"/>
      <c r="S301" s="334"/>
      <c r="U301" s="336"/>
      <c r="V301"/>
    </row>
    <row r="302" spans="1:22" x14ac:dyDescent="0.25">
      <c r="A302" s="294"/>
      <c r="B302" s="354"/>
      <c r="C302" s="354"/>
      <c r="D302" s="354"/>
      <c r="E302" s="355"/>
      <c r="F302" s="356"/>
      <c r="G302" s="357"/>
      <c r="H302" s="358"/>
      <c r="I302" s="359"/>
      <c r="J302"/>
      <c r="K302"/>
      <c r="L302"/>
      <c r="M302"/>
      <c r="P302" s="360"/>
      <c r="Q302" s="334"/>
      <c r="S302" s="334"/>
      <c r="U302" s="336"/>
      <c r="V302"/>
    </row>
    <row r="303" spans="1:22" x14ac:dyDescent="0.25">
      <c r="A303" s="294"/>
      <c r="B303" s="354"/>
      <c r="C303" s="354"/>
      <c r="D303" s="354"/>
      <c r="E303" s="355"/>
      <c r="F303" s="356"/>
      <c r="G303" s="357"/>
      <c r="H303" s="358"/>
      <c r="I303" s="359"/>
      <c r="J303"/>
      <c r="K303"/>
      <c r="L303"/>
      <c r="M303"/>
      <c r="P303" s="360"/>
      <c r="Q303" s="334"/>
      <c r="S303" s="334"/>
      <c r="U303" s="336"/>
      <c r="V303"/>
    </row>
    <row r="304" spans="1:22" x14ac:dyDescent="0.25">
      <c r="A304" s="294"/>
      <c r="B304" s="354"/>
      <c r="C304" s="354"/>
      <c r="D304" s="354"/>
      <c r="E304" s="355"/>
      <c r="F304" s="356"/>
      <c r="G304" s="357"/>
      <c r="H304" s="358"/>
      <c r="I304" s="359"/>
      <c r="J304"/>
      <c r="K304"/>
      <c r="L304"/>
      <c r="M304"/>
      <c r="P304" s="360"/>
      <c r="Q304" s="334"/>
      <c r="S304" s="334"/>
      <c r="U304" s="336"/>
      <c r="V304"/>
    </row>
  </sheetData>
  <mergeCells count="36">
    <mergeCell ref="F271:H271"/>
    <mergeCell ref="A1:J2"/>
    <mergeCell ref="S1:T2"/>
    <mergeCell ref="W1:X1"/>
    <mergeCell ref="O3:P3"/>
    <mergeCell ref="L99:M100"/>
    <mergeCell ref="O106:O107"/>
    <mergeCell ref="P106:P107"/>
    <mergeCell ref="A66:A67"/>
    <mergeCell ref="G66:G67"/>
    <mergeCell ref="H66:H67"/>
    <mergeCell ref="O66:O67"/>
    <mergeCell ref="P66:P67"/>
    <mergeCell ref="A80:A81"/>
    <mergeCell ref="H80:H81"/>
    <mergeCell ref="O80:O81"/>
    <mergeCell ref="P80:P81"/>
    <mergeCell ref="C80:C81"/>
    <mergeCell ref="A71:A73"/>
    <mergeCell ref="C71:C73"/>
    <mergeCell ref="G71:G73"/>
    <mergeCell ref="H71:H73"/>
    <mergeCell ref="O71:O73"/>
    <mergeCell ref="P71:P73"/>
    <mergeCell ref="P69:P70"/>
    <mergeCell ref="A69:A70"/>
    <mergeCell ref="C69:C70"/>
    <mergeCell ref="H69:H70"/>
    <mergeCell ref="G69:G70"/>
    <mergeCell ref="O69:O70"/>
    <mergeCell ref="P59:P60"/>
    <mergeCell ref="A59:A60"/>
    <mergeCell ref="C59:C60"/>
    <mergeCell ref="G59:G60"/>
    <mergeCell ref="H59:H60"/>
    <mergeCell ref="O59:O6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X303"/>
  <sheetViews>
    <sheetView workbookViewId="0">
      <pane xSplit="1" ySplit="3" topLeftCell="B49" activePane="bottomRight" state="frozen"/>
      <selection pane="topRight" activeCell="B1" sqref="B1"/>
      <selection pane="bottomLeft" activeCell="A4" sqref="A4"/>
      <selection pane="bottomRight" activeCell="A60" sqref="A60"/>
    </sheetView>
  </sheetViews>
  <sheetFormatPr baseColWidth="10" defaultRowHeight="15.75" x14ac:dyDescent="0.25"/>
  <cols>
    <col min="1" max="1" width="49.28515625" customWidth="1"/>
    <col min="2" max="2" width="28.5703125" style="296" customWidth="1"/>
    <col min="3" max="3" width="13.85546875" style="296" customWidth="1"/>
    <col min="4" max="4" width="8.42578125" style="296" hidden="1" customWidth="1"/>
    <col min="5" max="5" width="15.28515625" style="317" hidden="1" customWidth="1"/>
    <col min="6" max="6" width="14.140625" style="297" customWidth="1"/>
    <col min="7" max="7" width="14.140625" style="298" bestFit="1" customWidth="1"/>
    <col min="8" max="8" width="13.28515625" style="301" customWidth="1"/>
    <col min="9" max="9" width="16.28515625" style="297" customWidth="1"/>
    <col min="10" max="10" width="11.42578125" style="350"/>
    <col min="11" max="11" width="12.42578125" style="256" bestFit="1" customWidth="1"/>
    <col min="12" max="12" width="16" style="256" customWidth="1"/>
    <col min="13" max="13" width="11.42578125" style="256" customWidth="1"/>
    <col min="14" max="14" width="18.85546875" bestFit="1" customWidth="1"/>
    <col min="15" max="15" width="17.85546875" style="353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62" bestFit="1" customWidth="1"/>
    <col min="20" max="20" width="13" style="335" bestFit="1" customWidth="1"/>
    <col min="21" max="21" width="11.42578125" style="313"/>
    <col min="22" max="22" width="11.42578125" style="328"/>
  </cols>
  <sheetData>
    <row r="1" spans="1:24" ht="42.75" customHeight="1" x14ac:dyDescent="0.65">
      <c r="A1" s="1663" t="s">
        <v>92</v>
      </c>
      <c r="B1" s="1663"/>
      <c r="C1" s="1663"/>
      <c r="D1" s="1663"/>
      <c r="E1" s="1663"/>
      <c r="F1" s="1663"/>
      <c r="G1" s="1663"/>
      <c r="H1" s="1663"/>
      <c r="I1" s="1663"/>
      <c r="J1" s="1663"/>
      <c r="K1" s="363"/>
      <c r="L1" s="363"/>
      <c r="M1" s="363"/>
      <c r="N1" s="363"/>
      <c r="O1" s="364"/>
      <c r="S1" s="1664" t="s">
        <v>0</v>
      </c>
      <c r="T1" s="1664"/>
      <c r="U1" s="4" t="s">
        <v>1</v>
      </c>
      <c r="V1" s="5" t="s">
        <v>2</v>
      </c>
      <c r="W1" s="1666" t="s">
        <v>3</v>
      </c>
      <c r="X1" s="1667"/>
    </row>
    <row r="2" spans="1:24" thickBot="1" x14ac:dyDescent="0.3">
      <c r="A2" s="1663"/>
      <c r="B2" s="1663"/>
      <c r="C2" s="1663"/>
      <c r="D2" s="1663"/>
      <c r="E2" s="1663"/>
      <c r="F2" s="1663"/>
      <c r="G2" s="1663"/>
      <c r="H2" s="1663"/>
      <c r="I2" s="1663"/>
      <c r="J2" s="1663"/>
      <c r="K2" s="365"/>
      <c r="L2" s="365"/>
      <c r="M2" s="365"/>
      <c r="N2" s="366"/>
      <c r="O2" s="367"/>
      <c r="Q2" s="6"/>
      <c r="R2" s="7"/>
      <c r="S2" s="1665"/>
      <c r="T2" s="1665"/>
      <c r="U2" s="8"/>
      <c r="V2" s="9"/>
      <c r="W2" s="10"/>
      <c r="X2" s="11"/>
    </row>
    <row r="3" spans="1:24" ht="50.25" thickTop="1" thickBot="1" x14ac:dyDescent="0.4">
      <c r="A3" s="12" t="s">
        <v>4</v>
      </c>
      <c r="B3" s="13" t="s">
        <v>5</v>
      </c>
      <c r="C3" s="14" t="s">
        <v>6</v>
      </c>
      <c r="D3" s="14" t="s">
        <v>7</v>
      </c>
      <c r="E3" s="15" t="s">
        <v>8</v>
      </c>
      <c r="F3" s="16" t="s">
        <v>9</v>
      </c>
      <c r="G3" s="17" t="s">
        <v>10</v>
      </c>
      <c r="H3" s="18" t="s">
        <v>11</v>
      </c>
      <c r="I3" s="19" t="s">
        <v>12</v>
      </c>
      <c r="J3" s="20" t="s">
        <v>13</v>
      </c>
      <c r="K3" s="21"/>
      <c r="L3" s="22" t="s">
        <v>14</v>
      </c>
      <c r="M3" s="22"/>
      <c r="N3" s="23" t="s">
        <v>15</v>
      </c>
      <c r="O3" s="1668" t="s">
        <v>16</v>
      </c>
      <c r="P3" s="1669"/>
      <c r="Q3" s="24" t="s">
        <v>17</v>
      </c>
      <c r="R3" s="25" t="s">
        <v>18</v>
      </c>
      <c r="S3" s="26" t="s">
        <v>15</v>
      </c>
      <c r="T3" s="27" t="s">
        <v>19</v>
      </c>
      <c r="U3" s="8"/>
      <c r="V3" s="9"/>
      <c r="W3" s="28" t="s">
        <v>20</v>
      </c>
      <c r="X3" s="29" t="s">
        <v>15</v>
      </c>
    </row>
    <row r="4" spans="1:24" ht="33" customHeight="1" thickTop="1" thickBot="1" x14ac:dyDescent="0.35">
      <c r="A4" s="53" t="s">
        <v>116</v>
      </c>
      <c r="B4" s="31" t="s">
        <v>93</v>
      </c>
      <c r="C4" s="32" t="s">
        <v>104</v>
      </c>
      <c r="D4" s="33">
        <v>50</v>
      </c>
      <c r="E4" s="34">
        <f t="shared" ref="E4:E55" si="0">D4*F4</f>
        <v>632500</v>
      </c>
      <c r="F4" s="35">
        <v>12650</v>
      </c>
      <c r="G4" s="36">
        <v>44987</v>
      </c>
      <c r="H4" s="499">
        <v>41588</v>
      </c>
      <c r="I4" s="38">
        <v>12650</v>
      </c>
      <c r="J4" s="39">
        <f t="shared" ref="J4:J131" si="1">I4-F4</f>
        <v>0</v>
      </c>
      <c r="K4" s="40">
        <v>45</v>
      </c>
      <c r="L4" s="41"/>
      <c r="M4" s="41"/>
      <c r="N4" s="42">
        <f t="shared" ref="N4:N125" si="2">K4*I4</f>
        <v>569250</v>
      </c>
      <c r="O4" s="43" t="s">
        <v>22</v>
      </c>
      <c r="P4" s="44">
        <v>45001</v>
      </c>
      <c r="Q4" s="45"/>
      <c r="R4" s="46"/>
      <c r="S4" s="47"/>
      <c r="T4" s="48"/>
      <c r="U4" s="49"/>
      <c r="V4" s="50"/>
      <c r="W4" s="51"/>
      <c r="X4" s="52">
        <v>0</v>
      </c>
    </row>
    <row r="5" spans="1:24" ht="28.5" customHeight="1" thickTop="1" thickBot="1" x14ac:dyDescent="0.35">
      <c r="A5" s="53" t="s">
        <v>116</v>
      </c>
      <c r="B5" s="54" t="s">
        <v>58</v>
      </c>
      <c r="C5" s="55" t="s">
        <v>105</v>
      </c>
      <c r="D5" s="56">
        <v>50</v>
      </c>
      <c r="E5" s="34">
        <f t="shared" si="0"/>
        <v>1298000</v>
      </c>
      <c r="F5" s="57">
        <v>25960</v>
      </c>
      <c r="G5" s="58">
        <v>44988</v>
      </c>
      <c r="H5" s="59">
        <v>41598</v>
      </c>
      <c r="I5" s="60">
        <v>25960</v>
      </c>
      <c r="J5" s="39">
        <f t="shared" si="1"/>
        <v>0</v>
      </c>
      <c r="K5" s="40">
        <v>45</v>
      </c>
      <c r="L5" s="61"/>
      <c r="M5" s="61"/>
      <c r="N5" s="42">
        <f>K5*I5</f>
        <v>1168200</v>
      </c>
      <c r="O5" s="62" t="s">
        <v>21</v>
      </c>
      <c r="P5" s="63">
        <v>45002</v>
      </c>
      <c r="Q5" s="64"/>
      <c r="R5" s="65"/>
      <c r="S5" s="47"/>
      <c r="T5" s="48"/>
      <c r="U5" s="49"/>
      <c r="V5" s="50"/>
      <c r="W5" s="49"/>
      <c r="X5" s="52">
        <v>0</v>
      </c>
    </row>
    <row r="6" spans="1:24" ht="30.75" customHeight="1" thickTop="1" thickBot="1" x14ac:dyDescent="0.35">
      <c r="A6" s="390" t="s">
        <v>81</v>
      </c>
      <c r="B6" s="54" t="s">
        <v>93</v>
      </c>
      <c r="C6" s="55" t="s">
        <v>206</v>
      </c>
      <c r="D6" s="56">
        <v>47</v>
      </c>
      <c r="E6" s="34">
        <f t="shared" si="0"/>
        <v>474277</v>
      </c>
      <c r="F6" s="57">
        <v>10091</v>
      </c>
      <c r="G6" s="58">
        <v>44989</v>
      </c>
      <c r="H6" s="422">
        <v>2687</v>
      </c>
      <c r="I6" s="60">
        <v>10091</v>
      </c>
      <c r="J6" s="39">
        <f t="shared" si="1"/>
        <v>0</v>
      </c>
      <c r="K6" s="40">
        <v>44</v>
      </c>
      <c r="L6" s="61"/>
      <c r="M6" s="61"/>
      <c r="N6" s="42">
        <f>K6*I6</f>
        <v>444004</v>
      </c>
      <c r="O6" s="62" t="s">
        <v>22</v>
      </c>
      <c r="P6" s="63">
        <v>44999</v>
      </c>
      <c r="Q6" s="64"/>
      <c r="R6" s="65"/>
      <c r="S6" s="47"/>
      <c r="T6" s="48"/>
      <c r="U6" s="49"/>
      <c r="V6" s="50"/>
      <c r="W6" s="66"/>
      <c r="X6" s="52">
        <v>0</v>
      </c>
    </row>
    <row r="7" spans="1:24" ht="30.75" customHeight="1" thickTop="1" thickBot="1" x14ac:dyDescent="0.35">
      <c r="A7" s="53" t="s">
        <v>116</v>
      </c>
      <c r="B7" s="54" t="s">
        <v>58</v>
      </c>
      <c r="C7" s="67" t="s">
        <v>207</v>
      </c>
      <c r="D7" s="56">
        <v>50</v>
      </c>
      <c r="E7" s="34">
        <f t="shared" si="0"/>
        <v>1290000</v>
      </c>
      <c r="F7" s="57">
        <v>25800</v>
      </c>
      <c r="G7" s="58">
        <v>44990</v>
      </c>
      <c r="H7" s="421">
        <v>41619</v>
      </c>
      <c r="I7" s="60">
        <v>25800</v>
      </c>
      <c r="J7" s="39">
        <f t="shared" si="1"/>
        <v>0</v>
      </c>
      <c r="K7" s="40">
        <v>45</v>
      </c>
      <c r="L7" s="61"/>
      <c r="M7" s="61"/>
      <c r="N7" s="42">
        <f t="shared" si="2"/>
        <v>1161000</v>
      </c>
      <c r="O7" s="68" t="s">
        <v>22</v>
      </c>
      <c r="P7" s="63">
        <v>45006</v>
      </c>
      <c r="Q7" s="64"/>
      <c r="R7" s="65"/>
      <c r="S7" s="47"/>
      <c r="T7" s="48"/>
      <c r="U7" s="49"/>
      <c r="V7" s="50"/>
      <c r="W7" s="49"/>
      <c r="X7" s="52">
        <v>0</v>
      </c>
    </row>
    <row r="8" spans="1:24" ht="30.75" customHeight="1" thickTop="1" thickBot="1" x14ac:dyDescent="0.35">
      <c r="A8" s="53" t="s">
        <v>26</v>
      </c>
      <c r="B8" s="54" t="s">
        <v>94</v>
      </c>
      <c r="C8" s="67" t="s">
        <v>208</v>
      </c>
      <c r="D8" s="56">
        <v>50</v>
      </c>
      <c r="E8" s="34">
        <f t="shared" si="0"/>
        <v>1373000</v>
      </c>
      <c r="F8" s="57">
        <v>27460</v>
      </c>
      <c r="G8" s="58">
        <v>44993</v>
      </c>
      <c r="H8" s="421">
        <v>41647</v>
      </c>
      <c r="I8" s="60">
        <v>27460</v>
      </c>
      <c r="J8" s="39">
        <f t="shared" si="1"/>
        <v>0</v>
      </c>
      <c r="K8" s="40">
        <v>44.2</v>
      </c>
      <c r="L8" s="61"/>
      <c r="M8" s="61"/>
      <c r="N8" s="42">
        <f t="shared" si="2"/>
        <v>1213732</v>
      </c>
      <c r="O8" s="69" t="s">
        <v>22</v>
      </c>
      <c r="P8" s="70">
        <v>45007</v>
      </c>
      <c r="Q8" s="64"/>
      <c r="R8" s="65"/>
      <c r="S8" s="47"/>
      <c r="T8" s="48"/>
      <c r="U8" s="49"/>
      <c r="V8" s="50"/>
      <c r="W8" s="49"/>
      <c r="X8" s="52">
        <v>0</v>
      </c>
    </row>
    <row r="9" spans="1:24" ht="27.75" customHeight="1" thickTop="1" thickBot="1" x14ac:dyDescent="0.35">
      <c r="A9" s="53" t="s">
        <v>116</v>
      </c>
      <c r="B9" s="54" t="s">
        <v>58</v>
      </c>
      <c r="C9" s="55" t="s">
        <v>209</v>
      </c>
      <c r="D9" s="56">
        <v>50</v>
      </c>
      <c r="E9" s="34">
        <f t="shared" si="0"/>
        <v>1222000</v>
      </c>
      <c r="F9" s="57">
        <v>24440</v>
      </c>
      <c r="G9" s="58">
        <v>44995</v>
      </c>
      <c r="H9" s="59">
        <v>41664</v>
      </c>
      <c r="I9" s="60">
        <v>24440</v>
      </c>
      <c r="J9" s="39">
        <f t="shared" si="1"/>
        <v>0</v>
      </c>
      <c r="K9" s="40">
        <v>44.2</v>
      </c>
      <c r="L9" s="61"/>
      <c r="M9" s="61"/>
      <c r="N9" s="42">
        <f t="shared" si="2"/>
        <v>1080248</v>
      </c>
      <c r="O9" s="72" t="s">
        <v>22</v>
      </c>
      <c r="P9" s="70">
        <v>45009</v>
      </c>
      <c r="Q9" s="64"/>
      <c r="R9" s="65"/>
      <c r="S9" s="47"/>
      <c r="T9" s="48"/>
      <c r="U9" s="49"/>
      <c r="V9" s="50"/>
      <c r="W9" s="49"/>
      <c r="X9" s="52">
        <v>0</v>
      </c>
    </row>
    <row r="10" spans="1:24" ht="27.75" customHeight="1" thickTop="1" thickBot="1" x14ac:dyDescent="0.35">
      <c r="A10" s="53" t="s">
        <v>116</v>
      </c>
      <c r="B10" s="54" t="s">
        <v>58</v>
      </c>
      <c r="C10" s="55" t="s">
        <v>210</v>
      </c>
      <c r="D10" s="56">
        <v>50</v>
      </c>
      <c r="E10" s="34">
        <f t="shared" si="0"/>
        <v>1217000</v>
      </c>
      <c r="F10" s="57">
        <v>24340</v>
      </c>
      <c r="G10" s="58">
        <v>44998</v>
      </c>
      <c r="H10" s="59">
        <v>41701</v>
      </c>
      <c r="I10" s="60">
        <v>24340</v>
      </c>
      <c r="J10" s="39">
        <f t="shared" si="1"/>
        <v>0</v>
      </c>
      <c r="K10" s="40">
        <v>43</v>
      </c>
      <c r="L10" s="61"/>
      <c r="M10" s="61"/>
      <c r="N10" s="42">
        <f t="shared" si="2"/>
        <v>1046620</v>
      </c>
      <c r="O10" s="72" t="s">
        <v>22</v>
      </c>
      <c r="P10" s="70">
        <v>45013</v>
      </c>
      <c r="Q10" s="64"/>
      <c r="R10" s="65"/>
      <c r="S10" s="47"/>
      <c r="T10" s="48"/>
      <c r="U10" s="49"/>
      <c r="V10" s="50"/>
      <c r="W10" s="49"/>
      <c r="X10" s="52"/>
    </row>
    <row r="11" spans="1:24" ht="27.75" customHeight="1" thickTop="1" thickBot="1" x14ac:dyDescent="0.35">
      <c r="A11" s="412" t="s">
        <v>81</v>
      </c>
      <c r="B11" s="54" t="s">
        <v>80</v>
      </c>
      <c r="C11" s="55" t="s">
        <v>211</v>
      </c>
      <c r="D11" s="73">
        <v>43</v>
      </c>
      <c r="E11" s="34">
        <f t="shared" si="0"/>
        <v>464013</v>
      </c>
      <c r="F11" s="57">
        <v>10791</v>
      </c>
      <c r="G11" s="58">
        <v>44999</v>
      </c>
      <c r="H11" s="422">
        <v>2752</v>
      </c>
      <c r="I11" s="60">
        <v>10791</v>
      </c>
      <c r="J11" s="39">
        <f t="shared" si="1"/>
        <v>0</v>
      </c>
      <c r="K11" s="40">
        <v>43</v>
      </c>
      <c r="L11" s="61"/>
      <c r="M11" s="61"/>
      <c r="N11" s="42">
        <f t="shared" si="2"/>
        <v>464013</v>
      </c>
      <c r="O11" s="72" t="s">
        <v>21</v>
      </c>
      <c r="P11" s="74">
        <v>45009</v>
      </c>
      <c r="Q11" s="64"/>
      <c r="R11" s="65"/>
      <c r="S11" s="47"/>
      <c r="T11" s="48"/>
      <c r="U11" s="49"/>
      <c r="V11" s="50"/>
      <c r="W11" s="49"/>
      <c r="X11" s="52">
        <v>0</v>
      </c>
    </row>
    <row r="12" spans="1:24" ht="27.75" customHeight="1" thickTop="1" thickBot="1" x14ac:dyDescent="0.35">
      <c r="A12" s="413" t="s">
        <v>139</v>
      </c>
      <c r="B12" s="438" t="s">
        <v>213</v>
      </c>
      <c r="C12" s="55" t="s">
        <v>212</v>
      </c>
      <c r="D12" s="56">
        <v>43</v>
      </c>
      <c r="E12" s="34">
        <f t="shared" si="0"/>
        <v>1026730.35</v>
      </c>
      <c r="F12" s="57">
        <v>23877.45</v>
      </c>
      <c r="G12" s="58">
        <v>45000</v>
      </c>
      <c r="H12" s="59" t="s">
        <v>140</v>
      </c>
      <c r="I12" s="60">
        <v>23877.45</v>
      </c>
      <c r="J12" s="39">
        <f t="shared" si="1"/>
        <v>0</v>
      </c>
      <c r="K12" s="40">
        <v>42</v>
      </c>
      <c r="L12" s="61"/>
      <c r="M12" s="61"/>
      <c r="N12" s="42">
        <f t="shared" si="2"/>
        <v>1002852.9</v>
      </c>
      <c r="O12" s="429" t="s">
        <v>26</v>
      </c>
      <c r="P12" s="74">
        <v>45007</v>
      </c>
      <c r="Q12" s="64"/>
      <c r="R12" s="65"/>
      <c r="S12" s="47"/>
      <c r="T12" s="48"/>
      <c r="U12" s="49"/>
      <c r="V12" s="50"/>
      <c r="W12" s="49"/>
      <c r="X12" s="52">
        <v>0</v>
      </c>
    </row>
    <row r="13" spans="1:24" ht="27.75" customHeight="1" thickTop="1" thickBot="1" x14ac:dyDescent="0.35">
      <c r="A13" s="76" t="s">
        <v>116</v>
      </c>
      <c r="B13" s="54" t="s">
        <v>80</v>
      </c>
      <c r="C13" s="77" t="s">
        <v>214</v>
      </c>
      <c r="D13" s="56">
        <v>50</v>
      </c>
      <c r="E13" s="34">
        <f t="shared" si="0"/>
        <v>617500</v>
      </c>
      <c r="F13" s="57">
        <v>12350</v>
      </c>
      <c r="G13" s="58">
        <v>45002</v>
      </c>
      <c r="H13" s="59">
        <v>41749</v>
      </c>
      <c r="I13" s="60">
        <v>12350</v>
      </c>
      <c r="J13" s="39">
        <f t="shared" si="1"/>
        <v>0</v>
      </c>
      <c r="K13" s="40">
        <v>41</v>
      </c>
      <c r="L13" s="61"/>
      <c r="M13" s="61"/>
      <c r="N13" s="42">
        <f t="shared" si="2"/>
        <v>506350</v>
      </c>
      <c r="O13" s="72" t="s">
        <v>22</v>
      </c>
      <c r="P13" s="74">
        <v>45016</v>
      </c>
      <c r="Q13" s="64"/>
      <c r="R13" s="65"/>
      <c r="S13" s="47"/>
      <c r="T13" s="48"/>
      <c r="U13" s="49"/>
      <c r="V13" s="50"/>
      <c r="W13" s="49"/>
      <c r="X13" s="52">
        <v>0</v>
      </c>
    </row>
    <row r="14" spans="1:24" ht="27.75" customHeight="1" thickTop="1" thickBot="1" x14ac:dyDescent="0.35">
      <c r="A14" s="71" t="s">
        <v>116</v>
      </c>
      <c r="B14" s="54" t="s">
        <v>80</v>
      </c>
      <c r="C14" s="440"/>
      <c r="D14" s="441"/>
      <c r="E14" s="442">
        <f t="shared" si="0"/>
        <v>0</v>
      </c>
      <c r="F14" s="57">
        <v>12350</v>
      </c>
      <c r="G14" s="58">
        <v>45002</v>
      </c>
      <c r="H14" s="389"/>
      <c r="I14" s="60">
        <v>12350</v>
      </c>
      <c r="J14" s="39">
        <f t="shared" si="1"/>
        <v>0</v>
      </c>
      <c r="K14" s="40">
        <v>41</v>
      </c>
      <c r="L14" s="61"/>
      <c r="M14" s="61"/>
      <c r="N14" s="42">
        <f t="shared" si="2"/>
        <v>506350</v>
      </c>
      <c r="O14" s="72"/>
      <c r="P14" s="74"/>
      <c r="Q14" s="64"/>
      <c r="R14" s="65"/>
      <c r="S14" s="47"/>
      <c r="T14" s="48"/>
      <c r="U14" s="49"/>
      <c r="V14" s="50"/>
      <c r="W14" s="49"/>
      <c r="X14" s="52">
        <v>0</v>
      </c>
    </row>
    <row r="15" spans="1:24" ht="27.75" customHeight="1" thickTop="1" thickBot="1" x14ac:dyDescent="0.35">
      <c r="A15" s="71" t="s">
        <v>116</v>
      </c>
      <c r="B15" s="54" t="s">
        <v>80</v>
      </c>
      <c r="C15" s="77" t="s">
        <v>215</v>
      </c>
      <c r="D15" s="56">
        <v>50</v>
      </c>
      <c r="E15" s="34">
        <f t="shared" ref="E15:E16" si="3">D15*F15</f>
        <v>659500</v>
      </c>
      <c r="F15" s="57">
        <v>13190</v>
      </c>
      <c r="G15" s="58">
        <v>45003</v>
      </c>
      <c r="H15" s="59">
        <v>41762</v>
      </c>
      <c r="I15" s="60">
        <v>13190</v>
      </c>
      <c r="J15" s="39">
        <f t="shared" ref="J15:J16" si="4">I15-F15</f>
        <v>0</v>
      </c>
      <c r="K15" s="40">
        <v>41</v>
      </c>
      <c r="L15" s="61"/>
      <c r="M15" s="61"/>
      <c r="N15" s="42">
        <f t="shared" ref="N15:N16" si="5">K15*I15</f>
        <v>540790</v>
      </c>
      <c r="O15" s="72" t="s">
        <v>22</v>
      </c>
      <c r="P15" s="74">
        <v>45016</v>
      </c>
      <c r="Q15" s="64"/>
      <c r="R15" s="65"/>
      <c r="S15" s="47"/>
      <c r="T15" s="48"/>
      <c r="U15" s="49"/>
      <c r="V15" s="50"/>
      <c r="W15" s="49"/>
      <c r="X15" s="52">
        <v>0</v>
      </c>
    </row>
    <row r="16" spans="1:24" ht="24" customHeight="1" thickTop="1" thickBot="1" x14ac:dyDescent="0.35">
      <c r="A16" s="71" t="s">
        <v>116</v>
      </c>
      <c r="B16" s="54" t="s">
        <v>94</v>
      </c>
      <c r="C16" s="78" t="s">
        <v>216</v>
      </c>
      <c r="D16" s="56">
        <v>50</v>
      </c>
      <c r="E16" s="34">
        <f t="shared" si="3"/>
        <v>1206500</v>
      </c>
      <c r="F16" s="57">
        <v>24130</v>
      </c>
      <c r="G16" s="58">
        <v>45005</v>
      </c>
      <c r="H16" s="389"/>
      <c r="I16" s="60">
        <v>24130</v>
      </c>
      <c r="J16" s="39">
        <f t="shared" si="4"/>
        <v>0</v>
      </c>
      <c r="K16" s="40">
        <v>41</v>
      </c>
      <c r="L16" s="61"/>
      <c r="M16" s="61"/>
      <c r="N16" s="42">
        <f t="shared" si="5"/>
        <v>989330</v>
      </c>
      <c r="O16" s="75"/>
      <c r="P16" s="74"/>
      <c r="Q16" s="64"/>
      <c r="R16" s="65"/>
      <c r="S16" s="47"/>
      <c r="T16" s="48"/>
      <c r="U16" s="49"/>
      <c r="V16" s="50"/>
      <c r="W16" s="49"/>
      <c r="X16" s="52">
        <v>0</v>
      </c>
    </row>
    <row r="17" spans="1:24" ht="26.25" customHeight="1" thickTop="1" thickBot="1" x14ac:dyDescent="0.35">
      <c r="A17" s="79" t="s">
        <v>116</v>
      </c>
      <c r="B17" s="54" t="s">
        <v>178</v>
      </c>
      <c r="C17" s="55" t="s">
        <v>217</v>
      </c>
      <c r="D17" s="56">
        <v>50</v>
      </c>
      <c r="E17" s="34">
        <f t="shared" si="0"/>
        <v>860500</v>
      </c>
      <c r="F17" s="57">
        <v>17210</v>
      </c>
      <c r="G17" s="58">
        <v>45008</v>
      </c>
      <c r="H17" s="389">
        <v>41802</v>
      </c>
      <c r="I17" s="60">
        <v>17210</v>
      </c>
      <c r="J17" s="39">
        <f t="shared" si="1"/>
        <v>0</v>
      </c>
      <c r="K17" s="40">
        <v>39.5</v>
      </c>
      <c r="L17" s="61"/>
      <c r="M17" s="61"/>
      <c r="N17" s="42">
        <f t="shared" si="2"/>
        <v>679795</v>
      </c>
      <c r="O17" s="378" t="s">
        <v>22</v>
      </c>
      <c r="P17" s="379">
        <v>45020</v>
      </c>
      <c r="Q17" s="64"/>
      <c r="R17" s="65"/>
      <c r="S17" s="47"/>
      <c r="T17" s="48"/>
      <c r="U17" s="49"/>
      <c r="V17" s="50"/>
      <c r="W17" s="49"/>
      <c r="X17" s="52">
        <v>0</v>
      </c>
    </row>
    <row r="18" spans="1:24" ht="27.75" customHeight="1" thickTop="1" thickBot="1" x14ac:dyDescent="0.35">
      <c r="A18" s="71" t="s">
        <v>116</v>
      </c>
      <c r="B18" s="54" t="s">
        <v>202</v>
      </c>
      <c r="C18" s="67" t="s">
        <v>218</v>
      </c>
      <c r="D18" s="56">
        <v>50</v>
      </c>
      <c r="E18" s="34">
        <f t="shared" si="0"/>
        <v>558020</v>
      </c>
      <c r="F18" s="57">
        <v>11160.4</v>
      </c>
      <c r="G18" s="58">
        <v>45008</v>
      </c>
      <c r="H18" s="389">
        <v>41803</v>
      </c>
      <c r="I18" s="60">
        <v>11160.4</v>
      </c>
      <c r="J18" s="39">
        <f t="shared" si="1"/>
        <v>0</v>
      </c>
      <c r="K18" s="40">
        <v>39.5</v>
      </c>
      <c r="L18" s="61"/>
      <c r="M18" s="61"/>
      <c r="N18" s="42">
        <f t="shared" si="2"/>
        <v>440835.8</v>
      </c>
      <c r="O18" s="378" t="s">
        <v>22</v>
      </c>
      <c r="P18" s="379">
        <v>45020</v>
      </c>
      <c r="Q18" s="64"/>
      <c r="R18" s="65"/>
      <c r="S18" s="47"/>
      <c r="T18" s="48"/>
      <c r="U18" s="49"/>
      <c r="V18" s="50"/>
      <c r="W18" s="49"/>
      <c r="X18" s="52">
        <v>0</v>
      </c>
    </row>
    <row r="19" spans="1:24" ht="28.5" customHeight="1" thickTop="1" thickBot="1" x14ac:dyDescent="0.35">
      <c r="A19" s="80" t="s">
        <v>116</v>
      </c>
      <c r="B19" s="54" t="s">
        <v>203</v>
      </c>
      <c r="C19" s="55" t="s">
        <v>219</v>
      </c>
      <c r="D19" s="56">
        <v>50</v>
      </c>
      <c r="E19" s="34">
        <f t="shared" si="0"/>
        <v>1297500</v>
      </c>
      <c r="F19" s="57">
        <v>25950</v>
      </c>
      <c r="G19" s="58">
        <v>45009</v>
      </c>
      <c r="H19" s="389">
        <v>41825</v>
      </c>
      <c r="I19" s="60">
        <v>25950</v>
      </c>
      <c r="J19" s="39">
        <f t="shared" si="1"/>
        <v>0</v>
      </c>
      <c r="K19" s="81">
        <v>39.5</v>
      </c>
      <c r="L19" s="61"/>
      <c r="M19" s="61"/>
      <c r="N19" s="42">
        <f t="shared" si="2"/>
        <v>1025025</v>
      </c>
      <c r="O19" s="378" t="s">
        <v>22</v>
      </c>
      <c r="P19" s="379">
        <v>45021</v>
      </c>
      <c r="Q19" s="64"/>
      <c r="R19" s="65"/>
      <c r="S19" s="47"/>
      <c r="T19" s="48"/>
      <c r="U19" s="49"/>
      <c r="V19" s="50"/>
      <c r="W19" s="49"/>
      <c r="X19" s="52">
        <v>0</v>
      </c>
    </row>
    <row r="20" spans="1:24" ht="33.75" customHeight="1" thickTop="1" thickBot="1" x14ac:dyDescent="0.35">
      <c r="A20" s="80" t="s">
        <v>116</v>
      </c>
      <c r="B20" s="54" t="s">
        <v>42</v>
      </c>
      <c r="C20" s="77" t="s">
        <v>220</v>
      </c>
      <c r="D20" s="56">
        <v>50</v>
      </c>
      <c r="E20" s="34">
        <f t="shared" si="0"/>
        <v>1242500</v>
      </c>
      <c r="F20" s="57">
        <v>24850</v>
      </c>
      <c r="G20" s="58">
        <v>45011</v>
      </c>
      <c r="H20" s="389">
        <v>41837</v>
      </c>
      <c r="I20" s="60">
        <v>24850</v>
      </c>
      <c r="J20" s="39">
        <f t="shared" si="1"/>
        <v>0</v>
      </c>
      <c r="K20" s="81">
        <v>36.5</v>
      </c>
      <c r="L20" s="61"/>
      <c r="M20" s="61"/>
      <c r="N20" s="42">
        <f t="shared" si="2"/>
        <v>907025</v>
      </c>
      <c r="O20" s="378" t="s">
        <v>232</v>
      </c>
      <c r="P20" s="379">
        <v>45026</v>
      </c>
      <c r="Q20" s="64"/>
      <c r="R20" s="65"/>
      <c r="S20" s="47"/>
      <c r="T20" s="48"/>
      <c r="U20" s="49"/>
      <c r="V20" s="50"/>
      <c r="W20" s="49"/>
      <c r="X20" s="52">
        <v>0</v>
      </c>
    </row>
    <row r="21" spans="1:24" ht="30" customHeight="1" thickTop="1" thickBot="1" x14ac:dyDescent="0.35">
      <c r="A21" s="80" t="s">
        <v>116</v>
      </c>
      <c r="B21" s="54" t="s">
        <v>204</v>
      </c>
      <c r="C21" s="439" t="s">
        <v>221</v>
      </c>
      <c r="D21" s="85">
        <v>50</v>
      </c>
      <c r="E21" s="34">
        <f t="shared" si="0"/>
        <v>1252000</v>
      </c>
      <c r="F21" s="57">
        <v>25040</v>
      </c>
      <c r="G21" s="58">
        <v>45014</v>
      </c>
      <c r="H21" s="389">
        <v>41859</v>
      </c>
      <c r="I21" s="60">
        <v>25040</v>
      </c>
      <c r="J21" s="39">
        <f t="shared" si="1"/>
        <v>0</v>
      </c>
      <c r="K21" s="81">
        <v>36.5</v>
      </c>
      <c r="L21" s="61"/>
      <c r="M21" s="61"/>
      <c r="N21" s="42">
        <f t="shared" si="2"/>
        <v>913960</v>
      </c>
      <c r="O21" s="378" t="s">
        <v>22</v>
      </c>
      <c r="P21" s="379">
        <v>45028</v>
      </c>
      <c r="Q21" s="86"/>
      <c r="R21" s="65"/>
      <c r="S21" s="47"/>
      <c r="T21" s="48"/>
      <c r="U21" s="49"/>
      <c r="V21" s="50"/>
      <c r="W21" s="49"/>
      <c r="X21" s="52">
        <v>0</v>
      </c>
    </row>
    <row r="22" spans="1:24" ht="27" customHeight="1" thickTop="1" thickBot="1" x14ac:dyDescent="0.35">
      <c r="A22" s="80" t="s">
        <v>116</v>
      </c>
      <c r="B22" s="54" t="s">
        <v>205</v>
      </c>
      <c r="C22" s="88" t="s">
        <v>222</v>
      </c>
      <c r="D22" s="85">
        <v>50</v>
      </c>
      <c r="E22" s="34">
        <f t="shared" si="0"/>
        <v>597000</v>
      </c>
      <c r="F22" s="57">
        <v>11940</v>
      </c>
      <c r="G22" s="58">
        <v>45015</v>
      </c>
      <c r="H22" s="389">
        <v>41888</v>
      </c>
      <c r="I22" s="60">
        <v>11940</v>
      </c>
      <c r="J22" s="39">
        <f t="shared" si="1"/>
        <v>0</v>
      </c>
      <c r="K22" s="81">
        <v>36.5</v>
      </c>
      <c r="L22" s="61"/>
      <c r="M22" s="61"/>
      <c r="N22" s="42">
        <f t="shared" si="2"/>
        <v>435810</v>
      </c>
      <c r="O22" s="482" t="s">
        <v>231</v>
      </c>
      <c r="P22" s="483">
        <v>45029</v>
      </c>
      <c r="Q22" s="86"/>
      <c r="R22" s="65"/>
      <c r="S22" s="47"/>
      <c r="T22" s="48"/>
      <c r="U22" s="49"/>
      <c r="V22" s="50"/>
      <c r="W22" s="49"/>
      <c r="X22" s="52">
        <v>0</v>
      </c>
    </row>
    <row r="23" spans="1:24" ht="38.25" customHeight="1" thickTop="1" thickBot="1" x14ac:dyDescent="0.35">
      <c r="A23" s="80" t="s">
        <v>116</v>
      </c>
      <c r="B23" s="54" t="s">
        <v>42</v>
      </c>
      <c r="C23" s="55" t="s">
        <v>223</v>
      </c>
      <c r="D23" s="56">
        <v>50</v>
      </c>
      <c r="E23" s="34">
        <f t="shared" si="0"/>
        <v>1149500</v>
      </c>
      <c r="F23" s="57">
        <v>22990</v>
      </c>
      <c r="G23" s="58">
        <v>45016</v>
      </c>
      <c r="H23" s="389">
        <v>41890</v>
      </c>
      <c r="I23" s="60">
        <v>22990</v>
      </c>
      <c r="J23" s="39">
        <f t="shared" si="1"/>
        <v>0</v>
      </c>
      <c r="K23" s="81">
        <v>36.5</v>
      </c>
      <c r="L23" s="61"/>
      <c r="M23" s="61"/>
      <c r="N23" s="42">
        <f t="shared" si="2"/>
        <v>839135</v>
      </c>
      <c r="O23" s="482" t="s">
        <v>22</v>
      </c>
      <c r="P23" s="483">
        <v>45030</v>
      </c>
      <c r="Q23" s="86"/>
      <c r="R23" s="65"/>
      <c r="S23" s="47"/>
      <c r="T23" s="48"/>
      <c r="U23" s="49"/>
      <c r="V23" s="50"/>
      <c r="W23" s="49"/>
      <c r="X23" s="52">
        <v>0</v>
      </c>
    </row>
    <row r="24" spans="1:24" ht="38.25" customHeight="1" thickTop="1" thickBot="1" x14ac:dyDescent="0.35">
      <c r="A24" s="87"/>
      <c r="B24" s="54"/>
      <c r="C24" s="55"/>
      <c r="D24" s="56"/>
      <c r="E24" s="34">
        <f t="shared" si="0"/>
        <v>0</v>
      </c>
      <c r="F24" s="57"/>
      <c r="G24" s="58"/>
      <c r="H24" s="59"/>
      <c r="I24" s="60"/>
      <c r="J24" s="39">
        <f t="shared" si="1"/>
        <v>0</v>
      </c>
      <c r="K24" s="81"/>
      <c r="L24" s="61"/>
      <c r="M24" s="61"/>
      <c r="N24" s="42">
        <f t="shared" si="2"/>
        <v>0</v>
      </c>
      <c r="O24" s="69"/>
      <c r="P24" s="70"/>
      <c r="Q24" s="86"/>
      <c r="R24" s="65"/>
      <c r="S24" s="47"/>
      <c r="T24" s="48"/>
      <c r="U24" s="49"/>
      <c r="V24" s="50"/>
      <c r="W24" s="49"/>
      <c r="X24" s="52">
        <v>0</v>
      </c>
    </row>
    <row r="25" spans="1:24" ht="27.75" customHeight="1" thickTop="1" thickBot="1" x14ac:dyDescent="0.35">
      <c r="A25" s="87"/>
      <c r="B25" s="54"/>
      <c r="C25" s="55"/>
      <c r="D25" s="56"/>
      <c r="E25" s="34">
        <f t="shared" si="0"/>
        <v>0</v>
      </c>
      <c r="F25" s="57"/>
      <c r="G25" s="58"/>
      <c r="H25" s="59"/>
      <c r="I25" s="60"/>
      <c r="J25" s="39">
        <f t="shared" si="1"/>
        <v>0</v>
      </c>
      <c r="K25" s="81"/>
      <c r="L25" s="61"/>
      <c r="M25" s="61"/>
      <c r="N25" s="42">
        <f t="shared" si="2"/>
        <v>0</v>
      </c>
      <c r="O25" s="69"/>
      <c r="P25" s="70"/>
      <c r="Q25" s="86"/>
      <c r="R25" s="65"/>
      <c r="S25" s="47"/>
      <c r="T25" s="48"/>
      <c r="U25" s="49"/>
      <c r="V25" s="50"/>
      <c r="W25" s="49"/>
      <c r="X25" s="52">
        <v>0</v>
      </c>
    </row>
    <row r="26" spans="1:24" ht="28.5" customHeight="1" thickTop="1" thickBot="1" x14ac:dyDescent="0.35">
      <c r="A26" s="87"/>
      <c r="B26" s="54"/>
      <c r="C26" s="55"/>
      <c r="D26" s="56"/>
      <c r="E26" s="34">
        <f t="shared" si="0"/>
        <v>0</v>
      </c>
      <c r="F26" s="57"/>
      <c r="G26" s="58"/>
      <c r="H26" s="59"/>
      <c r="I26" s="60"/>
      <c r="J26" s="39">
        <f t="shared" si="1"/>
        <v>0</v>
      </c>
      <c r="K26" s="81"/>
      <c r="L26" s="61"/>
      <c r="M26" s="61"/>
      <c r="N26" s="42">
        <f t="shared" si="2"/>
        <v>0</v>
      </c>
      <c r="O26" s="72"/>
      <c r="P26" s="70"/>
      <c r="Q26" s="86"/>
      <c r="R26" s="65"/>
      <c r="S26" s="89"/>
      <c r="T26" s="48"/>
      <c r="U26" s="49"/>
      <c r="V26" s="50"/>
      <c r="W26" s="49"/>
      <c r="X26" s="52">
        <v>0</v>
      </c>
    </row>
    <row r="27" spans="1:24" ht="22.5" customHeight="1" thickTop="1" thickBot="1" x14ac:dyDescent="0.35">
      <c r="A27" s="71"/>
      <c r="B27" s="54"/>
      <c r="C27" s="55"/>
      <c r="D27" s="56"/>
      <c r="E27" s="34">
        <f t="shared" si="0"/>
        <v>0</v>
      </c>
      <c r="F27" s="57"/>
      <c r="G27" s="58"/>
      <c r="H27" s="59"/>
      <c r="I27" s="60"/>
      <c r="J27" s="39">
        <f t="shared" si="1"/>
        <v>0</v>
      </c>
      <c r="K27" s="81"/>
      <c r="L27" s="61"/>
      <c r="M27" s="61"/>
      <c r="N27" s="42">
        <f t="shared" si="2"/>
        <v>0</v>
      </c>
      <c r="O27" s="69"/>
      <c r="P27" s="70"/>
      <c r="Q27" s="86"/>
      <c r="R27" s="65"/>
      <c r="S27" s="47"/>
      <c r="T27" s="48"/>
      <c r="U27" s="49"/>
      <c r="V27" s="50"/>
      <c r="W27" s="49"/>
      <c r="X27" s="52">
        <v>0</v>
      </c>
    </row>
    <row r="28" spans="1:24" ht="22.5" customHeight="1" thickTop="1" thickBot="1" x14ac:dyDescent="0.35">
      <c r="A28" s="90"/>
      <c r="B28" s="54"/>
      <c r="C28" s="55"/>
      <c r="D28" s="56"/>
      <c r="E28" s="34">
        <f t="shared" si="0"/>
        <v>0</v>
      </c>
      <c r="F28" s="57"/>
      <c r="G28" s="58"/>
      <c r="H28" s="59"/>
      <c r="I28" s="60"/>
      <c r="J28" s="39">
        <f t="shared" si="1"/>
        <v>0</v>
      </c>
      <c r="K28" s="81"/>
      <c r="L28" s="61"/>
      <c r="M28" s="61"/>
      <c r="N28" s="42">
        <f t="shared" si="2"/>
        <v>0</v>
      </c>
      <c r="O28" s="69"/>
      <c r="P28" s="70"/>
      <c r="Q28" s="86"/>
      <c r="R28" s="65"/>
      <c r="S28" s="47"/>
      <c r="T28" s="48"/>
      <c r="U28" s="49"/>
      <c r="V28" s="50"/>
      <c r="W28" s="49"/>
      <c r="X28" s="52">
        <v>0</v>
      </c>
    </row>
    <row r="29" spans="1:24" ht="22.5" customHeight="1" thickTop="1" thickBot="1" x14ac:dyDescent="0.35">
      <c r="A29" s="87"/>
      <c r="B29" s="54"/>
      <c r="C29" s="55"/>
      <c r="D29" s="56"/>
      <c r="E29" s="34">
        <f t="shared" si="0"/>
        <v>0</v>
      </c>
      <c r="F29" s="57"/>
      <c r="G29" s="58"/>
      <c r="H29" s="59"/>
      <c r="I29" s="60"/>
      <c r="J29" s="39">
        <f t="shared" si="1"/>
        <v>0</v>
      </c>
      <c r="K29" s="81"/>
      <c r="L29" s="61"/>
      <c r="M29" s="61"/>
      <c r="N29" s="42">
        <f t="shared" si="2"/>
        <v>0</v>
      </c>
      <c r="O29" s="69"/>
      <c r="P29" s="70"/>
      <c r="Q29" s="86"/>
      <c r="R29" s="65"/>
      <c r="S29" s="89"/>
      <c r="T29" s="48"/>
      <c r="U29" s="49"/>
      <c r="V29" s="50"/>
      <c r="W29" s="49"/>
      <c r="X29" s="52">
        <v>0</v>
      </c>
    </row>
    <row r="30" spans="1:24" ht="22.5" customHeight="1" thickTop="1" thickBot="1" x14ac:dyDescent="0.35">
      <c r="A30" s="87"/>
      <c r="B30" s="54"/>
      <c r="C30" s="55"/>
      <c r="D30" s="56"/>
      <c r="E30" s="34">
        <f t="shared" si="0"/>
        <v>0</v>
      </c>
      <c r="F30" s="57"/>
      <c r="G30" s="58"/>
      <c r="H30" s="59"/>
      <c r="I30" s="60"/>
      <c r="J30" s="39">
        <f t="shared" si="1"/>
        <v>0</v>
      </c>
      <c r="K30" s="81"/>
      <c r="L30" s="61"/>
      <c r="M30" s="61"/>
      <c r="N30" s="42">
        <f t="shared" si="2"/>
        <v>0</v>
      </c>
      <c r="O30" s="69"/>
      <c r="P30" s="70"/>
      <c r="Q30" s="64"/>
      <c r="R30" s="65"/>
      <c r="S30" s="89"/>
      <c r="T30" s="48"/>
      <c r="U30" s="49"/>
      <c r="V30" s="50"/>
      <c r="W30" s="49"/>
      <c r="X30" s="52">
        <v>0</v>
      </c>
    </row>
    <row r="31" spans="1:24" ht="22.5" customHeight="1" thickTop="1" thickBot="1" x14ac:dyDescent="0.35">
      <c r="A31" s="53"/>
      <c r="B31" s="91"/>
      <c r="C31" s="55"/>
      <c r="D31" s="56"/>
      <c r="E31" s="34">
        <f t="shared" si="0"/>
        <v>0</v>
      </c>
      <c r="F31" s="57"/>
      <c r="G31" s="58"/>
      <c r="H31" s="59"/>
      <c r="I31" s="60"/>
      <c r="J31" s="39">
        <f t="shared" si="1"/>
        <v>0</v>
      </c>
      <c r="K31" s="81"/>
      <c r="L31" s="61"/>
      <c r="M31" s="61"/>
      <c r="N31" s="42">
        <f t="shared" si="2"/>
        <v>0</v>
      </c>
      <c r="O31" s="69"/>
      <c r="P31" s="70"/>
      <c r="Q31" s="92"/>
      <c r="R31" s="93"/>
      <c r="S31" s="89"/>
      <c r="T31" s="48"/>
      <c r="U31" s="49"/>
      <c r="V31" s="50"/>
      <c r="W31" s="49"/>
      <c r="X31" s="52">
        <v>0</v>
      </c>
    </row>
    <row r="32" spans="1:24" ht="20.25" thickTop="1" thickBot="1" x14ac:dyDescent="0.35">
      <c r="A32" s="94"/>
      <c r="B32" s="95"/>
      <c r="C32" s="96"/>
      <c r="D32" s="56"/>
      <c r="E32" s="34">
        <f t="shared" si="0"/>
        <v>0</v>
      </c>
      <c r="F32" s="57"/>
      <c r="G32" s="58"/>
      <c r="H32" s="59"/>
      <c r="I32" s="60"/>
      <c r="J32" s="39">
        <f t="shared" si="1"/>
        <v>0</v>
      </c>
      <c r="K32" s="81"/>
      <c r="L32" s="61"/>
      <c r="M32" s="61"/>
      <c r="N32" s="42">
        <f t="shared" si="2"/>
        <v>0</v>
      </c>
      <c r="O32" s="68"/>
      <c r="P32" s="63"/>
      <c r="Q32" s="97"/>
      <c r="R32" s="93"/>
      <c r="S32" s="89"/>
      <c r="T32" s="48"/>
      <c r="U32" s="49"/>
      <c r="V32" s="50"/>
      <c r="W32" s="49"/>
      <c r="X32" s="52">
        <v>0</v>
      </c>
    </row>
    <row r="33" spans="1:24" ht="30.75" customHeight="1" thickTop="1" thickBot="1" x14ac:dyDescent="0.35">
      <c r="A33" s="98"/>
      <c r="B33" s="95"/>
      <c r="C33" s="96"/>
      <c r="D33" s="56"/>
      <c r="E33" s="34">
        <f t="shared" si="0"/>
        <v>0</v>
      </c>
      <c r="F33" s="57"/>
      <c r="G33" s="58"/>
      <c r="H33" s="59"/>
      <c r="I33" s="60"/>
      <c r="J33" s="39">
        <f t="shared" si="1"/>
        <v>0</v>
      </c>
      <c r="K33" s="81"/>
      <c r="L33" s="61"/>
      <c r="M33" s="61"/>
      <c r="N33" s="42">
        <f t="shared" si="2"/>
        <v>0</v>
      </c>
      <c r="O33" s="69"/>
      <c r="P33" s="70"/>
      <c r="Q33" s="97"/>
      <c r="R33" s="93"/>
      <c r="S33" s="89"/>
      <c r="T33" s="48"/>
      <c r="U33" s="49"/>
      <c r="V33" s="50"/>
      <c r="W33" s="49"/>
      <c r="X33" s="52">
        <v>0</v>
      </c>
    </row>
    <row r="34" spans="1:24" ht="25.5" customHeight="1" thickTop="1" thickBot="1" x14ac:dyDescent="0.35">
      <c r="A34" s="98"/>
      <c r="B34" s="95"/>
      <c r="C34" s="96"/>
      <c r="D34" s="56"/>
      <c r="E34" s="34">
        <f t="shared" si="0"/>
        <v>0</v>
      </c>
      <c r="F34" s="57"/>
      <c r="G34" s="58"/>
      <c r="H34" s="59"/>
      <c r="I34" s="60"/>
      <c r="J34" s="39">
        <f t="shared" si="1"/>
        <v>0</v>
      </c>
      <c r="K34" s="81"/>
      <c r="L34" s="61"/>
      <c r="M34" s="61"/>
      <c r="N34" s="42">
        <f t="shared" si="2"/>
        <v>0</v>
      </c>
      <c r="O34" s="69"/>
      <c r="P34" s="70"/>
      <c r="Q34" s="97"/>
      <c r="R34" s="93"/>
      <c r="S34" s="89"/>
      <c r="T34" s="48"/>
      <c r="U34" s="49"/>
      <c r="V34" s="50"/>
      <c r="W34" s="49"/>
      <c r="X34" s="52">
        <v>0</v>
      </c>
    </row>
    <row r="35" spans="1:24" ht="20.25" customHeight="1" thickTop="1" thickBot="1" x14ac:dyDescent="0.35">
      <c r="A35" s="99"/>
      <c r="B35" s="95"/>
      <c r="C35" s="96"/>
      <c r="D35" s="56"/>
      <c r="E35" s="34">
        <f t="shared" si="0"/>
        <v>0</v>
      </c>
      <c r="F35" s="57"/>
      <c r="G35" s="58"/>
      <c r="H35" s="59"/>
      <c r="I35" s="60"/>
      <c r="J35" s="39">
        <f t="shared" si="1"/>
        <v>0</v>
      </c>
      <c r="K35" s="81"/>
      <c r="L35" s="61"/>
      <c r="M35" s="61"/>
      <c r="N35" s="42">
        <f t="shared" si="2"/>
        <v>0</v>
      </c>
      <c r="O35" s="69"/>
      <c r="P35" s="70"/>
      <c r="Q35" s="97"/>
      <c r="R35" s="93"/>
      <c r="S35" s="89"/>
      <c r="T35" s="48"/>
      <c r="U35" s="49"/>
      <c r="V35" s="50"/>
      <c r="W35" s="49"/>
      <c r="X35" s="100"/>
    </row>
    <row r="36" spans="1:24" ht="24" customHeight="1" thickTop="1" thickBot="1" x14ac:dyDescent="0.35">
      <c r="A36" s="101"/>
      <c r="B36" s="95"/>
      <c r="C36" s="96"/>
      <c r="D36" s="56"/>
      <c r="E36" s="34">
        <f t="shared" si="0"/>
        <v>0</v>
      </c>
      <c r="F36" s="57"/>
      <c r="G36" s="58"/>
      <c r="H36" s="59"/>
      <c r="I36" s="60"/>
      <c r="J36" s="39">
        <f t="shared" si="1"/>
        <v>0</v>
      </c>
      <c r="K36" s="81"/>
      <c r="L36" s="61"/>
      <c r="M36" s="61"/>
      <c r="N36" s="42">
        <f t="shared" si="2"/>
        <v>0</v>
      </c>
      <c r="O36" s="69"/>
      <c r="P36" s="70"/>
      <c r="Q36" s="97"/>
      <c r="R36" s="93"/>
      <c r="S36" s="89"/>
      <c r="T36" s="48"/>
      <c r="U36" s="49"/>
      <c r="V36" s="50"/>
      <c r="W36" s="49"/>
      <c r="X36" s="100"/>
    </row>
    <row r="37" spans="1:24" ht="26.25" customHeight="1" thickTop="1" thickBot="1" x14ac:dyDescent="0.35">
      <c r="A37" s="101"/>
      <c r="B37" s="95"/>
      <c r="C37" s="96"/>
      <c r="D37" s="56"/>
      <c r="E37" s="34">
        <f t="shared" si="0"/>
        <v>0</v>
      </c>
      <c r="F37" s="57"/>
      <c r="G37" s="58"/>
      <c r="H37" s="59"/>
      <c r="I37" s="60"/>
      <c r="J37" s="39">
        <f t="shared" si="1"/>
        <v>0</v>
      </c>
      <c r="K37" s="81"/>
      <c r="L37" s="61"/>
      <c r="M37" s="61"/>
      <c r="N37" s="42">
        <f t="shared" si="2"/>
        <v>0</v>
      </c>
      <c r="O37" s="69"/>
      <c r="P37" s="70"/>
      <c r="Q37" s="97"/>
      <c r="R37" s="93"/>
      <c r="S37" s="89"/>
      <c r="T37" s="48"/>
      <c r="U37" s="49"/>
      <c r="V37" s="50"/>
      <c r="W37" s="49"/>
      <c r="X37" s="100"/>
    </row>
    <row r="38" spans="1:24" ht="20.25" customHeight="1" thickTop="1" thickBot="1" x14ac:dyDescent="0.35">
      <c r="A38" s="102"/>
      <c r="B38" s="95"/>
      <c r="C38" s="96"/>
      <c r="D38" s="56"/>
      <c r="E38" s="34">
        <f t="shared" si="0"/>
        <v>0</v>
      </c>
      <c r="F38" s="57"/>
      <c r="G38" s="58"/>
      <c r="H38" s="59"/>
      <c r="I38" s="60"/>
      <c r="J38" s="39">
        <f t="shared" si="1"/>
        <v>0</v>
      </c>
      <c r="K38" s="81"/>
      <c r="L38" s="61"/>
      <c r="M38" s="61"/>
      <c r="N38" s="42">
        <f t="shared" si="2"/>
        <v>0</v>
      </c>
      <c r="O38" s="69"/>
      <c r="P38" s="70"/>
      <c r="Q38" s="97"/>
      <c r="R38" s="93"/>
      <c r="S38" s="89"/>
      <c r="T38" s="48"/>
      <c r="U38" s="49"/>
      <c r="V38" s="50"/>
      <c r="W38" s="49"/>
      <c r="X38" s="100"/>
    </row>
    <row r="39" spans="1:24" ht="20.25" customHeight="1" thickTop="1" thickBot="1" x14ac:dyDescent="0.35">
      <c r="A39" s="98"/>
      <c r="B39" s="95"/>
      <c r="C39" s="96"/>
      <c r="D39" s="56"/>
      <c r="E39" s="34">
        <f t="shared" si="0"/>
        <v>0</v>
      </c>
      <c r="F39" s="57"/>
      <c r="G39" s="58"/>
      <c r="H39" s="59"/>
      <c r="I39" s="60"/>
      <c r="J39" s="39">
        <f t="shared" si="1"/>
        <v>0</v>
      </c>
      <c r="K39" s="81"/>
      <c r="L39" s="61"/>
      <c r="M39" s="61"/>
      <c r="N39" s="42">
        <f t="shared" si="2"/>
        <v>0</v>
      </c>
      <c r="O39" s="69"/>
      <c r="P39" s="70"/>
      <c r="Q39" s="97"/>
      <c r="R39" s="93"/>
      <c r="S39" s="89"/>
      <c r="T39" s="48"/>
      <c r="U39" s="49"/>
      <c r="V39" s="50"/>
      <c r="W39" s="49"/>
      <c r="X39" s="103"/>
    </row>
    <row r="40" spans="1:24" ht="18.75" thickTop="1" thickBot="1" x14ac:dyDescent="0.35">
      <c r="A40" s="98"/>
      <c r="B40" s="95"/>
      <c r="C40" s="96"/>
      <c r="D40" s="56"/>
      <c r="E40" s="34">
        <f t="shared" si="0"/>
        <v>0</v>
      </c>
      <c r="F40" s="57"/>
      <c r="G40" s="58"/>
      <c r="H40" s="59"/>
      <c r="I40" s="60"/>
      <c r="J40" s="39">
        <f t="shared" si="1"/>
        <v>0</v>
      </c>
      <c r="K40" s="81"/>
      <c r="L40" s="61"/>
      <c r="M40" s="61"/>
      <c r="N40" s="42">
        <f t="shared" si="2"/>
        <v>0</v>
      </c>
      <c r="O40" s="104"/>
      <c r="P40" s="105"/>
      <c r="Q40" s="97"/>
      <c r="R40" s="93"/>
      <c r="S40" s="89"/>
      <c r="T40" s="48"/>
      <c r="U40" s="49"/>
      <c r="V40" s="50"/>
      <c r="W40" s="49"/>
      <c r="X40" s="103"/>
    </row>
    <row r="41" spans="1:24" ht="18.75" thickTop="1" thickBot="1" x14ac:dyDescent="0.35">
      <c r="A41" s="98"/>
      <c r="B41" s="95"/>
      <c r="C41" s="96"/>
      <c r="D41" s="56"/>
      <c r="E41" s="34">
        <f t="shared" si="0"/>
        <v>0</v>
      </c>
      <c r="F41" s="57"/>
      <c r="G41" s="58"/>
      <c r="H41" s="59"/>
      <c r="I41" s="60"/>
      <c r="J41" s="39">
        <f t="shared" si="1"/>
        <v>0</v>
      </c>
      <c r="K41" s="81"/>
      <c r="L41" s="61"/>
      <c r="M41" s="61"/>
      <c r="N41" s="42">
        <f t="shared" si="2"/>
        <v>0</v>
      </c>
      <c r="O41" s="106"/>
      <c r="P41" s="107"/>
      <c r="Q41" s="97"/>
      <c r="R41" s="93"/>
      <c r="S41" s="89"/>
      <c r="T41" s="48"/>
      <c r="U41" s="49"/>
      <c r="V41" s="50"/>
      <c r="W41" s="49"/>
      <c r="X41" s="103"/>
    </row>
    <row r="42" spans="1:24" ht="18.75" thickTop="1" thickBot="1" x14ac:dyDescent="0.35">
      <c r="A42" s="101"/>
      <c r="B42" s="95"/>
      <c r="C42" s="96"/>
      <c r="D42" s="56"/>
      <c r="E42" s="34">
        <f t="shared" si="0"/>
        <v>0</v>
      </c>
      <c r="F42" s="57"/>
      <c r="G42" s="58"/>
      <c r="H42" s="59"/>
      <c r="I42" s="60"/>
      <c r="J42" s="39">
        <f t="shared" si="1"/>
        <v>0</v>
      </c>
      <c r="K42" s="81"/>
      <c r="L42" s="61"/>
      <c r="M42" s="61"/>
      <c r="N42" s="42">
        <f t="shared" si="2"/>
        <v>0</v>
      </c>
      <c r="O42" s="69"/>
      <c r="P42" s="70"/>
      <c r="Q42" s="108"/>
      <c r="R42" s="109"/>
      <c r="S42" s="89"/>
      <c r="T42" s="48"/>
      <c r="U42" s="49"/>
      <c r="V42" s="50"/>
      <c r="W42" s="49"/>
      <c r="X42" s="103"/>
    </row>
    <row r="43" spans="1:24" ht="18.75" thickTop="1" thickBot="1" x14ac:dyDescent="0.35">
      <c r="A43" s="110"/>
      <c r="B43" s="95"/>
      <c r="C43" s="96"/>
      <c r="D43" s="56"/>
      <c r="E43" s="34">
        <f t="shared" si="0"/>
        <v>0</v>
      </c>
      <c r="F43" s="57"/>
      <c r="G43" s="58"/>
      <c r="H43" s="59"/>
      <c r="I43" s="60"/>
      <c r="J43" s="39">
        <f t="shared" si="1"/>
        <v>0</v>
      </c>
      <c r="K43" s="81"/>
      <c r="L43" s="61"/>
      <c r="M43" s="61"/>
      <c r="N43" s="42">
        <f t="shared" si="2"/>
        <v>0</v>
      </c>
      <c r="O43" s="69"/>
      <c r="P43" s="70"/>
      <c r="Q43" s="108"/>
      <c r="R43" s="109"/>
      <c r="S43" s="89"/>
      <c r="T43" s="48"/>
      <c r="U43" s="49"/>
      <c r="V43" s="50"/>
      <c r="W43" s="111"/>
      <c r="X43" s="103"/>
    </row>
    <row r="44" spans="1:24" ht="18.75" thickTop="1" thickBot="1" x14ac:dyDescent="0.35">
      <c r="A44" s="112"/>
      <c r="B44" s="95"/>
      <c r="C44" s="113"/>
      <c r="D44" s="114"/>
      <c r="E44" s="34">
        <f t="shared" si="0"/>
        <v>0</v>
      </c>
      <c r="F44" s="57"/>
      <c r="G44" s="58"/>
      <c r="H44" s="59"/>
      <c r="I44" s="60"/>
      <c r="J44" s="39">
        <f t="shared" si="1"/>
        <v>0</v>
      </c>
      <c r="K44" s="81"/>
      <c r="L44" s="61"/>
      <c r="M44" s="61"/>
      <c r="N44" s="42">
        <f t="shared" si="2"/>
        <v>0</v>
      </c>
      <c r="O44" s="69"/>
      <c r="P44" s="70"/>
      <c r="Q44" s="97"/>
      <c r="R44" s="93"/>
      <c r="S44" s="89"/>
      <c r="T44" s="48"/>
      <c r="U44" s="49"/>
      <c r="V44" s="50"/>
      <c r="W44" s="111"/>
      <c r="X44" s="115"/>
    </row>
    <row r="45" spans="1:24" ht="18.75" thickTop="1" thickBot="1" x14ac:dyDescent="0.35">
      <c r="A45" s="102"/>
      <c r="B45" s="95"/>
      <c r="C45" s="96"/>
      <c r="D45" s="114"/>
      <c r="E45" s="34">
        <f t="shared" si="0"/>
        <v>0</v>
      </c>
      <c r="F45" s="57"/>
      <c r="G45" s="58"/>
      <c r="H45" s="59"/>
      <c r="I45" s="60"/>
      <c r="J45" s="39">
        <f t="shared" si="1"/>
        <v>0</v>
      </c>
      <c r="K45" s="81"/>
      <c r="L45" s="61"/>
      <c r="M45" s="61"/>
      <c r="N45" s="42">
        <f t="shared" si="2"/>
        <v>0</v>
      </c>
      <c r="O45" s="69"/>
      <c r="P45" s="70"/>
      <c r="Q45" s="97"/>
      <c r="R45" s="93"/>
      <c r="S45" s="89"/>
      <c r="T45" s="48"/>
      <c r="U45" s="49"/>
      <c r="V45" s="50"/>
      <c r="W45" s="111"/>
      <c r="X45" s="115"/>
    </row>
    <row r="46" spans="1:24" ht="18.75" thickTop="1" thickBot="1" x14ac:dyDescent="0.35">
      <c r="A46" s="101"/>
      <c r="B46" s="95"/>
      <c r="C46" s="96"/>
      <c r="D46" s="114"/>
      <c r="E46" s="34">
        <f t="shared" si="0"/>
        <v>0</v>
      </c>
      <c r="F46" s="57"/>
      <c r="G46" s="58"/>
      <c r="H46" s="59"/>
      <c r="I46" s="60"/>
      <c r="J46" s="39">
        <f t="shared" si="1"/>
        <v>0</v>
      </c>
      <c r="K46" s="81"/>
      <c r="L46" s="61"/>
      <c r="M46" s="61"/>
      <c r="N46" s="42">
        <f t="shared" si="2"/>
        <v>0</v>
      </c>
      <c r="O46" s="69"/>
      <c r="P46" s="70"/>
      <c r="Q46" s="97"/>
      <c r="R46" s="93"/>
      <c r="S46" s="89"/>
      <c r="T46" s="48"/>
      <c r="U46" s="49"/>
      <c r="V46" s="50"/>
      <c r="W46" s="111"/>
      <c r="X46" s="115"/>
    </row>
    <row r="47" spans="1:24" ht="18.75" thickTop="1" thickBot="1" x14ac:dyDescent="0.35">
      <c r="A47" s="102"/>
      <c r="B47" s="95"/>
      <c r="C47" s="96"/>
      <c r="D47" s="114"/>
      <c r="E47" s="34">
        <f t="shared" si="0"/>
        <v>0</v>
      </c>
      <c r="F47" s="57"/>
      <c r="G47" s="58"/>
      <c r="H47" s="59"/>
      <c r="I47" s="60"/>
      <c r="J47" s="39">
        <f t="shared" si="1"/>
        <v>0</v>
      </c>
      <c r="K47" s="81"/>
      <c r="L47" s="61"/>
      <c r="M47" s="61"/>
      <c r="N47" s="42">
        <f t="shared" si="2"/>
        <v>0</v>
      </c>
      <c r="O47" s="69"/>
      <c r="P47" s="70"/>
      <c r="Q47" s="97"/>
      <c r="R47" s="93"/>
      <c r="S47" s="89"/>
      <c r="T47" s="48"/>
      <c r="U47" s="49"/>
      <c r="V47" s="50"/>
      <c r="W47" s="111"/>
      <c r="X47" s="115"/>
    </row>
    <row r="48" spans="1:24" ht="18.75" thickTop="1" thickBot="1" x14ac:dyDescent="0.35">
      <c r="A48" s="102"/>
      <c r="B48" s="95"/>
      <c r="C48" s="96"/>
      <c r="D48" s="114"/>
      <c r="E48" s="34">
        <f t="shared" si="0"/>
        <v>0</v>
      </c>
      <c r="F48" s="57"/>
      <c r="G48" s="58"/>
      <c r="H48" s="59"/>
      <c r="I48" s="60"/>
      <c r="J48" s="39">
        <f t="shared" si="1"/>
        <v>0</v>
      </c>
      <c r="K48" s="81"/>
      <c r="L48" s="61"/>
      <c r="M48" s="61"/>
      <c r="N48" s="42">
        <f t="shared" si="2"/>
        <v>0</v>
      </c>
      <c r="O48" s="69"/>
      <c r="P48" s="70"/>
      <c r="Q48" s="97"/>
      <c r="R48" s="93"/>
      <c r="S48" s="89"/>
      <c r="T48" s="48"/>
      <c r="U48" s="49"/>
      <c r="V48" s="50"/>
      <c r="W48" s="111"/>
      <c r="X48" s="115"/>
    </row>
    <row r="49" spans="1:24" ht="18.75" thickTop="1" thickBot="1" x14ac:dyDescent="0.35">
      <c r="A49" s="101"/>
      <c r="B49" s="102"/>
      <c r="C49" s="116"/>
      <c r="D49" s="114"/>
      <c r="E49" s="34">
        <f t="shared" si="0"/>
        <v>0</v>
      </c>
      <c r="F49" s="57"/>
      <c r="G49" s="58"/>
      <c r="H49" s="59"/>
      <c r="I49" s="60"/>
      <c r="J49" s="39">
        <f t="shared" si="1"/>
        <v>0</v>
      </c>
      <c r="K49" s="81"/>
      <c r="L49" s="61"/>
      <c r="M49" s="61"/>
      <c r="N49" s="42">
        <f t="shared" si="2"/>
        <v>0</v>
      </c>
      <c r="O49" s="69"/>
      <c r="P49" s="70"/>
      <c r="Q49" s="97"/>
      <c r="R49" s="93"/>
      <c r="S49" s="89"/>
      <c r="T49" s="48"/>
      <c r="U49" s="49"/>
      <c r="V49" s="50"/>
      <c r="W49" s="111"/>
      <c r="X49" s="115"/>
    </row>
    <row r="50" spans="1:24" ht="18.75" thickTop="1" thickBot="1" x14ac:dyDescent="0.35">
      <c r="A50" s="102"/>
      <c r="B50" s="102"/>
      <c r="C50" s="116"/>
      <c r="D50" s="114"/>
      <c r="E50" s="34">
        <f t="shared" si="0"/>
        <v>0</v>
      </c>
      <c r="F50" s="57"/>
      <c r="G50" s="58"/>
      <c r="H50" s="59"/>
      <c r="I50" s="60"/>
      <c r="J50" s="39">
        <f t="shared" si="1"/>
        <v>0</v>
      </c>
      <c r="K50" s="81"/>
      <c r="L50" s="61"/>
      <c r="M50" s="61"/>
      <c r="N50" s="42">
        <f t="shared" si="2"/>
        <v>0</v>
      </c>
      <c r="O50" s="69"/>
      <c r="P50" s="70"/>
      <c r="Q50" s="117"/>
      <c r="R50" s="118"/>
      <c r="S50" s="89"/>
      <c r="T50" s="48"/>
      <c r="U50" s="49"/>
      <c r="V50" s="50"/>
      <c r="X50" s="119"/>
    </row>
    <row r="51" spans="1:24" ht="18.75" thickTop="1" thickBot="1" x14ac:dyDescent="0.35">
      <c r="A51" s="102"/>
      <c r="B51" s="102"/>
      <c r="C51" s="116"/>
      <c r="D51" s="114"/>
      <c r="E51" s="34">
        <f t="shared" si="0"/>
        <v>0</v>
      </c>
      <c r="F51" s="57"/>
      <c r="G51" s="58"/>
      <c r="H51" s="59"/>
      <c r="I51" s="60"/>
      <c r="J51" s="39">
        <f t="shared" si="1"/>
        <v>0</v>
      </c>
      <c r="K51" s="81"/>
      <c r="L51" s="61"/>
      <c r="M51" s="61"/>
      <c r="N51" s="42">
        <f t="shared" si="2"/>
        <v>0</v>
      </c>
      <c r="O51" s="69"/>
      <c r="P51" s="120"/>
      <c r="Q51" s="121"/>
      <c r="R51" s="122"/>
      <c r="S51" s="48"/>
      <c r="T51" s="48"/>
      <c r="U51" s="49"/>
      <c r="V51" s="50"/>
      <c r="X51" s="123"/>
    </row>
    <row r="52" spans="1:24" ht="18.75" thickTop="1" thickBot="1" x14ac:dyDescent="0.35">
      <c r="A52" s="101"/>
      <c r="B52" s="99"/>
      <c r="C52" s="116"/>
      <c r="D52" s="114"/>
      <c r="E52" s="34">
        <f t="shared" si="0"/>
        <v>0</v>
      </c>
      <c r="F52" s="57"/>
      <c r="G52" s="58"/>
      <c r="H52" s="59"/>
      <c r="I52" s="60"/>
      <c r="J52" s="39">
        <f t="shared" si="1"/>
        <v>0</v>
      </c>
      <c r="K52" s="81"/>
      <c r="L52" s="61"/>
      <c r="M52" s="61"/>
      <c r="N52" s="42">
        <f t="shared" si="2"/>
        <v>0</v>
      </c>
      <c r="O52" s="69"/>
      <c r="P52" s="120"/>
      <c r="Q52" s="124"/>
      <c r="R52" s="125"/>
      <c r="S52" s="48"/>
      <c r="T52" s="48"/>
      <c r="U52" s="49"/>
      <c r="V52" s="50"/>
    </row>
    <row r="53" spans="1:24" ht="18.75" thickTop="1" thickBot="1" x14ac:dyDescent="0.35">
      <c r="A53" s="101"/>
      <c r="B53" s="99"/>
      <c r="C53" s="116"/>
      <c r="D53" s="116"/>
      <c r="E53" s="34">
        <f t="shared" si="0"/>
        <v>0</v>
      </c>
      <c r="F53" s="57"/>
      <c r="G53" s="58"/>
      <c r="H53" s="59"/>
      <c r="I53" s="60"/>
      <c r="J53" s="39">
        <f t="shared" si="1"/>
        <v>0</v>
      </c>
      <c r="K53" s="81"/>
      <c r="L53" s="61"/>
      <c r="M53" s="61"/>
      <c r="N53" s="42">
        <f t="shared" si="2"/>
        <v>0</v>
      </c>
      <c r="O53" s="69"/>
      <c r="P53" s="120"/>
      <c r="Q53" s="124"/>
      <c r="R53" s="125"/>
      <c r="S53" s="48"/>
      <c r="T53" s="48"/>
      <c r="U53" s="49"/>
      <c r="V53" s="50"/>
    </row>
    <row r="54" spans="1:24" ht="18.75" thickTop="1" thickBot="1" x14ac:dyDescent="0.35">
      <c r="A54" s="101"/>
      <c r="B54" s="99"/>
      <c r="C54" s="116"/>
      <c r="D54" s="116"/>
      <c r="E54" s="34">
        <f t="shared" si="0"/>
        <v>0</v>
      </c>
      <c r="F54" s="60"/>
      <c r="G54" s="58"/>
      <c r="H54" s="59"/>
      <c r="I54" s="60"/>
      <c r="J54" s="39">
        <f t="shared" si="1"/>
        <v>0</v>
      </c>
      <c r="K54" s="81"/>
      <c r="L54" s="61"/>
      <c r="M54" s="61"/>
      <c r="N54" s="42">
        <f t="shared" si="2"/>
        <v>0</v>
      </c>
      <c r="O54" s="69"/>
      <c r="P54" s="120"/>
      <c r="Q54" s="124"/>
      <c r="R54" s="125"/>
      <c r="S54" s="48"/>
      <c r="T54" s="48"/>
      <c r="U54" s="49"/>
      <c r="V54" s="50"/>
    </row>
    <row r="55" spans="1:24" ht="18.75" thickTop="1" thickBot="1" x14ac:dyDescent="0.35">
      <c r="A55" s="126"/>
      <c r="B55" s="127"/>
      <c r="C55" s="128"/>
      <c r="D55" s="128"/>
      <c r="E55" s="34">
        <f t="shared" si="0"/>
        <v>0</v>
      </c>
      <c r="F55" s="129"/>
      <c r="G55" s="130"/>
      <c r="H55" s="131"/>
      <c r="I55" s="132"/>
      <c r="J55" s="39">
        <f t="shared" si="1"/>
        <v>0</v>
      </c>
      <c r="K55" s="133"/>
      <c r="L55" s="134"/>
      <c r="M55" s="134"/>
      <c r="N55" s="42">
        <f t="shared" si="2"/>
        <v>0</v>
      </c>
      <c r="O55" s="135"/>
      <c r="P55" s="136"/>
      <c r="Q55" s="137"/>
      <c r="R55" s="138"/>
      <c r="S55" s="139"/>
      <c r="T55" s="139"/>
      <c r="U55" s="140"/>
      <c r="V55" s="141"/>
    </row>
    <row r="56" spans="1:24" ht="18" thickTop="1" x14ac:dyDescent="0.3">
      <c r="A56" s="142"/>
      <c r="B56" s="143"/>
      <c r="C56" s="144"/>
      <c r="D56" s="145"/>
      <c r="E56" s="34"/>
      <c r="F56" s="146"/>
      <c r="G56" s="147"/>
      <c r="H56" s="148"/>
      <c r="I56" s="146"/>
      <c r="J56" s="39">
        <f t="shared" si="1"/>
        <v>0</v>
      </c>
      <c r="K56" s="40"/>
      <c r="L56" s="61"/>
      <c r="M56" s="61"/>
      <c r="N56" s="42">
        <f t="shared" si="2"/>
        <v>0</v>
      </c>
      <c r="O56" s="149"/>
      <c r="P56" s="150"/>
      <c r="Q56" s="151"/>
      <c r="R56" s="125"/>
      <c r="S56" s="48"/>
      <c r="T56" s="48"/>
      <c r="U56" s="49"/>
      <c r="V56" s="50"/>
    </row>
    <row r="57" spans="1:24" ht="47.25" x14ac:dyDescent="0.3">
      <c r="A57" s="152" t="s">
        <v>43</v>
      </c>
      <c r="B57" s="153" t="s">
        <v>23</v>
      </c>
      <c r="C57" s="154" t="s">
        <v>229</v>
      </c>
      <c r="D57" s="116"/>
      <c r="E57" s="56"/>
      <c r="F57" s="155">
        <v>1319.4</v>
      </c>
      <c r="G57" s="156">
        <v>44998</v>
      </c>
      <c r="H57" s="512" t="s">
        <v>230</v>
      </c>
      <c r="I57" s="155">
        <v>1319.4</v>
      </c>
      <c r="J57" s="39">
        <f t="shared" si="1"/>
        <v>0</v>
      </c>
      <c r="K57" s="40">
        <v>90</v>
      </c>
      <c r="L57" s="61"/>
      <c r="M57" s="61"/>
      <c r="N57" s="42">
        <f t="shared" si="2"/>
        <v>118746.00000000001</v>
      </c>
      <c r="O57" s="372" t="s">
        <v>21</v>
      </c>
      <c r="P57" s="373">
        <v>45029</v>
      </c>
      <c r="Q57" s="374"/>
      <c r="R57" s="125"/>
      <c r="S57" s="48"/>
      <c r="T57" s="48"/>
      <c r="U57" s="49"/>
      <c r="V57" s="50"/>
    </row>
    <row r="58" spans="1:24" ht="18.75" x14ac:dyDescent="0.3">
      <c r="A58" s="152" t="s">
        <v>43</v>
      </c>
      <c r="B58" s="153" t="s">
        <v>23</v>
      </c>
      <c r="C58" s="159"/>
      <c r="D58" s="160"/>
      <c r="E58" s="56"/>
      <c r="F58" s="155"/>
      <c r="G58" s="156"/>
      <c r="H58" s="512"/>
      <c r="I58" s="155"/>
      <c r="J58" s="39">
        <f t="shared" si="1"/>
        <v>0</v>
      </c>
      <c r="K58" s="40"/>
      <c r="L58" s="61"/>
      <c r="M58" s="61"/>
      <c r="N58" s="42">
        <f t="shared" si="2"/>
        <v>0</v>
      </c>
      <c r="O58" s="375"/>
      <c r="P58" s="376"/>
      <c r="Q58" s="375"/>
      <c r="R58" s="125"/>
      <c r="S58" s="48"/>
      <c r="T58" s="48"/>
      <c r="U58" s="49"/>
      <c r="V58" s="50"/>
    </row>
    <row r="59" spans="1:24" ht="45" x14ac:dyDescent="0.3">
      <c r="A59" s="110" t="s">
        <v>43</v>
      </c>
      <c r="B59" s="153" t="s">
        <v>23</v>
      </c>
      <c r="C59" s="161" t="s">
        <v>295</v>
      </c>
      <c r="D59" s="160"/>
      <c r="E59" s="56"/>
      <c r="F59" s="155">
        <v>540.4</v>
      </c>
      <c r="G59" s="156">
        <v>45016</v>
      </c>
      <c r="H59" s="162" t="s">
        <v>296</v>
      </c>
      <c r="I59" s="155">
        <v>540.4</v>
      </c>
      <c r="J59" s="39">
        <f t="shared" si="1"/>
        <v>0</v>
      </c>
      <c r="K59" s="40">
        <v>90</v>
      </c>
      <c r="L59" s="61"/>
      <c r="M59" s="61"/>
      <c r="N59" s="42">
        <f t="shared" si="2"/>
        <v>48636</v>
      </c>
      <c r="O59" s="546" t="s">
        <v>64</v>
      </c>
      <c r="P59" s="545">
        <v>45065</v>
      </c>
      <c r="Q59" s="158"/>
      <c r="R59" s="125"/>
      <c r="S59" s="48"/>
      <c r="T59" s="48"/>
      <c r="U59" s="49"/>
      <c r="V59" s="50"/>
    </row>
    <row r="60" spans="1:24" ht="18.75" customHeight="1" x14ac:dyDescent="0.3">
      <c r="A60" s="110"/>
      <c r="B60" s="153" t="s">
        <v>23</v>
      </c>
      <c r="C60" s="163"/>
      <c r="D60" s="160"/>
      <c r="E60" s="56"/>
      <c r="F60" s="155"/>
      <c r="G60" s="156"/>
      <c r="H60" s="162"/>
      <c r="I60" s="155"/>
      <c r="J60" s="39">
        <f t="shared" si="1"/>
        <v>0</v>
      </c>
      <c r="K60" s="40"/>
      <c r="L60" s="61"/>
      <c r="M60" s="61"/>
      <c r="N60" s="42">
        <f t="shared" si="2"/>
        <v>0</v>
      </c>
      <c r="O60" s="158"/>
      <c r="P60" s="58"/>
      <c r="Q60" s="158"/>
      <c r="R60" s="125"/>
      <c r="S60" s="48"/>
      <c r="T60" s="48"/>
      <c r="U60" s="49"/>
      <c r="V60" s="50"/>
    </row>
    <row r="61" spans="1:24" ht="17.25" x14ac:dyDescent="0.3">
      <c r="A61" s="110"/>
      <c r="B61" s="153" t="s">
        <v>23</v>
      </c>
      <c r="C61" s="165"/>
      <c r="D61" s="160"/>
      <c r="E61" s="56"/>
      <c r="F61" s="155"/>
      <c r="G61" s="156"/>
      <c r="H61" s="162"/>
      <c r="I61" s="155"/>
      <c r="J61" s="39">
        <f t="shared" si="1"/>
        <v>0</v>
      </c>
      <c r="K61" s="40"/>
      <c r="L61" s="61"/>
      <c r="M61" s="61"/>
      <c r="N61" s="42">
        <f t="shared" si="2"/>
        <v>0</v>
      </c>
      <c r="O61" s="158"/>
      <c r="P61" s="58"/>
      <c r="Q61" s="158"/>
      <c r="R61" s="125"/>
      <c r="S61" s="48"/>
      <c r="T61" s="48"/>
      <c r="U61" s="49"/>
      <c r="V61" s="50"/>
    </row>
    <row r="62" spans="1:24" ht="21" customHeight="1" x14ac:dyDescent="0.3">
      <c r="A62" s="110"/>
      <c r="B62" s="153" t="s">
        <v>23</v>
      </c>
      <c r="C62" s="165"/>
      <c r="D62" s="160"/>
      <c r="E62" s="56"/>
      <c r="F62" s="155"/>
      <c r="G62" s="156"/>
      <c r="H62" s="162"/>
      <c r="I62" s="155"/>
      <c r="J62" s="39">
        <f t="shared" si="1"/>
        <v>0</v>
      </c>
      <c r="K62" s="40"/>
      <c r="L62" s="61"/>
      <c r="M62" s="61"/>
      <c r="N62" s="42">
        <f t="shared" si="2"/>
        <v>0</v>
      </c>
      <c r="O62" s="158"/>
      <c r="P62" s="58"/>
      <c r="Q62" s="166"/>
      <c r="R62" s="125"/>
      <c r="S62" s="48"/>
      <c r="T62" s="48"/>
      <c r="U62" s="49"/>
      <c r="V62" s="50"/>
    </row>
    <row r="63" spans="1:24" ht="47.25" x14ac:dyDescent="0.3">
      <c r="A63" s="110" t="s">
        <v>147</v>
      </c>
      <c r="B63" s="386" t="s">
        <v>148</v>
      </c>
      <c r="C63" s="423" t="s">
        <v>149</v>
      </c>
      <c r="D63" s="160"/>
      <c r="E63" s="56"/>
      <c r="F63" s="155">
        <v>26462</v>
      </c>
      <c r="G63" s="156">
        <v>44989</v>
      </c>
      <c r="H63" s="162" t="s">
        <v>155</v>
      </c>
      <c r="I63" s="155">
        <v>26462</v>
      </c>
      <c r="J63" s="39">
        <f t="shared" si="1"/>
        <v>0</v>
      </c>
      <c r="K63" s="40">
        <v>1</v>
      </c>
      <c r="L63" s="61"/>
      <c r="M63" s="61"/>
      <c r="N63" s="42">
        <f t="shared" si="2"/>
        <v>26462</v>
      </c>
      <c r="O63" s="169" t="s">
        <v>21</v>
      </c>
      <c r="P63" s="58">
        <v>45008</v>
      </c>
      <c r="Q63" s="166"/>
      <c r="R63" s="125"/>
      <c r="S63" s="48"/>
      <c r="T63" s="48"/>
      <c r="U63" s="49"/>
      <c r="V63" s="50"/>
    </row>
    <row r="64" spans="1:24" ht="47.25" x14ac:dyDescent="0.3">
      <c r="A64" s="110" t="s">
        <v>147</v>
      </c>
      <c r="B64" s="386" t="s">
        <v>152</v>
      </c>
      <c r="C64" s="423" t="s">
        <v>153</v>
      </c>
      <c r="D64" s="160"/>
      <c r="E64" s="56"/>
      <c r="F64" s="155">
        <v>14346</v>
      </c>
      <c r="G64" s="156">
        <v>44991</v>
      </c>
      <c r="H64" s="162" t="s">
        <v>154</v>
      </c>
      <c r="I64" s="155">
        <v>14346</v>
      </c>
      <c r="J64" s="39">
        <f t="shared" si="1"/>
        <v>0</v>
      </c>
      <c r="K64" s="40">
        <v>1</v>
      </c>
      <c r="L64" s="61"/>
      <c r="M64" s="61"/>
      <c r="N64" s="42">
        <f t="shared" si="2"/>
        <v>14346</v>
      </c>
      <c r="O64" s="169" t="s">
        <v>21</v>
      </c>
      <c r="P64" s="58">
        <v>45008</v>
      </c>
      <c r="Q64" s="166"/>
      <c r="R64" s="125"/>
      <c r="S64" s="48"/>
      <c r="T64" s="48"/>
      <c r="U64" s="49"/>
      <c r="V64" s="50"/>
    </row>
    <row r="65" spans="1:22" ht="47.25" x14ac:dyDescent="0.3">
      <c r="A65" s="99" t="s">
        <v>111</v>
      </c>
      <c r="B65" s="167" t="s">
        <v>112</v>
      </c>
      <c r="C65" s="154" t="s">
        <v>113</v>
      </c>
      <c r="D65" s="160"/>
      <c r="E65" s="56"/>
      <c r="F65" s="155">
        <v>419.9</v>
      </c>
      <c r="G65" s="156">
        <v>44993</v>
      </c>
      <c r="H65" s="425" t="s">
        <v>158</v>
      </c>
      <c r="I65" s="155">
        <v>419.9</v>
      </c>
      <c r="J65" s="39">
        <f t="shared" si="1"/>
        <v>0</v>
      </c>
      <c r="K65" s="40">
        <v>132</v>
      </c>
      <c r="L65" s="61"/>
      <c r="M65" s="426" t="s">
        <v>143</v>
      </c>
      <c r="N65" s="42">
        <f t="shared" si="2"/>
        <v>55426.799999999996</v>
      </c>
      <c r="O65" s="169" t="s">
        <v>22</v>
      </c>
      <c r="P65" s="120">
        <v>45001</v>
      </c>
      <c r="Q65" s="166"/>
      <c r="R65" s="125"/>
      <c r="S65" s="48"/>
      <c r="T65" s="48"/>
      <c r="U65" s="49"/>
      <c r="V65" s="50"/>
    </row>
    <row r="66" spans="1:22" ht="47.25" x14ac:dyDescent="0.3">
      <c r="A66" s="424" t="s">
        <v>147</v>
      </c>
      <c r="B66" s="167" t="s">
        <v>150</v>
      </c>
      <c r="C66" s="154" t="s">
        <v>151</v>
      </c>
      <c r="D66" s="160"/>
      <c r="E66" s="56"/>
      <c r="F66" s="155">
        <v>19078</v>
      </c>
      <c r="G66" s="156">
        <v>44995</v>
      </c>
      <c r="H66" s="168" t="s">
        <v>156</v>
      </c>
      <c r="I66" s="155">
        <v>19078</v>
      </c>
      <c r="J66" s="39">
        <f t="shared" si="1"/>
        <v>0</v>
      </c>
      <c r="K66" s="40">
        <v>1</v>
      </c>
      <c r="L66" s="61"/>
      <c r="M66" s="61"/>
      <c r="N66" s="42">
        <f t="shared" si="2"/>
        <v>19078</v>
      </c>
      <c r="O66" s="169" t="s">
        <v>64</v>
      </c>
      <c r="P66" s="120">
        <v>45008</v>
      </c>
      <c r="Q66" s="166" t="s">
        <v>26</v>
      </c>
      <c r="R66" s="125"/>
      <c r="S66" s="48"/>
      <c r="T66" s="48"/>
      <c r="U66" s="49"/>
      <c r="V66" s="50"/>
    </row>
    <row r="67" spans="1:22" ht="30.75" customHeight="1" x14ac:dyDescent="0.3">
      <c r="A67" s="142" t="s">
        <v>31</v>
      </c>
      <c r="B67" s="167" t="s">
        <v>170</v>
      </c>
      <c r="C67" s="170" t="s">
        <v>172</v>
      </c>
      <c r="D67" s="160"/>
      <c r="E67" s="56"/>
      <c r="F67" s="155">
        <v>282</v>
      </c>
      <c r="G67" s="156">
        <v>44998</v>
      </c>
      <c r="H67" s="59">
        <v>41669</v>
      </c>
      <c r="I67" s="155">
        <v>282</v>
      </c>
      <c r="J67" s="39">
        <f t="shared" si="1"/>
        <v>0</v>
      </c>
      <c r="K67" s="40">
        <v>56</v>
      </c>
      <c r="L67" s="61"/>
      <c r="M67" s="61"/>
      <c r="N67" s="42">
        <f t="shared" si="2"/>
        <v>15792</v>
      </c>
      <c r="O67" s="169" t="s">
        <v>22</v>
      </c>
      <c r="P67" s="58">
        <v>45013</v>
      </c>
      <c r="Q67" s="166"/>
      <c r="R67" s="125"/>
      <c r="S67" s="48"/>
      <c r="T67" s="48"/>
      <c r="U67" s="49"/>
      <c r="V67" s="50"/>
    </row>
    <row r="68" spans="1:22" ht="33" customHeight="1" x14ac:dyDescent="0.35">
      <c r="A68" s="172" t="s">
        <v>136</v>
      </c>
      <c r="B68" s="167" t="s">
        <v>137</v>
      </c>
      <c r="C68" s="173" t="s">
        <v>138</v>
      </c>
      <c r="D68" s="174"/>
      <c r="E68" s="56"/>
      <c r="F68" s="155">
        <v>100</v>
      </c>
      <c r="G68" s="156">
        <v>44998</v>
      </c>
      <c r="H68" s="427" t="s">
        <v>162</v>
      </c>
      <c r="I68" s="155">
        <v>100</v>
      </c>
      <c r="J68" s="39">
        <f t="shared" si="1"/>
        <v>0</v>
      </c>
      <c r="K68" s="40">
        <v>290</v>
      </c>
      <c r="L68" s="61"/>
      <c r="M68" s="428" t="s">
        <v>163</v>
      </c>
      <c r="N68" s="42">
        <f>K68*I68</f>
        <v>29000</v>
      </c>
      <c r="O68" s="169" t="s">
        <v>22</v>
      </c>
      <c r="P68" s="58">
        <v>45008</v>
      </c>
      <c r="Q68" s="166"/>
      <c r="R68" s="125"/>
      <c r="S68" s="48"/>
      <c r="T68" s="48"/>
      <c r="U68" s="49"/>
      <c r="V68" s="50"/>
    </row>
    <row r="69" spans="1:22" ht="46.5" customHeight="1" x14ac:dyDescent="0.3">
      <c r="A69" s="172" t="s">
        <v>147</v>
      </c>
      <c r="B69" s="167" t="s">
        <v>24</v>
      </c>
      <c r="C69" s="173" t="s">
        <v>164</v>
      </c>
      <c r="D69" s="174"/>
      <c r="E69" s="56"/>
      <c r="F69" s="155">
        <v>9151.0400000000009</v>
      </c>
      <c r="G69" s="156">
        <v>44998</v>
      </c>
      <c r="H69" s="427" t="s">
        <v>165</v>
      </c>
      <c r="I69" s="155">
        <v>9151.0638290000006</v>
      </c>
      <c r="J69" s="39">
        <f t="shared" si="1"/>
        <v>2.3828999999750522E-2</v>
      </c>
      <c r="K69" s="40">
        <v>23.5</v>
      </c>
      <c r="L69" s="436">
        <v>1000</v>
      </c>
      <c r="M69" s="435" t="s">
        <v>197</v>
      </c>
      <c r="N69" s="42">
        <f>K69*I69</f>
        <v>215049.9999815</v>
      </c>
      <c r="O69" s="513" t="s">
        <v>252</v>
      </c>
      <c r="P69" s="58">
        <v>45016</v>
      </c>
      <c r="Q69" s="166"/>
      <c r="R69" s="125"/>
      <c r="S69" s="48"/>
      <c r="T69" s="48"/>
      <c r="U69" s="49"/>
      <c r="V69" s="50"/>
    </row>
    <row r="70" spans="1:22" ht="47.25" x14ac:dyDescent="0.3">
      <c r="A70" s="152" t="s">
        <v>147</v>
      </c>
      <c r="B70" s="178" t="s">
        <v>159</v>
      </c>
      <c r="C70" s="154" t="s">
        <v>160</v>
      </c>
      <c r="D70" s="174"/>
      <c r="E70" s="56"/>
      <c r="F70" s="155">
        <v>19303</v>
      </c>
      <c r="G70" s="156">
        <v>44999</v>
      </c>
      <c r="H70" s="168" t="s">
        <v>161</v>
      </c>
      <c r="I70" s="155">
        <v>19303</v>
      </c>
      <c r="J70" s="39">
        <f t="shared" si="1"/>
        <v>0</v>
      </c>
      <c r="K70" s="40">
        <v>1</v>
      </c>
      <c r="L70" s="61"/>
      <c r="M70" s="61"/>
      <c r="N70" s="42">
        <f>K70*I70</f>
        <v>19303</v>
      </c>
      <c r="O70" s="169" t="s">
        <v>21</v>
      </c>
      <c r="P70" s="58">
        <v>45008</v>
      </c>
      <c r="Q70" s="166"/>
      <c r="R70" s="125"/>
      <c r="S70" s="176"/>
      <c r="T70" s="177"/>
      <c r="U70" s="49"/>
      <c r="V70" s="50"/>
    </row>
    <row r="71" spans="1:22" ht="30" customHeight="1" x14ac:dyDescent="0.3">
      <c r="A71" s="101" t="s">
        <v>31</v>
      </c>
      <c r="B71" s="167" t="s">
        <v>170</v>
      </c>
      <c r="C71" s="170" t="s">
        <v>171</v>
      </c>
      <c r="D71" s="160"/>
      <c r="E71" s="56"/>
      <c r="F71" s="155">
        <v>587.79999999999995</v>
      </c>
      <c r="G71" s="156">
        <v>44999</v>
      </c>
      <c r="H71" s="59">
        <v>41698</v>
      </c>
      <c r="I71" s="155">
        <v>587.79999999999995</v>
      </c>
      <c r="J71" s="39">
        <f t="shared" si="1"/>
        <v>0</v>
      </c>
      <c r="K71" s="40">
        <v>55</v>
      </c>
      <c r="L71" s="61"/>
      <c r="M71" s="61"/>
      <c r="N71" s="42">
        <f>K71*I71</f>
        <v>32328.999999999996</v>
      </c>
      <c r="O71" s="169" t="s">
        <v>22</v>
      </c>
      <c r="P71" s="58">
        <v>45013</v>
      </c>
      <c r="Q71" s="166"/>
      <c r="R71" s="125"/>
      <c r="S71" s="176"/>
      <c r="T71" s="177"/>
      <c r="U71" s="49"/>
      <c r="V71" s="50"/>
    </row>
    <row r="72" spans="1:22" ht="47.25" x14ac:dyDescent="0.3">
      <c r="A72" s="142" t="s">
        <v>147</v>
      </c>
      <c r="B72" s="167" t="s">
        <v>184</v>
      </c>
      <c r="C72" s="144" t="s">
        <v>185</v>
      </c>
      <c r="D72" s="160"/>
      <c r="E72" s="56"/>
      <c r="F72" s="155">
        <v>23374</v>
      </c>
      <c r="G72" s="156">
        <v>45000</v>
      </c>
      <c r="H72" s="498" t="s">
        <v>186</v>
      </c>
      <c r="I72" s="155">
        <v>23374</v>
      </c>
      <c r="J72" s="39">
        <f t="shared" si="1"/>
        <v>0</v>
      </c>
      <c r="K72" s="40">
        <v>1</v>
      </c>
      <c r="L72" s="437" t="s">
        <v>190</v>
      </c>
      <c r="M72" s="61"/>
      <c r="N72" s="42">
        <f t="shared" ref="N72:N75" si="6">K72*I72</f>
        <v>23374</v>
      </c>
      <c r="O72" s="169" t="s">
        <v>64</v>
      </c>
      <c r="P72" s="58">
        <v>45016</v>
      </c>
      <c r="Q72" s="166"/>
      <c r="R72" s="125"/>
      <c r="S72" s="176"/>
      <c r="T72" s="177"/>
      <c r="U72" s="49"/>
      <c r="V72" s="50"/>
    </row>
    <row r="73" spans="1:22" ht="47.25" x14ac:dyDescent="0.3">
      <c r="A73" s="142" t="s">
        <v>147</v>
      </c>
      <c r="B73" s="167" t="s">
        <v>184</v>
      </c>
      <c r="C73" s="144" t="s">
        <v>187</v>
      </c>
      <c r="D73" s="160"/>
      <c r="E73" s="56"/>
      <c r="F73" s="155">
        <v>24.46</v>
      </c>
      <c r="G73" s="156">
        <v>45001</v>
      </c>
      <c r="H73" s="498" t="s">
        <v>188</v>
      </c>
      <c r="I73" s="155">
        <v>24.46</v>
      </c>
      <c r="J73" s="39">
        <f t="shared" si="1"/>
        <v>0</v>
      </c>
      <c r="K73" s="40">
        <v>140</v>
      </c>
      <c r="L73" s="432" t="s">
        <v>189</v>
      </c>
      <c r="M73" s="61"/>
      <c r="N73" s="42">
        <f t="shared" si="6"/>
        <v>3424.4</v>
      </c>
      <c r="O73" s="169" t="s">
        <v>21</v>
      </c>
      <c r="P73" s="58">
        <v>45016</v>
      </c>
      <c r="Q73" s="166"/>
      <c r="R73" s="125"/>
      <c r="S73" s="176"/>
      <c r="T73" s="177"/>
      <c r="U73" s="49"/>
      <c r="V73" s="50"/>
    </row>
    <row r="74" spans="1:22" ht="51.75" x14ac:dyDescent="0.3">
      <c r="A74" s="142" t="s">
        <v>147</v>
      </c>
      <c r="B74" s="178" t="s">
        <v>199</v>
      </c>
      <c r="C74" s="144" t="s">
        <v>198</v>
      </c>
      <c r="D74" s="160"/>
      <c r="E74" s="56"/>
      <c r="F74" s="155">
        <v>58897</v>
      </c>
      <c r="G74" s="156">
        <v>45002</v>
      </c>
      <c r="H74" s="498" t="s">
        <v>200</v>
      </c>
      <c r="I74" s="155">
        <v>58897</v>
      </c>
      <c r="J74" s="39">
        <f t="shared" si="1"/>
        <v>0</v>
      </c>
      <c r="K74" s="40">
        <v>1</v>
      </c>
      <c r="L74" s="432" t="s">
        <v>201</v>
      </c>
      <c r="M74" s="61"/>
      <c r="N74" s="42">
        <f t="shared" si="6"/>
        <v>58897</v>
      </c>
      <c r="O74" s="169" t="s">
        <v>21</v>
      </c>
      <c r="P74" s="58">
        <v>45016</v>
      </c>
      <c r="Q74" s="166"/>
      <c r="R74" s="125"/>
      <c r="S74" s="176"/>
      <c r="T74" s="177"/>
      <c r="U74" s="49"/>
      <c r="V74" s="50"/>
    </row>
    <row r="75" spans="1:22" ht="42.75" customHeight="1" x14ac:dyDescent="0.3">
      <c r="A75" s="142" t="s">
        <v>31</v>
      </c>
      <c r="B75" s="178" t="s">
        <v>170</v>
      </c>
      <c r="C75" s="484" t="s">
        <v>233</v>
      </c>
      <c r="D75" s="160"/>
      <c r="E75" s="56"/>
      <c r="F75" s="155">
        <v>460.2</v>
      </c>
      <c r="G75" s="156">
        <v>45002</v>
      </c>
      <c r="H75" s="498">
        <v>41723</v>
      </c>
      <c r="I75" s="155">
        <v>460.2</v>
      </c>
      <c r="J75" s="39">
        <f t="shared" si="1"/>
        <v>0</v>
      </c>
      <c r="K75" s="40">
        <v>55</v>
      </c>
      <c r="L75" s="432"/>
      <c r="M75" s="61"/>
      <c r="N75" s="42">
        <f t="shared" si="6"/>
        <v>25311</v>
      </c>
      <c r="O75" s="382" t="s">
        <v>22</v>
      </c>
      <c r="P75" s="384">
        <v>45020</v>
      </c>
      <c r="Q75" s="166"/>
      <c r="R75" s="125"/>
      <c r="S75" s="176"/>
      <c r="T75" s="177"/>
      <c r="U75" s="49"/>
      <c r="V75" s="50"/>
    </row>
    <row r="76" spans="1:22" ht="32.25" customHeight="1" x14ac:dyDescent="0.3">
      <c r="A76" s="142" t="s">
        <v>31</v>
      </c>
      <c r="B76" s="178" t="s">
        <v>176</v>
      </c>
      <c r="C76" s="179" t="s">
        <v>177</v>
      </c>
      <c r="D76" s="160"/>
      <c r="E76" s="56"/>
      <c r="F76" s="155">
        <v>354.8</v>
      </c>
      <c r="G76" s="156">
        <v>45005</v>
      </c>
      <c r="H76" s="498">
        <v>41742</v>
      </c>
      <c r="I76" s="155">
        <v>354.8</v>
      </c>
      <c r="J76" s="39">
        <f t="shared" si="1"/>
        <v>0</v>
      </c>
      <c r="K76" s="40">
        <v>52</v>
      </c>
      <c r="L76" s="61"/>
      <c r="M76" s="61"/>
      <c r="N76" s="42">
        <f t="shared" ref="N76:N79" si="7">K76*I76</f>
        <v>18449.600000000002</v>
      </c>
      <c r="O76" s="169" t="s">
        <v>22</v>
      </c>
      <c r="P76" s="58">
        <v>45016</v>
      </c>
      <c r="Q76" s="166"/>
      <c r="R76" s="125"/>
      <c r="S76" s="176"/>
      <c r="T76" s="177"/>
      <c r="U76" s="49"/>
      <c r="V76" s="50"/>
    </row>
    <row r="77" spans="1:22" ht="32.25" customHeight="1" x14ac:dyDescent="0.3">
      <c r="A77" s="152" t="s">
        <v>147</v>
      </c>
      <c r="B77" s="167" t="s">
        <v>109</v>
      </c>
      <c r="C77" s="181" t="s">
        <v>166</v>
      </c>
      <c r="D77" s="174"/>
      <c r="E77" s="56"/>
      <c r="F77" s="155">
        <v>680.5</v>
      </c>
      <c r="G77" s="156">
        <v>45006</v>
      </c>
      <c r="H77" s="162" t="s">
        <v>167</v>
      </c>
      <c r="I77" s="155">
        <v>680.50746000000004</v>
      </c>
      <c r="J77" s="39">
        <f t="shared" si="1"/>
        <v>7.4600000000373257E-3</v>
      </c>
      <c r="K77" s="40">
        <v>67</v>
      </c>
      <c r="L77" s="61" t="s">
        <v>195</v>
      </c>
      <c r="M77" s="61"/>
      <c r="N77" s="42">
        <f t="shared" si="7"/>
        <v>45593.999820000005</v>
      </c>
      <c r="O77" s="169" t="s">
        <v>21</v>
      </c>
      <c r="P77" s="58">
        <v>45016</v>
      </c>
      <c r="Q77" s="166"/>
      <c r="R77" s="125"/>
      <c r="S77" s="176"/>
      <c r="T77" s="177"/>
      <c r="U77" s="49"/>
      <c r="V77" s="50"/>
    </row>
    <row r="78" spans="1:22" ht="32.25" customHeight="1" x14ac:dyDescent="0.3">
      <c r="A78" s="152" t="s">
        <v>147</v>
      </c>
      <c r="B78" s="167" t="s">
        <v>109</v>
      </c>
      <c r="C78" s="192" t="s">
        <v>168</v>
      </c>
      <c r="D78" s="174"/>
      <c r="E78" s="56"/>
      <c r="F78" s="155">
        <v>3402.5</v>
      </c>
      <c r="G78" s="156">
        <v>45006</v>
      </c>
      <c r="H78" s="162" t="s">
        <v>169</v>
      </c>
      <c r="I78" s="155">
        <v>3402.5074</v>
      </c>
      <c r="J78" s="39">
        <f t="shared" si="1"/>
        <v>7.3999999999614374E-3</v>
      </c>
      <c r="K78" s="40">
        <v>67</v>
      </c>
      <c r="L78" s="61" t="s">
        <v>196</v>
      </c>
      <c r="M78" s="61"/>
      <c r="N78" s="42">
        <f t="shared" si="7"/>
        <v>227967.9958</v>
      </c>
      <c r="O78" s="169" t="s">
        <v>21</v>
      </c>
      <c r="P78" s="58">
        <v>45016</v>
      </c>
      <c r="Q78" s="166"/>
      <c r="R78" s="125"/>
      <c r="S78" s="176"/>
      <c r="T78" s="177"/>
      <c r="U78" s="49"/>
      <c r="V78" s="50"/>
    </row>
    <row r="79" spans="1:22" ht="32.25" customHeight="1" x14ac:dyDescent="0.25">
      <c r="A79" s="152" t="s">
        <v>173</v>
      </c>
      <c r="B79" s="184" t="s">
        <v>137</v>
      </c>
      <c r="C79" s="170" t="s">
        <v>174</v>
      </c>
      <c r="D79" s="174"/>
      <c r="E79" s="56"/>
      <c r="F79" s="155">
        <v>200</v>
      </c>
      <c r="G79" s="156">
        <v>45010</v>
      </c>
      <c r="H79" s="162" t="s">
        <v>175</v>
      </c>
      <c r="I79" s="155">
        <v>200</v>
      </c>
      <c r="J79" s="39">
        <f t="shared" si="1"/>
        <v>0</v>
      </c>
      <c r="K79" s="40">
        <v>290</v>
      </c>
      <c r="L79" s="61"/>
      <c r="M79" s="61"/>
      <c r="N79" s="42">
        <f t="shared" si="7"/>
        <v>58000</v>
      </c>
      <c r="O79" s="169" t="s">
        <v>22</v>
      </c>
      <c r="P79" s="58">
        <v>45016</v>
      </c>
      <c r="Q79" s="166"/>
      <c r="R79" s="125"/>
      <c r="S79" s="176"/>
      <c r="T79" s="177"/>
      <c r="U79" s="49"/>
      <c r="V79" s="50"/>
    </row>
    <row r="80" spans="1:22" ht="32.25" customHeight="1" x14ac:dyDescent="0.3">
      <c r="A80" s="152" t="s">
        <v>135</v>
      </c>
      <c r="B80" s="167"/>
      <c r="C80" s="170"/>
      <c r="D80" s="174"/>
      <c r="E80" s="56"/>
      <c r="F80" s="155"/>
      <c r="G80" s="156"/>
      <c r="H80" s="168"/>
      <c r="I80" s="155"/>
      <c r="J80" s="39">
        <f t="shared" si="1"/>
        <v>0</v>
      </c>
      <c r="K80" s="40"/>
      <c r="L80" s="61"/>
      <c r="M80" s="61"/>
      <c r="N80" s="42">
        <f t="shared" si="2"/>
        <v>0</v>
      </c>
      <c r="O80" s="158"/>
      <c r="P80" s="183"/>
      <c r="Q80" s="166"/>
      <c r="R80" s="125"/>
      <c r="S80" s="176"/>
      <c r="T80" s="177"/>
      <c r="U80" s="49"/>
      <c r="V80" s="50"/>
    </row>
    <row r="81" spans="1:22" ht="32.25" customHeight="1" x14ac:dyDescent="0.3">
      <c r="A81" s="152" t="s">
        <v>31</v>
      </c>
      <c r="B81" s="178" t="s">
        <v>170</v>
      </c>
      <c r="C81" s="170" t="s">
        <v>228</v>
      </c>
      <c r="D81" s="170"/>
      <c r="E81" s="56"/>
      <c r="F81" s="155">
        <v>10259.700000000001</v>
      </c>
      <c r="G81" s="156">
        <v>45013</v>
      </c>
      <c r="H81" s="480">
        <v>144233</v>
      </c>
      <c r="I81" s="155">
        <v>10259.700000000001</v>
      </c>
      <c r="J81" s="39">
        <f t="shared" si="1"/>
        <v>0</v>
      </c>
      <c r="K81" s="40">
        <v>48</v>
      </c>
      <c r="L81" s="61"/>
      <c r="M81" s="61"/>
      <c r="N81" s="42">
        <f t="shared" si="2"/>
        <v>492465.60000000003</v>
      </c>
      <c r="O81" s="382" t="s">
        <v>64</v>
      </c>
      <c r="P81" s="481">
        <v>45027</v>
      </c>
      <c r="Q81" s="166"/>
      <c r="R81" s="125"/>
      <c r="S81" s="176"/>
      <c r="T81" s="177"/>
      <c r="U81" s="49"/>
      <c r="V81" s="50"/>
    </row>
    <row r="82" spans="1:22" ht="48" thickBot="1" x14ac:dyDescent="0.3">
      <c r="A82" s="152" t="s">
        <v>147</v>
      </c>
      <c r="B82" s="184" t="s">
        <v>182</v>
      </c>
      <c r="C82" s="144" t="s">
        <v>191</v>
      </c>
      <c r="D82" s="174"/>
      <c r="E82" s="56"/>
      <c r="F82" s="155">
        <v>25757</v>
      </c>
      <c r="G82" s="147">
        <v>45014</v>
      </c>
      <c r="H82" s="59" t="s">
        <v>183</v>
      </c>
      <c r="I82" s="155">
        <v>25757</v>
      </c>
      <c r="J82" s="39">
        <f t="shared" si="1"/>
        <v>0</v>
      </c>
      <c r="K82" s="40">
        <v>1</v>
      </c>
      <c r="L82" s="433" t="s">
        <v>192</v>
      </c>
      <c r="M82" s="61"/>
      <c r="N82" s="42">
        <f t="shared" si="2"/>
        <v>25757</v>
      </c>
      <c r="O82" s="158" t="s">
        <v>21</v>
      </c>
      <c r="P82" s="183">
        <v>45016</v>
      </c>
      <c r="Q82" s="158"/>
      <c r="R82" s="125"/>
      <c r="S82" s="176"/>
      <c r="T82" s="177"/>
      <c r="U82" s="49"/>
      <c r="V82" s="50"/>
    </row>
    <row r="83" spans="1:22" ht="32.25" customHeight="1" x14ac:dyDescent="0.3">
      <c r="A83" s="1716" t="s">
        <v>147</v>
      </c>
      <c r="B83" s="397" t="s">
        <v>179</v>
      </c>
      <c r="C83" s="1702" t="s">
        <v>193</v>
      </c>
      <c r="D83" s="431"/>
      <c r="E83" s="56"/>
      <c r="F83" s="410">
        <v>27.48</v>
      </c>
      <c r="G83" s="1682">
        <v>45014</v>
      </c>
      <c r="H83" s="1728" t="s">
        <v>180</v>
      </c>
      <c r="I83" s="155">
        <v>27.48</v>
      </c>
      <c r="J83" s="39">
        <f t="shared" si="1"/>
        <v>0</v>
      </c>
      <c r="K83" s="40">
        <v>70</v>
      </c>
      <c r="L83" s="1732" t="s">
        <v>194</v>
      </c>
      <c r="M83" s="61"/>
      <c r="N83" s="42">
        <f t="shared" si="2"/>
        <v>1923.6000000000001</v>
      </c>
      <c r="O83" s="1672" t="s">
        <v>21</v>
      </c>
      <c r="P83" s="1730">
        <v>45016</v>
      </c>
      <c r="Q83" s="158"/>
      <c r="R83" s="125"/>
      <c r="S83" s="176"/>
      <c r="T83" s="177"/>
      <c r="U83" s="49"/>
      <c r="V83" s="50"/>
    </row>
    <row r="84" spans="1:22" ht="32.25" customHeight="1" thickBot="1" x14ac:dyDescent="0.35">
      <c r="A84" s="1717"/>
      <c r="B84" s="430" t="s">
        <v>181</v>
      </c>
      <c r="C84" s="1703"/>
      <c r="D84" s="431"/>
      <c r="E84" s="56"/>
      <c r="F84" s="410">
        <v>142.5</v>
      </c>
      <c r="G84" s="1683"/>
      <c r="H84" s="1729"/>
      <c r="I84" s="155">
        <v>142.5771</v>
      </c>
      <c r="J84" s="39">
        <f t="shared" si="1"/>
        <v>7.7100000000001501E-2</v>
      </c>
      <c r="K84" s="40">
        <v>70</v>
      </c>
      <c r="L84" s="1732"/>
      <c r="M84" s="61"/>
      <c r="N84" s="42">
        <f t="shared" si="2"/>
        <v>9980.3970000000008</v>
      </c>
      <c r="O84" s="1673"/>
      <c r="P84" s="1731"/>
      <c r="Q84" s="158"/>
      <c r="R84" s="125"/>
      <c r="S84" s="176"/>
      <c r="T84" s="177"/>
      <c r="U84" s="49"/>
      <c r="V84" s="50"/>
    </row>
    <row r="85" spans="1:22" ht="17.25" customHeight="1" x14ac:dyDescent="0.3">
      <c r="A85" s="152"/>
      <c r="B85" s="178"/>
      <c r="C85" s="173"/>
      <c r="D85" s="170"/>
      <c r="E85" s="56"/>
      <c r="F85" s="155"/>
      <c r="G85" s="434"/>
      <c r="H85" s="162"/>
      <c r="I85" s="155"/>
      <c r="J85" s="39">
        <f t="shared" si="1"/>
        <v>0</v>
      </c>
      <c r="K85" s="40"/>
      <c r="L85" s="61"/>
      <c r="M85" s="61"/>
      <c r="N85" s="42">
        <f t="shared" si="2"/>
        <v>0</v>
      </c>
      <c r="O85" s="158"/>
      <c r="P85" s="186"/>
      <c r="Q85" s="158"/>
      <c r="R85" s="125"/>
      <c r="S85" s="176"/>
      <c r="T85" s="177"/>
      <c r="U85" s="49"/>
      <c r="V85" s="50"/>
    </row>
    <row r="86" spans="1:22" ht="17.25" customHeight="1" x14ac:dyDescent="0.3">
      <c r="A86" s="152"/>
      <c r="B86" s="178"/>
      <c r="C86" s="170"/>
      <c r="D86" s="170"/>
      <c r="E86" s="56"/>
      <c r="F86" s="155"/>
      <c r="G86" s="185"/>
      <c r="H86" s="162"/>
      <c r="I86" s="155"/>
      <c r="J86" s="39">
        <f t="shared" si="1"/>
        <v>0</v>
      </c>
      <c r="K86" s="40"/>
      <c r="L86" s="61"/>
      <c r="M86" s="61"/>
      <c r="N86" s="42">
        <f t="shared" si="2"/>
        <v>0</v>
      </c>
      <c r="O86" s="158"/>
      <c r="P86" s="186"/>
      <c r="Q86" s="158"/>
      <c r="R86" s="125"/>
      <c r="S86" s="176"/>
      <c r="T86" s="177"/>
      <c r="U86" s="49"/>
      <c r="V86" s="50"/>
    </row>
    <row r="87" spans="1:22" ht="17.25" customHeight="1" x14ac:dyDescent="0.3">
      <c r="A87" s="152"/>
      <c r="B87" s="178"/>
      <c r="C87" s="170"/>
      <c r="D87" s="170"/>
      <c r="E87" s="56"/>
      <c r="F87" s="155"/>
      <c r="G87" s="185"/>
      <c r="H87" s="162"/>
      <c r="I87" s="155"/>
      <c r="J87" s="39">
        <f t="shared" si="1"/>
        <v>0</v>
      </c>
      <c r="K87" s="40"/>
      <c r="L87" s="61"/>
      <c r="M87" s="61"/>
      <c r="N87" s="42">
        <f t="shared" si="2"/>
        <v>0</v>
      </c>
      <c r="O87" s="158"/>
      <c r="P87" s="186"/>
      <c r="Q87" s="158"/>
      <c r="R87" s="125"/>
      <c r="S87" s="176"/>
      <c r="T87" s="177"/>
      <c r="U87" s="49"/>
      <c r="V87" s="50"/>
    </row>
    <row r="88" spans="1:22" ht="18.75" customHeight="1" x14ac:dyDescent="0.3">
      <c r="A88" s="152"/>
      <c r="B88" s="167"/>
      <c r="C88" s="170"/>
      <c r="D88" s="174"/>
      <c r="E88" s="56"/>
      <c r="F88" s="155"/>
      <c r="G88" s="156"/>
      <c r="H88" s="168"/>
      <c r="I88" s="155"/>
      <c r="J88" s="39">
        <f t="shared" si="1"/>
        <v>0</v>
      </c>
      <c r="K88" s="40"/>
      <c r="L88" s="61"/>
      <c r="M88" s="61"/>
      <c r="N88" s="42">
        <f t="shared" si="2"/>
        <v>0</v>
      </c>
      <c r="O88" s="158"/>
      <c r="P88" s="183"/>
      <c r="Q88" s="158"/>
      <c r="R88" s="125"/>
      <c r="S88" s="176"/>
      <c r="T88" s="177"/>
      <c r="U88" s="49"/>
      <c r="V88" s="50"/>
    </row>
    <row r="89" spans="1:22" ht="16.5" customHeight="1" x14ac:dyDescent="0.3">
      <c r="A89" s="152"/>
      <c r="B89" s="167"/>
      <c r="C89" s="170"/>
      <c r="D89" s="187"/>
      <c r="E89" s="56"/>
      <c r="F89" s="155"/>
      <c r="G89" s="156"/>
      <c r="H89" s="168"/>
      <c r="I89" s="155"/>
      <c r="J89" s="39">
        <f t="shared" si="1"/>
        <v>0</v>
      </c>
      <c r="K89" s="81"/>
      <c r="L89" s="61"/>
      <c r="M89" s="61"/>
      <c r="N89" s="42">
        <f t="shared" si="2"/>
        <v>0</v>
      </c>
      <c r="O89" s="158"/>
      <c r="P89" s="183"/>
      <c r="Q89" s="158"/>
      <c r="R89" s="125"/>
      <c r="S89" s="176"/>
      <c r="T89" s="177"/>
      <c r="U89" s="49"/>
      <c r="V89" s="50"/>
    </row>
    <row r="90" spans="1:22" ht="16.5" customHeight="1" x14ac:dyDescent="0.3">
      <c r="A90" s="152"/>
      <c r="B90" s="167"/>
      <c r="C90" s="170"/>
      <c r="D90" s="187"/>
      <c r="E90" s="56"/>
      <c r="F90" s="155"/>
      <c r="G90" s="156"/>
      <c r="H90" s="162"/>
      <c r="I90" s="155"/>
      <c r="J90" s="39">
        <f t="shared" si="1"/>
        <v>0</v>
      </c>
      <c r="K90" s="81"/>
      <c r="L90" s="61"/>
      <c r="M90" s="61"/>
      <c r="N90" s="42">
        <f t="shared" si="2"/>
        <v>0</v>
      </c>
      <c r="O90" s="158"/>
      <c r="P90" s="186"/>
      <c r="Q90" s="158"/>
      <c r="R90" s="125"/>
      <c r="S90" s="176"/>
      <c r="T90" s="177"/>
      <c r="U90" s="49"/>
      <c r="V90" s="50"/>
    </row>
    <row r="91" spans="1:22" ht="16.5" customHeight="1" x14ac:dyDescent="0.3">
      <c r="A91" s="152"/>
      <c r="B91" s="167"/>
      <c r="C91" s="170"/>
      <c r="D91" s="187"/>
      <c r="E91" s="56"/>
      <c r="F91" s="155"/>
      <c r="G91" s="156"/>
      <c r="H91" s="162"/>
      <c r="I91" s="155"/>
      <c r="J91" s="39">
        <f t="shared" si="1"/>
        <v>0</v>
      </c>
      <c r="K91" s="81"/>
      <c r="L91" s="61"/>
      <c r="M91" s="61"/>
      <c r="N91" s="42">
        <f t="shared" si="2"/>
        <v>0</v>
      </c>
      <c r="O91" s="158"/>
      <c r="P91" s="186"/>
      <c r="Q91" s="158"/>
      <c r="R91" s="125"/>
      <c r="S91" s="176"/>
      <c r="T91" s="177"/>
      <c r="U91" s="49"/>
      <c r="V91" s="50"/>
    </row>
    <row r="92" spans="1:22" ht="16.5" customHeight="1" x14ac:dyDescent="0.3">
      <c r="A92" s="152"/>
      <c r="B92" s="167"/>
      <c r="C92" s="170"/>
      <c r="D92" s="181"/>
      <c r="E92" s="56"/>
      <c r="F92" s="155"/>
      <c r="G92" s="156"/>
      <c r="H92" s="162"/>
      <c r="I92" s="155"/>
      <c r="J92" s="39">
        <f t="shared" si="1"/>
        <v>0</v>
      </c>
      <c r="K92" s="81"/>
      <c r="L92" s="61"/>
      <c r="M92" s="61"/>
      <c r="N92" s="42">
        <f t="shared" si="2"/>
        <v>0</v>
      </c>
      <c r="O92" s="158"/>
      <c r="P92" s="186"/>
      <c r="Q92" s="158"/>
      <c r="R92" s="125"/>
      <c r="S92" s="176"/>
      <c r="T92" s="177"/>
      <c r="U92" s="49"/>
      <c r="V92" s="50"/>
    </row>
    <row r="93" spans="1:22" ht="16.5" customHeight="1" x14ac:dyDescent="0.3">
      <c r="A93" s="152"/>
      <c r="B93" s="167"/>
      <c r="C93" s="170"/>
      <c r="D93" s="181"/>
      <c r="E93" s="56">
        <f t="shared" ref="E93:E158" si="8">D93*F93</f>
        <v>0</v>
      </c>
      <c r="F93" s="155"/>
      <c r="G93" s="156"/>
      <c r="H93" s="162"/>
      <c r="I93" s="155"/>
      <c r="J93" s="39">
        <f t="shared" si="1"/>
        <v>0</v>
      </c>
      <c r="K93" s="81"/>
      <c r="L93" s="61"/>
      <c r="M93" s="61"/>
      <c r="N93" s="42">
        <f t="shared" si="2"/>
        <v>0</v>
      </c>
      <c r="O93" s="158"/>
      <c r="P93" s="186"/>
      <c r="Q93" s="158"/>
      <c r="R93" s="125"/>
      <c r="S93" s="176"/>
      <c r="T93" s="177"/>
      <c r="U93" s="49"/>
      <c r="V93" s="50"/>
    </row>
    <row r="94" spans="1:22" ht="16.5" customHeight="1" x14ac:dyDescent="0.3">
      <c r="A94" s="98"/>
      <c r="B94" s="167"/>
      <c r="C94" s="188"/>
      <c r="D94" s="187"/>
      <c r="E94" s="56">
        <f t="shared" si="8"/>
        <v>0</v>
      </c>
      <c r="F94" s="155"/>
      <c r="G94" s="156"/>
      <c r="H94" s="168"/>
      <c r="I94" s="155"/>
      <c r="J94" s="39">
        <f t="shared" si="1"/>
        <v>0</v>
      </c>
      <c r="K94" s="81"/>
      <c r="L94" s="61"/>
      <c r="M94" s="61"/>
      <c r="N94" s="42">
        <f t="shared" si="2"/>
        <v>0</v>
      </c>
      <c r="O94" s="158"/>
      <c r="P94" s="183"/>
      <c r="Q94" s="158"/>
      <c r="R94" s="125"/>
      <c r="S94" s="176"/>
      <c r="T94" s="177"/>
      <c r="U94" s="49"/>
      <c r="V94" s="50"/>
    </row>
    <row r="95" spans="1:22" ht="16.5" customHeight="1" x14ac:dyDescent="0.3">
      <c r="A95" s="98"/>
      <c r="B95" s="167"/>
      <c r="C95" s="189"/>
      <c r="D95" s="187"/>
      <c r="E95" s="56">
        <f t="shared" si="8"/>
        <v>0</v>
      </c>
      <c r="F95" s="155"/>
      <c r="G95" s="156"/>
      <c r="H95" s="168"/>
      <c r="I95" s="155"/>
      <c r="J95" s="39">
        <f t="shared" si="1"/>
        <v>0</v>
      </c>
      <c r="K95" s="81"/>
      <c r="L95" s="61"/>
      <c r="M95" s="61"/>
      <c r="N95" s="42">
        <f t="shared" si="2"/>
        <v>0</v>
      </c>
      <c r="O95" s="158"/>
      <c r="P95" s="190"/>
      <c r="Q95" s="158"/>
      <c r="R95" s="125"/>
      <c r="S95" s="176"/>
      <c r="T95" s="177"/>
      <c r="U95" s="49"/>
      <c r="V95" s="50"/>
    </row>
    <row r="96" spans="1:22" ht="16.5" customHeight="1" x14ac:dyDescent="0.3">
      <c r="A96" s="98"/>
      <c r="B96" s="167"/>
      <c r="C96" s="187"/>
      <c r="D96" s="191"/>
      <c r="E96" s="56">
        <f t="shared" si="8"/>
        <v>0</v>
      </c>
      <c r="F96" s="155"/>
      <c r="G96" s="156"/>
      <c r="H96" s="168"/>
      <c r="I96" s="155"/>
      <c r="J96" s="39">
        <f t="shared" si="1"/>
        <v>0</v>
      </c>
      <c r="K96" s="81"/>
      <c r="L96" s="61"/>
      <c r="M96" s="61"/>
      <c r="N96" s="42">
        <f t="shared" si="2"/>
        <v>0</v>
      </c>
      <c r="O96" s="158"/>
      <c r="P96" s="190"/>
      <c r="Q96" s="158"/>
      <c r="R96" s="125"/>
      <c r="S96" s="176"/>
      <c r="T96" s="177"/>
      <c r="U96" s="49"/>
      <c r="V96" s="50"/>
    </row>
    <row r="97" spans="1:22" ht="16.5" customHeight="1" x14ac:dyDescent="0.3">
      <c r="A97" s="110"/>
      <c r="B97" s="99"/>
      <c r="C97" s="187"/>
      <c r="D97" s="191"/>
      <c r="E97" s="56">
        <f t="shared" si="8"/>
        <v>0</v>
      </c>
      <c r="F97" s="60"/>
      <c r="G97" s="58"/>
      <c r="H97" s="59"/>
      <c r="I97" s="60"/>
      <c r="J97" s="39">
        <f t="shared" si="1"/>
        <v>0</v>
      </c>
      <c r="K97" s="81"/>
      <c r="L97" s="61"/>
      <c r="M97" s="61"/>
      <c r="N97" s="42">
        <f t="shared" si="2"/>
        <v>0</v>
      </c>
      <c r="O97" s="158"/>
      <c r="P97" s="190"/>
      <c r="Q97" s="158"/>
      <c r="R97" s="125"/>
      <c r="S97" s="176"/>
      <c r="T97" s="177"/>
      <c r="U97" s="49"/>
      <c r="V97" s="50"/>
    </row>
    <row r="98" spans="1:22" ht="17.25" x14ac:dyDescent="0.3">
      <c r="A98" s="110"/>
      <c r="B98" s="99"/>
      <c r="C98" s="192"/>
      <c r="D98" s="191"/>
      <c r="E98" s="56">
        <f t="shared" si="8"/>
        <v>0</v>
      </c>
      <c r="F98" s="60"/>
      <c r="G98" s="58"/>
      <c r="H98" s="59"/>
      <c r="I98" s="60"/>
      <c r="J98" s="39">
        <f t="shared" si="1"/>
        <v>0</v>
      </c>
      <c r="K98" s="81"/>
      <c r="L98" s="1670"/>
      <c r="M98" s="1671"/>
      <c r="N98" s="42">
        <f t="shared" si="2"/>
        <v>0</v>
      </c>
      <c r="O98" s="158"/>
      <c r="P98" s="190"/>
      <c r="Q98" s="158"/>
      <c r="R98" s="125"/>
      <c r="S98" s="176"/>
      <c r="T98" s="177"/>
      <c r="U98" s="49"/>
      <c r="V98" s="50"/>
    </row>
    <row r="99" spans="1:22" ht="17.25" x14ac:dyDescent="0.3">
      <c r="A99" s="110"/>
      <c r="B99" s="99"/>
      <c r="C99" s="182"/>
      <c r="D99" s="191"/>
      <c r="E99" s="56">
        <f t="shared" si="8"/>
        <v>0</v>
      </c>
      <c r="F99" s="60"/>
      <c r="G99" s="58"/>
      <c r="H99" s="59"/>
      <c r="I99" s="60"/>
      <c r="J99" s="39">
        <f t="shared" si="1"/>
        <v>0</v>
      </c>
      <c r="K99" s="81"/>
      <c r="L99" s="1670"/>
      <c r="M99" s="1671"/>
      <c r="N99" s="42">
        <f t="shared" si="2"/>
        <v>0</v>
      </c>
      <c r="O99" s="158"/>
      <c r="P99" s="190"/>
      <c r="Q99" s="158"/>
      <c r="R99" s="125"/>
      <c r="S99" s="176"/>
      <c r="T99" s="177"/>
      <c r="U99" s="49"/>
      <c r="V99" s="50"/>
    </row>
    <row r="100" spans="1:22" ht="21" customHeight="1" x14ac:dyDescent="0.3">
      <c r="A100" s="193"/>
      <c r="B100" s="99"/>
      <c r="C100" s="194"/>
      <c r="D100" s="191"/>
      <c r="E100" s="56">
        <f t="shared" si="8"/>
        <v>0</v>
      </c>
      <c r="F100" s="60"/>
      <c r="G100" s="58"/>
      <c r="H100" s="59"/>
      <c r="I100" s="60"/>
      <c r="J100" s="39">
        <f t="shared" si="1"/>
        <v>0</v>
      </c>
      <c r="K100" s="81"/>
      <c r="L100" s="195"/>
      <c r="M100" s="195"/>
      <c r="N100" s="42">
        <f t="shared" si="2"/>
        <v>0</v>
      </c>
      <c r="O100" s="158"/>
      <c r="P100" s="190"/>
      <c r="Q100" s="158"/>
      <c r="R100" s="125"/>
      <c r="S100" s="176"/>
      <c r="T100" s="177"/>
      <c r="U100" s="49"/>
      <c r="V100" s="50"/>
    </row>
    <row r="101" spans="1:22" ht="26.25" customHeight="1" x14ac:dyDescent="0.3">
      <c r="A101" s="196"/>
      <c r="B101" s="99"/>
      <c r="C101" s="154"/>
      <c r="D101" s="191"/>
      <c r="E101" s="56">
        <f t="shared" si="8"/>
        <v>0</v>
      </c>
      <c r="F101" s="60"/>
      <c r="G101" s="58"/>
      <c r="H101" s="59"/>
      <c r="I101" s="60"/>
      <c r="J101" s="39">
        <f t="shared" si="1"/>
        <v>0</v>
      </c>
      <c r="K101" s="81"/>
      <c r="L101" s="195"/>
      <c r="M101" s="195"/>
      <c r="N101" s="42">
        <f t="shared" si="2"/>
        <v>0</v>
      </c>
      <c r="O101" s="158"/>
      <c r="P101" s="190"/>
      <c r="Q101" s="158"/>
      <c r="R101" s="125"/>
      <c r="S101" s="176"/>
      <c r="T101" s="177"/>
      <c r="U101" s="49"/>
      <c r="V101" s="50"/>
    </row>
    <row r="102" spans="1:22" ht="17.25" x14ac:dyDescent="0.3">
      <c r="A102" s="101"/>
      <c r="B102" s="99"/>
      <c r="C102" s="191"/>
      <c r="D102" s="191"/>
      <c r="E102" s="56">
        <f t="shared" si="8"/>
        <v>0</v>
      </c>
      <c r="F102" s="60"/>
      <c r="G102" s="58"/>
      <c r="H102" s="59"/>
      <c r="I102" s="60"/>
      <c r="J102" s="39">
        <f t="shared" si="1"/>
        <v>0</v>
      </c>
      <c r="K102" s="81"/>
      <c r="L102" s="61"/>
      <c r="M102" s="61"/>
      <c r="N102" s="42">
        <f t="shared" si="2"/>
        <v>0</v>
      </c>
      <c r="O102" s="158"/>
      <c r="P102" s="190"/>
      <c r="Q102" s="158"/>
      <c r="R102" s="125"/>
      <c r="S102" s="176"/>
      <c r="T102" s="177"/>
      <c r="U102" s="49"/>
      <c r="V102" s="50"/>
    </row>
    <row r="103" spans="1:22" ht="17.25" x14ac:dyDescent="0.3">
      <c r="A103" s="101"/>
      <c r="B103" s="99"/>
      <c r="C103" s="191"/>
      <c r="D103" s="191"/>
      <c r="E103" s="56">
        <f t="shared" si="8"/>
        <v>0</v>
      </c>
      <c r="F103" s="60"/>
      <c r="G103" s="58"/>
      <c r="H103" s="59"/>
      <c r="I103" s="60"/>
      <c r="J103" s="39">
        <f t="shared" si="1"/>
        <v>0</v>
      </c>
      <c r="K103" s="81"/>
      <c r="L103" s="61"/>
      <c r="M103" s="61"/>
      <c r="N103" s="42">
        <f t="shared" si="2"/>
        <v>0</v>
      </c>
      <c r="O103" s="158"/>
      <c r="P103" s="190"/>
      <c r="Q103" s="158"/>
      <c r="R103" s="125"/>
      <c r="S103" s="176"/>
      <c r="T103" s="177"/>
      <c r="U103" s="49"/>
      <c r="V103" s="50"/>
    </row>
    <row r="104" spans="1:22" ht="17.25" x14ac:dyDescent="0.3">
      <c r="A104" s="101"/>
      <c r="B104" s="99"/>
      <c r="C104" s="191"/>
      <c r="D104" s="191"/>
      <c r="E104" s="56">
        <f t="shared" si="8"/>
        <v>0</v>
      </c>
      <c r="F104" s="60"/>
      <c r="G104" s="58"/>
      <c r="H104" s="59"/>
      <c r="I104" s="60"/>
      <c r="J104" s="39">
        <f t="shared" si="1"/>
        <v>0</v>
      </c>
      <c r="K104" s="81"/>
      <c r="L104" s="61"/>
      <c r="M104" s="61"/>
      <c r="N104" s="42">
        <f t="shared" si="2"/>
        <v>0</v>
      </c>
      <c r="O104" s="158"/>
      <c r="P104" s="190"/>
      <c r="Q104" s="158"/>
      <c r="R104" s="125"/>
      <c r="S104" s="176"/>
      <c r="T104" s="177"/>
      <c r="U104" s="49"/>
      <c r="V104" s="50"/>
    </row>
    <row r="105" spans="1:22" ht="17.25" x14ac:dyDescent="0.3">
      <c r="A105" s="110"/>
      <c r="B105" s="99"/>
      <c r="C105" s="187"/>
      <c r="D105" s="191"/>
      <c r="E105" s="56">
        <f t="shared" si="8"/>
        <v>0</v>
      </c>
      <c r="F105" s="60"/>
      <c r="G105" s="58"/>
      <c r="H105" s="59"/>
      <c r="I105" s="60"/>
      <c r="J105" s="39">
        <f t="shared" si="1"/>
        <v>0</v>
      </c>
      <c r="K105" s="81"/>
      <c r="L105" s="61"/>
      <c r="M105" s="61"/>
      <c r="N105" s="42">
        <f t="shared" si="2"/>
        <v>0</v>
      </c>
      <c r="O105" s="1672"/>
      <c r="P105" s="1674"/>
      <c r="Q105" s="158"/>
      <c r="R105" s="125"/>
      <c r="S105" s="176"/>
      <c r="T105" s="177"/>
      <c r="U105" s="49"/>
      <c r="V105" s="50"/>
    </row>
    <row r="106" spans="1:22" ht="17.25" x14ac:dyDescent="0.3">
      <c r="A106" s="110"/>
      <c r="B106" s="99"/>
      <c r="C106" s="187"/>
      <c r="D106" s="191"/>
      <c r="E106" s="56">
        <f t="shared" si="8"/>
        <v>0</v>
      </c>
      <c r="F106" s="60"/>
      <c r="G106" s="58"/>
      <c r="H106" s="59"/>
      <c r="I106" s="60"/>
      <c r="J106" s="39">
        <f t="shared" si="1"/>
        <v>0</v>
      </c>
      <c r="K106" s="81"/>
      <c r="L106" s="61"/>
      <c r="M106" s="61"/>
      <c r="N106" s="42">
        <f t="shared" si="2"/>
        <v>0</v>
      </c>
      <c r="O106" s="1673"/>
      <c r="P106" s="1675"/>
      <c r="Q106" s="158"/>
      <c r="R106" s="125"/>
      <c r="S106" s="176"/>
      <c r="T106" s="177"/>
      <c r="U106" s="49"/>
      <c r="V106" s="50"/>
    </row>
    <row r="107" spans="1:22" ht="17.25" x14ac:dyDescent="0.3">
      <c r="A107" s="99"/>
      <c r="B107" s="99"/>
      <c r="C107" s="191"/>
      <c r="D107" s="191"/>
      <c r="E107" s="56">
        <f t="shared" si="8"/>
        <v>0</v>
      </c>
      <c r="F107" s="60"/>
      <c r="G107" s="58"/>
      <c r="H107" s="59"/>
      <c r="I107" s="60"/>
      <c r="J107" s="39">
        <f t="shared" si="1"/>
        <v>0</v>
      </c>
      <c r="K107" s="81"/>
      <c r="L107" s="61"/>
      <c r="M107" s="61"/>
      <c r="N107" s="42">
        <f t="shared" si="2"/>
        <v>0</v>
      </c>
      <c r="O107" s="158"/>
      <c r="P107" s="190"/>
      <c r="Q107" s="158"/>
      <c r="R107" s="125"/>
      <c r="S107" s="176"/>
      <c r="T107" s="177"/>
      <c r="U107" s="49"/>
      <c r="V107" s="50"/>
    </row>
    <row r="108" spans="1:22" ht="17.25" x14ac:dyDescent="0.3">
      <c r="A108" s="99"/>
      <c r="B108" s="99"/>
      <c r="C108" s="191"/>
      <c r="D108" s="191"/>
      <c r="E108" s="56">
        <f t="shared" si="8"/>
        <v>0</v>
      </c>
      <c r="F108" s="60"/>
      <c r="G108" s="58"/>
      <c r="H108" s="59"/>
      <c r="I108" s="60"/>
      <c r="J108" s="39">
        <f t="shared" si="1"/>
        <v>0</v>
      </c>
      <c r="K108" s="81"/>
      <c r="L108" s="61"/>
      <c r="M108" s="61"/>
      <c r="N108" s="42">
        <f t="shared" si="2"/>
        <v>0</v>
      </c>
      <c r="O108" s="158"/>
      <c r="P108" s="190"/>
      <c r="Q108" s="158"/>
      <c r="R108" s="125"/>
      <c r="S108" s="176"/>
      <c r="T108" s="177"/>
      <c r="U108" s="49"/>
      <c r="V108" s="50"/>
    </row>
    <row r="109" spans="1:22" ht="17.25" x14ac:dyDescent="0.3">
      <c r="A109" s="102"/>
      <c r="B109" s="99"/>
      <c r="C109" s="197"/>
      <c r="D109" s="197"/>
      <c r="E109" s="56">
        <f t="shared" si="8"/>
        <v>0</v>
      </c>
      <c r="F109" s="60"/>
      <c r="G109" s="58"/>
      <c r="H109" s="59"/>
      <c r="I109" s="60"/>
      <c r="J109" s="39">
        <f t="shared" si="1"/>
        <v>0</v>
      </c>
      <c r="K109" s="81"/>
      <c r="L109" s="61"/>
      <c r="M109" s="61"/>
      <c r="N109" s="42">
        <f t="shared" si="2"/>
        <v>0</v>
      </c>
      <c r="O109" s="158"/>
      <c r="P109" s="190"/>
      <c r="Q109" s="158"/>
      <c r="R109" s="125"/>
      <c r="S109" s="176"/>
      <c r="T109" s="177"/>
      <c r="U109" s="49"/>
      <c r="V109" s="50"/>
    </row>
    <row r="110" spans="1:22" ht="17.25" x14ac:dyDescent="0.25">
      <c r="A110" s="152"/>
      <c r="B110" s="110"/>
      <c r="C110" s="194"/>
      <c r="D110" s="194"/>
      <c r="E110" s="56">
        <f t="shared" si="8"/>
        <v>0</v>
      </c>
      <c r="F110" s="60"/>
      <c r="G110" s="58"/>
      <c r="H110" s="59"/>
      <c r="I110" s="60"/>
      <c r="J110" s="39">
        <f t="shared" si="1"/>
        <v>0</v>
      </c>
      <c r="K110" s="81"/>
      <c r="L110" s="61"/>
      <c r="M110" s="61"/>
      <c r="N110" s="42">
        <f t="shared" si="2"/>
        <v>0</v>
      </c>
      <c r="O110" s="158"/>
      <c r="P110" s="190"/>
      <c r="Q110" s="158"/>
      <c r="R110" s="125"/>
      <c r="S110" s="176"/>
      <c r="T110" s="177"/>
      <c r="U110" s="49"/>
      <c r="V110" s="50"/>
    </row>
    <row r="111" spans="1:22" ht="17.25" x14ac:dyDescent="0.25">
      <c r="A111" s="152"/>
      <c r="B111" s="110"/>
      <c r="C111" s="197"/>
      <c r="D111" s="197"/>
      <c r="E111" s="56">
        <f t="shared" si="8"/>
        <v>0</v>
      </c>
      <c r="F111" s="60"/>
      <c r="G111" s="58"/>
      <c r="H111" s="59"/>
      <c r="I111" s="60"/>
      <c r="J111" s="39">
        <f t="shared" si="1"/>
        <v>0</v>
      </c>
      <c r="K111" s="81"/>
      <c r="L111" s="61"/>
      <c r="M111" s="61"/>
      <c r="N111" s="42">
        <f t="shared" si="2"/>
        <v>0</v>
      </c>
      <c r="O111" s="158"/>
      <c r="P111" s="190"/>
      <c r="Q111" s="158"/>
      <c r="R111" s="125"/>
      <c r="S111" s="176"/>
      <c r="T111" s="177"/>
      <c r="U111" s="49"/>
      <c r="V111" s="50"/>
    </row>
    <row r="112" spans="1:22" ht="17.25" x14ac:dyDescent="0.25">
      <c r="A112" s="152"/>
      <c r="B112" s="110"/>
      <c r="C112" s="197"/>
      <c r="D112" s="197"/>
      <c r="E112" s="56">
        <f t="shared" si="8"/>
        <v>0</v>
      </c>
      <c r="F112" s="60"/>
      <c r="G112" s="58"/>
      <c r="H112" s="59"/>
      <c r="I112" s="60"/>
      <c r="J112" s="39">
        <f t="shared" si="1"/>
        <v>0</v>
      </c>
      <c r="K112" s="81"/>
      <c r="L112" s="61"/>
      <c r="M112" s="61"/>
      <c r="N112" s="42">
        <f t="shared" si="2"/>
        <v>0</v>
      </c>
      <c r="O112" s="158"/>
      <c r="P112" s="190"/>
      <c r="Q112" s="158"/>
      <c r="R112" s="125"/>
      <c r="S112" s="176"/>
      <c r="T112" s="177"/>
      <c r="U112" s="49"/>
      <c r="V112" s="50"/>
    </row>
    <row r="113" spans="1:22" ht="17.25" x14ac:dyDescent="0.3">
      <c r="A113" s="101"/>
      <c r="B113" s="99"/>
      <c r="C113" s="197"/>
      <c r="D113" s="197"/>
      <c r="E113" s="56">
        <f t="shared" si="8"/>
        <v>0</v>
      </c>
      <c r="F113" s="60"/>
      <c r="G113" s="58"/>
      <c r="H113" s="59"/>
      <c r="I113" s="60"/>
      <c r="J113" s="39">
        <f t="shared" si="1"/>
        <v>0</v>
      </c>
      <c r="K113" s="81"/>
      <c r="L113" s="61"/>
      <c r="M113" s="61"/>
      <c r="N113" s="42">
        <f t="shared" si="2"/>
        <v>0</v>
      </c>
      <c r="O113" s="158"/>
      <c r="P113" s="190"/>
      <c r="Q113" s="158"/>
      <c r="R113" s="125"/>
      <c r="S113" s="176"/>
      <c r="T113" s="176"/>
      <c r="U113" s="49"/>
      <c r="V113" s="50"/>
    </row>
    <row r="114" spans="1:22" ht="17.25" x14ac:dyDescent="0.3">
      <c r="A114" s="101"/>
      <c r="B114" s="99"/>
      <c r="C114" s="197"/>
      <c r="D114" s="197"/>
      <c r="E114" s="56">
        <f t="shared" si="8"/>
        <v>0</v>
      </c>
      <c r="F114" s="60"/>
      <c r="G114" s="58"/>
      <c r="H114" s="59"/>
      <c r="I114" s="60"/>
      <c r="J114" s="39">
        <f t="shared" si="1"/>
        <v>0</v>
      </c>
      <c r="K114" s="81"/>
      <c r="L114" s="61"/>
      <c r="M114" s="61"/>
      <c r="N114" s="42">
        <f t="shared" si="2"/>
        <v>0</v>
      </c>
      <c r="O114" s="158"/>
      <c r="P114" s="190"/>
      <c r="Q114" s="158"/>
      <c r="R114" s="125"/>
      <c r="S114" s="176"/>
      <c r="T114" s="176"/>
      <c r="U114" s="49"/>
      <c r="V114" s="50"/>
    </row>
    <row r="115" spans="1:22" ht="17.25" x14ac:dyDescent="0.3">
      <c r="A115" s="101"/>
      <c r="B115" s="99"/>
      <c r="C115" s="197"/>
      <c r="D115" s="197"/>
      <c r="E115" s="56">
        <f t="shared" si="8"/>
        <v>0</v>
      </c>
      <c r="F115" s="60"/>
      <c r="G115" s="58"/>
      <c r="H115" s="59"/>
      <c r="I115" s="60"/>
      <c r="J115" s="39">
        <f t="shared" si="1"/>
        <v>0</v>
      </c>
      <c r="K115" s="81"/>
      <c r="L115" s="61"/>
      <c r="M115" s="61"/>
      <c r="N115" s="42">
        <f t="shared" si="2"/>
        <v>0</v>
      </c>
      <c r="O115" s="158"/>
      <c r="P115" s="190"/>
      <c r="Q115" s="158"/>
      <c r="R115" s="125"/>
      <c r="S115" s="176"/>
      <c r="T115" s="176"/>
      <c r="U115" s="49"/>
      <c r="V115" s="50"/>
    </row>
    <row r="116" spans="1:22" ht="18.75" x14ac:dyDescent="0.3">
      <c r="A116" s="99"/>
      <c r="B116" s="198"/>
      <c r="C116" s="197"/>
      <c r="D116" s="197"/>
      <c r="E116" s="56">
        <f t="shared" si="8"/>
        <v>0</v>
      </c>
      <c r="F116" s="60"/>
      <c r="G116" s="58"/>
      <c r="H116" s="59"/>
      <c r="I116" s="60"/>
      <c r="J116" s="39">
        <f t="shared" si="1"/>
        <v>0</v>
      </c>
      <c r="K116" s="81"/>
      <c r="L116" s="61"/>
      <c r="M116" s="61"/>
      <c r="N116" s="42">
        <f t="shared" si="2"/>
        <v>0</v>
      </c>
      <c r="O116" s="158"/>
      <c r="P116" s="190"/>
      <c r="Q116" s="158"/>
      <c r="R116" s="125"/>
      <c r="S116" s="176"/>
      <c r="T116" s="177"/>
      <c r="U116" s="49"/>
      <c r="V116" s="50"/>
    </row>
    <row r="117" spans="1:22" ht="17.25" x14ac:dyDescent="0.3">
      <c r="A117" s="99"/>
      <c r="B117" s="99"/>
      <c r="C117" s="197"/>
      <c r="D117" s="197"/>
      <c r="E117" s="56">
        <f t="shared" si="8"/>
        <v>0</v>
      </c>
      <c r="F117" s="60"/>
      <c r="G117" s="58"/>
      <c r="H117" s="59"/>
      <c r="I117" s="60"/>
      <c r="J117" s="39">
        <f t="shared" si="1"/>
        <v>0</v>
      </c>
      <c r="K117" s="81"/>
      <c r="L117" s="61"/>
      <c r="M117" s="61"/>
      <c r="N117" s="42">
        <f t="shared" si="2"/>
        <v>0</v>
      </c>
      <c r="O117" s="158"/>
      <c r="P117" s="190"/>
      <c r="Q117" s="158"/>
      <c r="R117" s="125"/>
      <c r="S117" s="176"/>
      <c r="T117" s="177"/>
      <c r="U117" s="49"/>
      <c r="V117" s="50"/>
    </row>
    <row r="118" spans="1:22" ht="17.25" x14ac:dyDescent="0.3">
      <c r="A118" s="99"/>
      <c r="B118" s="99"/>
      <c r="C118" s="197"/>
      <c r="D118" s="197"/>
      <c r="E118" s="56">
        <f t="shared" si="8"/>
        <v>0</v>
      </c>
      <c r="F118" s="60"/>
      <c r="G118" s="58"/>
      <c r="H118" s="59"/>
      <c r="I118" s="60"/>
      <c r="J118" s="39">
        <f t="shared" si="1"/>
        <v>0</v>
      </c>
      <c r="K118" s="81"/>
      <c r="L118" s="61"/>
      <c r="M118" s="61"/>
      <c r="N118" s="42">
        <f t="shared" si="2"/>
        <v>0</v>
      </c>
      <c r="O118" s="158"/>
      <c r="P118" s="190"/>
      <c r="Q118" s="158"/>
      <c r="R118" s="125"/>
      <c r="S118" s="176"/>
      <c r="T118" s="177"/>
      <c r="U118" s="49"/>
      <c r="V118" s="50"/>
    </row>
    <row r="119" spans="1:22" ht="17.25" x14ac:dyDescent="0.3">
      <c r="A119" s="152"/>
      <c r="B119" s="99"/>
      <c r="C119" s="197"/>
      <c r="D119" s="197"/>
      <c r="E119" s="56">
        <f t="shared" si="8"/>
        <v>0</v>
      </c>
      <c r="F119" s="60"/>
      <c r="G119" s="58"/>
      <c r="H119" s="59"/>
      <c r="I119" s="60"/>
      <c r="J119" s="39">
        <f t="shared" si="1"/>
        <v>0</v>
      </c>
      <c r="K119" s="81"/>
      <c r="L119" s="61"/>
      <c r="M119" s="61"/>
      <c r="N119" s="42">
        <f t="shared" si="2"/>
        <v>0</v>
      </c>
      <c r="O119" s="158"/>
      <c r="P119" s="190"/>
      <c r="Q119" s="158"/>
      <c r="R119" s="125"/>
      <c r="S119" s="176"/>
      <c r="T119" s="177"/>
      <c r="U119" s="49"/>
      <c r="V119" s="50"/>
    </row>
    <row r="120" spans="1:22" ht="18" thickBot="1" x14ac:dyDescent="0.35">
      <c r="A120" s="199"/>
      <c r="B120" s="199"/>
      <c r="C120" s="200"/>
      <c r="D120" s="200"/>
      <c r="E120" s="201">
        <f t="shared" si="8"/>
        <v>0</v>
      </c>
      <c r="F120" s="38"/>
      <c r="G120" s="36"/>
      <c r="H120" s="499"/>
      <c r="I120" s="60"/>
      <c r="J120" s="39">
        <f t="shared" si="1"/>
        <v>0</v>
      </c>
      <c r="K120" s="81"/>
      <c r="L120" s="61"/>
      <c r="M120" s="61"/>
      <c r="N120" s="42">
        <f t="shared" si="2"/>
        <v>0</v>
      </c>
      <c r="O120" s="158"/>
      <c r="P120" s="190"/>
      <c r="Q120" s="158"/>
      <c r="R120" s="125"/>
      <c r="S120" s="176"/>
      <c r="T120" s="177"/>
      <c r="U120" s="49"/>
      <c r="V120" s="50"/>
    </row>
    <row r="121" spans="1:22" ht="18.75" thickTop="1" thickBot="1" x14ac:dyDescent="0.35">
      <c r="A121" s="99"/>
      <c r="B121" s="99"/>
      <c r="C121" s="197"/>
      <c r="D121" s="197"/>
      <c r="E121" s="34">
        <f t="shared" si="8"/>
        <v>0</v>
      </c>
      <c r="F121" s="60"/>
      <c r="G121" s="58"/>
      <c r="H121" s="59"/>
      <c r="I121" s="60"/>
      <c r="J121" s="39">
        <f t="shared" si="1"/>
        <v>0</v>
      </c>
      <c r="K121" s="81"/>
      <c r="L121" s="61"/>
      <c r="M121" s="61"/>
      <c r="N121" s="42">
        <f t="shared" si="2"/>
        <v>0</v>
      </c>
      <c r="O121" s="158"/>
      <c r="P121" s="190"/>
      <c r="Q121" s="158"/>
      <c r="R121" s="125"/>
      <c r="S121" s="176"/>
      <c r="T121" s="177"/>
      <c r="U121" s="49"/>
      <c r="V121" s="50"/>
    </row>
    <row r="122" spans="1:22" ht="18.75" thickTop="1" thickBot="1" x14ac:dyDescent="0.35">
      <c r="A122" s="110"/>
      <c r="B122" s="99"/>
      <c r="C122" s="197"/>
      <c r="D122" s="197"/>
      <c r="E122" s="34">
        <f t="shared" si="8"/>
        <v>0</v>
      </c>
      <c r="F122" s="60"/>
      <c r="G122" s="58"/>
      <c r="H122" s="59"/>
      <c r="I122" s="60"/>
      <c r="J122" s="39">
        <f t="shared" si="1"/>
        <v>0</v>
      </c>
      <c r="K122" s="81"/>
      <c r="L122" s="61"/>
      <c r="M122" s="61"/>
      <c r="N122" s="42">
        <f t="shared" si="2"/>
        <v>0</v>
      </c>
      <c r="O122" s="158"/>
      <c r="P122" s="190"/>
      <c r="Q122" s="158"/>
      <c r="R122" s="125"/>
      <c r="S122" s="176"/>
      <c r="T122" s="177"/>
      <c r="U122" s="49"/>
      <c r="V122" s="50"/>
    </row>
    <row r="123" spans="1:22" ht="18.75" thickTop="1" thickBot="1" x14ac:dyDescent="0.35">
      <c r="A123" s="110"/>
      <c r="B123" s="99"/>
      <c r="C123" s="197"/>
      <c r="D123" s="197"/>
      <c r="E123" s="34">
        <f t="shared" si="8"/>
        <v>0</v>
      </c>
      <c r="F123" s="60"/>
      <c r="G123" s="58"/>
      <c r="H123" s="59"/>
      <c r="I123" s="60"/>
      <c r="J123" s="39">
        <f t="shared" si="1"/>
        <v>0</v>
      </c>
      <c r="K123" s="81"/>
      <c r="L123" s="61"/>
      <c r="M123" s="61"/>
      <c r="N123" s="42">
        <f t="shared" si="2"/>
        <v>0</v>
      </c>
      <c r="O123" s="158"/>
      <c r="P123" s="190"/>
      <c r="Q123" s="158"/>
      <c r="R123" s="125"/>
      <c r="S123" s="176"/>
      <c r="T123" s="177"/>
      <c r="U123" s="49"/>
      <c r="V123" s="50"/>
    </row>
    <row r="124" spans="1:22" ht="18.75" thickTop="1" thickBot="1" x14ac:dyDescent="0.35">
      <c r="A124" s="110"/>
      <c r="B124" s="99"/>
      <c r="C124" s="197"/>
      <c r="D124" s="197"/>
      <c r="E124" s="34">
        <f t="shared" si="8"/>
        <v>0</v>
      </c>
      <c r="F124" s="60"/>
      <c r="G124" s="58"/>
      <c r="H124" s="59"/>
      <c r="I124" s="60"/>
      <c r="J124" s="39">
        <f t="shared" si="1"/>
        <v>0</v>
      </c>
      <c r="K124" s="81"/>
      <c r="L124" s="61"/>
      <c r="M124" s="61"/>
      <c r="N124" s="42">
        <f t="shared" si="2"/>
        <v>0</v>
      </c>
      <c r="O124" s="158"/>
      <c r="P124" s="190"/>
      <c r="Q124" s="158"/>
      <c r="R124" s="125"/>
      <c r="S124" s="176"/>
      <c r="T124" s="177"/>
      <c r="U124" s="49"/>
      <c r="V124" s="50"/>
    </row>
    <row r="125" spans="1:22" ht="18.75" thickTop="1" thickBot="1" x14ac:dyDescent="0.35">
      <c r="A125" s="99"/>
      <c r="B125" s="99"/>
      <c r="C125" s="197"/>
      <c r="D125" s="197"/>
      <c r="E125" s="34">
        <f t="shared" si="8"/>
        <v>0</v>
      </c>
      <c r="F125" s="60"/>
      <c r="G125" s="58"/>
      <c r="H125" s="59"/>
      <c r="I125" s="60"/>
      <c r="J125" s="39">
        <f t="shared" si="1"/>
        <v>0</v>
      </c>
      <c r="K125" s="81"/>
      <c r="L125" s="61"/>
      <c r="M125" s="61"/>
      <c r="N125" s="42">
        <f t="shared" si="2"/>
        <v>0</v>
      </c>
      <c r="O125" s="158"/>
      <c r="P125" s="190"/>
      <c r="Q125" s="158"/>
      <c r="R125" s="125"/>
      <c r="S125" s="176"/>
      <c r="T125" s="177"/>
      <c r="U125" s="49"/>
      <c r="V125" s="50"/>
    </row>
    <row r="126" spans="1:22" ht="18.75" thickTop="1" thickBot="1" x14ac:dyDescent="0.35">
      <c r="A126" s="98"/>
      <c r="B126" s="99"/>
      <c r="C126" s="197"/>
      <c r="D126" s="197"/>
      <c r="E126" s="34">
        <f t="shared" si="8"/>
        <v>0</v>
      </c>
      <c r="F126" s="60"/>
      <c r="G126" s="58"/>
      <c r="H126" s="59"/>
      <c r="I126" s="60"/>
      <c r="J126" s="39">
        <f t="shared" si="1"/>
        <v>0</v>
      </c>
      <c r="K126" s="81"/>
      <c r="L126" s="61"/>
      <c r="M126" s="61"/>
      <c r="N126" s="42">
        <f t="shared" ref="N126:N189" si="9">K126*I126</f>
        <v>0</v>
      </c>
      <c r="O126" s="158"/>
      <c r="P126" s="190"/>
      <c r="Q126" s="158"/>
      <c r="R126" s="125"/>
      <c r="S126" s="176"/>
      <c r="T126" s="177"/>
      <c r="U126" s="49"/>
      <c r="V126" s="50"/>
    </row>
    <row r="127" spans="1:22" ht="18.75" thickTop="1" thickBot="1" x14ac:dyDescent="0.35">
      <c r="A127" s="101"/>
      <c r="B127" s="99"/>
      <c r="C127" s="197"/>
      <c r="D127" s="197"/>
      <c r="E127" s="34">
        <f t="shared" si="8"/>
        <v>0</v>
      </c>
      <c r="F127" s="60"/>
      <c r="G127" s="58"/>
      <c r="H127" s="59"/>
      <c r="I127" s="60"/>
      <c r="J127" s="39">
        <f t="shared" si="1"/>
        <v>0</v>
      </c>
      <c r="K127" s="81"/>
      <c r="L127" s="61"/>
      <c r="M127" s="61"/>
      <c r="N127" s="42">
        <f t="shared" si="9"/>
        <v>0</v>
      </c>
      <c r="O127" s="158"/>
      <c r="P127" s="190"/>
      <c r="Q127" s="158"/>
      <c r="R127" s="125"/>
      <c r="S127" s="176"/>
      <c r="T127" s="177"/>
      <c r="U127" s="49"/>
      <c r="V127" s="50"/>
    </row>
    <row r="128" spans="1:22" ht="18.75" thickTop="1" thickBot="1" x14ac:dyDescent="0.35">
      <c r="A128" s="101"/>
      <c r="B128" s="99"/>
      <c r="C128" s="197"/>
      <c r="D128" s="197"/>
      <c r="E128" s="34">
        <f t="shared" si="8"/>
        <v>0</v>
      </c>
      <c r="F128" s="60"/>
      <c r="G128" s="58"/>
      <c r="H128" s="59"/>
      <c r="I128" s="60"/>
      <c r="J128" s="39">
        <f t="shared" si="1"/>
        <v>0</v>
      </c>
      <c r="K128" s="81"/>
      <c r="L128" s="61"/>
      <c r="M128" s="61"/>
      <c r="N128" s="42">
        <f t="shared" si="9"/>
        <v>0</v>
      </c>
      <c r="O128" s="158"/>
      <c r="P128" s="190"/>
      <c r="Q128" s="158"/>
      <c r="R128" s="125"/>
      <c r="S128" s="176"/>
      <c r="T128" s="177"/>
      <c r="U128" s="49"/>
      <c r="V128" s="50"/>
    </row>
    <row r="129" spans="1:22" ht="18.75" thickTop="1" thickBot="1" x14ac:dyDescent="0.35">
      <c r="A129" s="202"/>
      <c r="B129" s="99"/>
      <c r="C129" s="197"/>
      <c r="D129" s="197"/>
      <c r="E129" s="34">
        <f t="shared" si="8"/>
        <v>0</v>
      </c>
      <c r="F129" s="60"/>
      <c r="G129" s="58"/>
      <c r="H129" s="59"/>
      <c r="I129" s="60"/>
      <c r="J129" s="39">
        <f t="shared" si="1"/>
        <v>0</v>
      </c>
      <c r="K129" s="81"/>
      <c r="L129" s="61"/>
      <c r="M129" s="61"/>
      <c r="N129" s="42">
        <f t="shared" si="9"/>
        <v>0</v>
      </c>
      <c r="O129" s="158"/>
      <c r="P129" s="190"/>
      <c r="Q129" s="158"/>
      <c r="R129" s="125"/>
      <c r="S129" s="176"/>
      <c r="T129" s="177"/>
      <c r="U129" s="49"/>
      <c r="V129" s="50"/>
    </row>
    <row r="130" spans="1:22" ht="18.75" thickTop="1" thickBot="1" x14ac:dyDescent="0.35">
      <c r="A130" s="203"/>
      <c r="B130" s="99"/>
      <c r="C130" s="197"/>
      <c r="D130" s="197"/>
      <c r="E130" s="34">
        <f t="shared" si="8"/>
        <v>0</v>
      </c>
      <c r="F130" s="60"/>
      <c r="G130" s="58"/>
      <c r="H130" s="59"/>
      <c r="I130" s="60"/>
      <c r="J130" s="39">
        <f t="shared" si="1"/>
        <v>0</v>
      </c>
      <c r="K130" s="81"/>
      <c r="L130" s="61"/>
      <c r="M130" s="61"/>
      <c r="N130" s="42">
        <f t="shared" si="9"/>
        <v>0</v>
      </c>
      <c r="O130" s="158"/>
      <c r="P130" s="190"/>
      <c r="Q130" s="158"/>
      <c r="R130" s="125"/>
      <c r="S130" s="176"/>
      <c r="T130" s="177"/>
      <c r="U130" s="49"/>
      <c r="V130" s="50"/>
    </row>
    <row r="131" spans="1:22" ht="18.75" thickTop="1" thickBot="1" x14ac:dyDescent="0.35">
      <c r="A131" s="204"/>
      <c r="B131" s="99"/>
      <c r="C131" s="197"/>
      <c r="D131" s="197"/>
      <c r="E131" s="34">
        <f t="shared" si="8"/>
        <v>0</v>
      </c>
      <c r="F131" s="60"/>
      <c r="G131" s="58"/>
      <c r="H131" s="59"/>
      <c r="I131" s="60"/>
      <c r="J131" s="39">
        <f t="shared" si="1"/>
        <v>0</v>
      </c>
      <c r="K131" s="81"/>
      <c r="L131" s="61"/>
      <c r="M131" s="61"/>
      <c r="N131" s="42">
        <f t="shared" si="9"/>
        <v>0</v>
      </c>
      <c r="O131" s="158"/>
      <c r="P131" s="190"/>
      <c r="Q131" s="158"/>
      <c r="R131" s="125"/>
      <c r="S131" s="176"/>
      <c r="T131" s="177"/>
      <c r="U131" s="49"/>
      <c r="V131" s="50"/>
    </row>
    <row r="132" spans="1:22" ht="18.75" thickTop="1" thickBot="1" x14ac:dyDescent="0.35">
      <c r="A132" s="204"/>
      <c r="B132" s="99"/>
      <c r="C132" s="154"/>
      <c r="D132" s="154"/>
      <c r="E132" s="34">
        <f t="shared" si="8"/>
        <v>0</v>
      </c>
      <c r="F132" s="60"/>
      <c r="G132" s="58"/>
      <c r="H132" s="59"/>
      <c r="I132" s="60"/>
      <c r="J132" s="39">
        <f t="shared" ref="J132:J195" si="10">I132-F132</f>
        <v>0</v>
      </c>
      <c r="K132" s="81"/>
      <c r="L132" s="61"/>
      <c r="M132" s="61"/>
      <c r="N132" s="42">
        <f t="shared" si="9"/>
        <v>0</v>
      </c>
      <c r="O132" s="158"/>
      <c r="P132" s="190"/>
      <c r="Q132" s="158"/>
      <c r="R132" s="125"/>
      <c r="S132" s="176"/>
      <c r="T132" s="177"/>
      <c r="U132" s="49"/>
      <c r="V132" s="50"/>
    </row>
    <row r="133" spans="1:22" ht="18.75" thickTop="1" thickBot="1" x14ac:dyDescent="0.35">
      <c r="A133" s="203"/>
      <c r="B133" s="99"/>
      <c r="C133" s="197"/>
      <c r="D133" s="197"/>
      <c r="E133" s="34">
        <f t="shared" si="8"/>
        <v>0</v>
      </c>
      <c r="F133" s="60"/>
      <c r="G133" s="58"/>
      <c r="H133" s="205"/>
      <c r="I133" s="60"/>
      <c r="J133" s="39">
        <f t="shared" si="10"/>
        <v>0</v>
      </c>
      <c r="K133" s="81"/>
      <c r="L133" s="61"/>
      <c r="M133" s="61"/>
      <c r="N133" s="42">
        <f t="shared" si="9"/>
        <v>0</v>
      </c>
      <c r="O133" s="158"/>
      <c r="P133" s="190"/>
      <c r="Q133" s="158"/>
      <c r="R133" s="125"/>
      <c r="S133" s="176"/>
      <c r="T133" s="177"/>
      <c r="U133" s="49"/>
      <c r="V133" s="50"/>
    </row>
    <row r="134" spans="1:22" ht="18.75" thickTop="1" thickBot="1" x14ac:dyDescent="0.35">
      <c r="A134" s="203"/>
      <c r="B134" s="99"/>
      <c r="C134" s="154"/>
      <c r="D134" s="154"/>
      <c r="E134" s="34">
        <f t="shared" si="8"/>
        <v>0</v>
      </c>
      <c r="F134" s="60"/>
      <c r="G134" s="58"/>
      <c r="H134" s="205"/>
      <c r="I134" s="60"/>
      <c r="J134" s="39">
        <f t="shared" si="10"/>
        <v>0</v>
      </c>
      <c r="K134" s="81"/>
      <c r="L134" s="61"/>
      <c r="M134" s="61"/>
      <c r="N134" s="42">
        <f t="shared" si="9"/>
        <v>0</v>
      </c>
      <c r="O134" s="158"/>
      <c r="P134" s="190"/>
      <c r="Q134" s="158"/>
      <c r="R134" s="125"/>
      <c r="S134" s="176"/>
      <c r="T134" s="177"/>
      <c r="U134" s="49"/>
      <c r="V134" s="50"/>
    </row>
    <row r="135" spans="1:22" ht="18.75" thickTop="1" thickBot="1" x14ac:dyDescent="0.35">
      <c r="A135" s="203"/>
      <c r="B135" s="99"/>
      <c r="C135" s="197"/>
      <c r="D135" s="197"/>
      <c r="E135" s="34">
        <f t="shared" si="8"/>
        <v>0</v>
      </c>
      <c r="F135" s="60"/>
      <c r="G135" s="58"/>
      <c r="H135" s="205"/>
      <c r="I135" s="60"/>
      <c r="J135" s="39">
        <f t="shared" si="10"/>
        <v>0</v>
      </c>
      <c r="K135" s="81"/>
      <c r="L135" s="61"/>
      <c r="M135" s="61"/>
      <c r="N135" s="42">
        <f t="shared" si="9"/>
        <v>0</v>
      </c>
      <c r="O135" s="158"/>
      <c r="P135" s="190"/>
      <c r="Q135" s="158"/>
      <c r="R135" s="125"/>
      <c r="S135" s="176"/>
      <c r="T135" s="177"/>
      <c r="U135" s="49"/>
      <c r="V135" s="50"/>
    </row>
    <row r="136" spans="1:22" ht="18.75" thickTop="1" thickBot="1" x14ac:dyDescent="0.35">
      <c r="A136" s="203"/>
      <c r="B136" s="99"/>
      <c r="C136" s="194"/>
      <c r="D136" s="194"/>
      <c r="E136" s="34">
        <f t="shared" si="8"/>
        <v>0</v>
      </c>
      <c r="F136" s="60"/>
      <c r="G136" s="58"/>
      <c r="H136" s="205"/>
      <c r="I136" s="60"/>
      <c r="J136" s="39">
        <f t="shared" si="10"/>
        <v>0</v>
      </c>
      <c r="K136" s="81"/>
      <c r="L136" s="61"/>
      <c r="M136" s="61"/>
      <c r="N136" s="42">
        <f t="shared" si="9"/>
        <v>0</v>
      </c>
      <c r="O136" s="158"/>
      <c r="P136" s="183"/>
      <c r="Q136" s="158"/>
      <c r="R136" s="125"/>
      <c r="S136" s="176"/>
      <c r="T136" s="177"/>
      <c r="U136" s="49"/>
      <c r="V136" s="50"/>
    </row>
    <row r="137" spans="1:22" ht="20.25" thickTop="1" thickBot="1" x14ac:dyDescent="0.35">
      <c r="A137" s="99"/>
      <c r="B137" s="99"/>
      <c r="C137" s="197"/>
      <c r="D137" s="197"/>
      <c r="E137" s="34">
        <f t="shared" si="8"/>
        <v>0</v>
      </c>
      <c r="F137" s="60"/>
      <c r="G137" s="58"/>
      <c r="H137" s="206"/>
      <c r="I137" s="60"/>
      <c r="J137" s="39">
        <f t="shared" si="10"/>
        <v>0</v>
      </c>
      <c r="K137" s="81"/>
      <c r="L137" s="61"/>
      <c r="M137" s="61"/>
      <c r="N137" s="42">
        <f t="shared" si="9"/>
        <v>0</v>
      </c>
      <c r="O137" s="158"/>
      <c r="P137" s="207"/>
      <c r="Q137" s="158"/>
      <c r="R137" s="208"/>
      <c r="S137" s="176"/>
      <c r="T137" s="177"/>
      <c r="U137" s="49"/>
      <c r="V137" s="50"/>
    </row>
    <row r="138" spans="1:22" ht="20.25" thickTop="1" thickBot="1" x14ac:dyDescent="0.35">
      <c r="A138" s="99"/>
      <c r="B138" s="99"/>
      <c r="C138" s="197"/>
      <c r="D138" s="197"/>
      <c r="E138" s="34">
        <f t="shared" si="8"/>
        <v>0</v>
      </c>
      <c r="F138" s="60"/>
      <c r="G138" s="58"/>
      <c r="H138" s="206"/>
      <c r="I138" s="60"/>
      <c r="J138" s="39">
        <f t="shared" si="10"/>
        <v>0</v>
      </c>
      <c r="K138" s="81"/>
      <c r="L138" s="61"/>
      <c r="M138" s="61"/>
      <c r="N138" s="42">
        <f t="shared" si="9"/>
        <v>0</v>
      </c>
      <c r="O138" s="158"/>
      <c r="P138" s="207"/>
      <c r="Q138" s="158"/>
      <c r="R138" s="208"/>
      <c r="S138" s="176"/>
      <c r="T138" s="177"/>
      <c r="U138" s="49"/>
      <c r="V138" s="50"/>
    </row>
    <row r="139" spans="1:22" ht="20.25" thickTop="1" thickBot="1" x14ac:dyDescent="0.35">
      <c r="A139" s="99"/>
      <c r="B139" s="99"/>
      <c r="C139" s="197"/>
      <c r="D139" s="197"/>
      <c r="E139" s="34">
        <f t="shared" si="8"/>
        <v>0</v>
      </c>
      <c r="F139" s="60"/>
      <c r="G139" s="58"/>
      <c r="H139" s="206"/>
      <c r="I139" s="60"/>
      <c r="J139" s="39">
        <f t="shared" si="10"/>
        <v>0</v>
      </c>
      <c r="K139" s="81"/>
      <c r="L139" s="61"/>
      <c r="M139" s="61"/>
      <c r="N139" s="42">
        <f t="shared" si="9"/>
        <v>0</v>
      </c>
      <c r="O139" s="158"/>
      <c r="P139" s="207"/>
      <c r="Q139" s="158"/>
      <c r="R139" s="208"/>
      <c r="S139" s="176"/>
      <c r="T139" s="177"/>
      <c r="U139" s="49"/>
      <c r="V139" s="50"/>
    </row>
    <row r="140" spans="1:22" ht="20.25" thickTop="1" thickBot="1" x14ac:dyDescent="0.35">
      <c r="A140" s="99"/>
      <c r="B140" s="99"/>
      <c r="C140" s="197"/>
      <c r="D140" s="197"/>
      <c r="E140" s="34">
        <f t="shared" si="8"/>
        <v>0</v>
      </c>
      <c r="F140" s="60"/>
      <c r="G140" s="58"/>
      <c r="H140" s="206"/>
      <c r="I140" s="60"/>
      <c r="J140" s="39">
        <f t="shared" si="10"/>
        <v>0</v>
      </c>
      <c r="K140" s="81"/>
      <c r="L140" s="61"/>
      <c r="M140" s="61"/>
      <c r="N140" s="42">
        <f t="shared" si="9"/>
        <v>0</v>
      </c>
      <c r="O140" s="158"/>
      <c r="P140" s="207"/>
      <c r="Q140" s="158"/>
      <c r="R140" s="208"/>
      <c r="S140" s="176"/>
      <c r="T140" s="177"/>
      <c r="U140" s="49"/>
      <c r="V140" s="50"/>
    </row>
    <row r="141" spans="1:22" ht="18.75" thickTop="1" thickBot="1" x14ac:dyDescent="0.35">
      <c r="A141" s="102"/>
      <c r="B141" s="99"/>
      <c r="C141" s="197"/>
      <c r="D141" s="197"/>
      <c r="E141" s="34">
        <f t="shared" si="8"/>
        <v>0</v>
      </c>
      <c r="F141" s="60"/>
      <c r="G141" s="58"/>
      <c r="H141" s="205"/>
      <c r="I141" s="60"/>
      <c r="J141" s="39">
        <f t="shared" si="10"/>
        <v>0</v>
      </c>
      <c r="K141" s="81"/>
      <c r="L141" s="61"/>
      <c r="M141" s="61"/>
      <c r="N141" s="42">
        <f t="shared" si="9"/>
        <v>0</v>
      </c>
      <c r="O141" s="69"/>
      <c r="P141" s="209"/>
      <c r="Q141" s="210"/>
      <c r="R141" s="208"/>
      <c r="S141" s="176"/>
      <c r="T141" s="177"/>
      <c r="U141" s="49"/>
      <c r="V141" s="50"/>
    </row>
    <row r="142" spans="1:22" ht="18.75" thickTop="1" thickBot="1" x14ac:dyDescent="0.35">
      <c r="A142" s="99"/>
      <c r="B142" s="99"/>
      <c r="C142" s="197"/>
      <c r="D142" s="197"/>
      <c r="E142" s="34">
        <f t="shared" si="8"/>
        <v>0</v>
      </c>
      <c r="F142" s="60"/>
      <c r="G142" s="58"/>
      <c r="H142" s="205"/>
      <c r="I142" s="60"/>
      <c r="J142" s="39">
        <f t="shared" si="10"/>
        <v>0</v>
      </c>
      <c r="K142" s="81"/>
      <c r="L142" s="61"/>
      <c r="M142" s="61"/>
      <c r="N142" s="42">
        <f t="shared" si="9"/>
        <v>0</v>
      </c>
      <c r="O142" s="69"/>
      <c r="P142" s="209"/>
      <c r="Q142" s="210"/>
      <c r="R142" s="208"/>
      <c r="S142" s="176"/>
      <c r="T142" s="177"/>
      <c r="U142" s="49"/>
      <c r="V142" s="50"/>
    </row>
    <row r="143" spans="1:22" ht="18.75" thickTop="1" thickBot="1" x14ac:dyDescent="0.35">
      <c r="A143" s="101"/>
      <c r="B143" s="99"/>
      <c r="C143" s="181"/>
      <c r="D143" s="181"/>
      <c r="E143" s="34">
        <f t="shared" si="8"/>
        <v>0</v>
      </c>
      <c r="F143" s="60"/>
      <c r="G143" s="58"/>
      <c r="H143" s="205"/>
      <c r="I143" s="60"/>
      <c r="J143" s="39">
        <f t="shared" si="10"/>
        <v>0</v>
      </c>
      <c r="K143" s="81"/>
      <c r="L143" s="61"/>
      <c r="M143" s="61"/>
      <c r="N143" s="42">
        <f t="shared" si="9"/>
        <v>0</v>
      </c>
      <c r="O143" s="69"/>
      <c r="P143" s="209"/>
      <c r="Q143" s="210"/>
      <c r="R143" s="208"/>
      <c r="S143" s="176"/>
      <c r="T143" s="177"/>
      <c r="U143" s="49"/>
      <c r="V143" s="50"/>
    </row>
    <row r="144" spans="1:22" ht="18.75" thickTop="1" thickBot="1" x14ac:dyDescent="0.35">
      <c r="A144" s="101"/>
      <c r="B144" s="99"/>
      <c r="C144" s="181"/>
      <c r="D144" s="181"/>
      <c r="E144" s="34">
        <f t="shared" si="8"/>
        <v>0</v>
      </c>
      <c r="F144" s="60"/>
      <c r="G144" s="58"/>
      <c r="H144" s="205"/>
      <c r="I144" s="60"/>
      <c r="J144" s="39">
        <f t="shared" si="10"/>
        <v>0</v>
      </c>
      <c r="K144" s="81"/>
      <c r="L144" s="61"/>
      <c r="M144" s="61"/>
      <c r="N144" s="42">
        <f t="shared" si="9"/>
        <v>0</v>
      </c>
      <c r="O144" s="69"/>
      <c r="P144" s="209"/>
      <c r="Q144" s="210"/>
      <c r="R144" s="208"/>
      <c r="S144" s="176"/>
      <c r="T144" s="177"/>
      <c r="U144" s="49"/>
      <c r="V144" s="50"/>
    </row>
    <row r="145" spans="1:22" ht="18.75" thickTop="1" thickBot="1" x14ac:dyDescent="0.35">
      <c r="A145" s="101"/>
      <c r="B145" s="99"/>
      <c r="C145" s="181"/>
      <c r="D145" s="181"/>
      <c r="E145" s="34">
        <f t="shared" si="8"/>
        <v>0</v>
      </c>
      <c r="F145" s="60"/>
      <c r="G145" s="58"/>
      <c r="H145" s="205"/>
      <c r="I145" s="60"/>
      <c r="J145" s="39">
        <f t="shared" si="10"/>
        <v>0</v>
      </c>
      <c r="K145" s="81"/>
      <c r="L145" s="61"/>
      <c r="M145" s="61"/>
      <c r="N145" s="42">
        <f t="shared" si="9"/>
        <v>0</v>
      </c>
      <c r="O145" s="69"/>
      <c r="P145" s="209"/>
      <c r="Q145" s="210"/>
      <c r="R145" s="208"/>
      <c r="S145" s="176"/>
      <c r="T145" s="177"/>
      <c r="U145" s="49"/>
      <c r="V145" s="50"/>
    </row>
    <row r="146" spans="1:22" ht="18.75" thickTop="1" thickBot="1" x14ac:dyDescent="0.35">
      <c r="A146" s="101"/>
      <c r="B146" s="99"/>
      <c r="C146" s="181"/>
      <c r="D146" s="181"/>
      <c r="E146" s="34">
        <f t="shared" si="8"/>
        <v>0</v>
      </c>
      <c r="F146" s="60"/>
      <c r="G146" s="58"/>
      <c r="H146" s="205"/>
      <c r="I146" s="60"/>
      <c r="J146" s="39">
        <f t="shared" si="10"/>
        <v>0</v>
      </c>
      <c r="K146" s="81"/>
      <c r="L146" s="61"/>
      <c r="M146" s="61"/>
      <c r="N146" s="42">
        <f t="shared" si="9"/>
        <v>0</v>
      </c>
      <c r="O146" s="69"/>
      <c r="P146" s="209"/>
      <c r="Q146" s="210"/>
      <c r="R146" s="208"/>
      <c r="S146" s="176"/>
      <c r="T146" s="177"/>
      <c r="U146" s="49"/>
      <c r="V146" s="50"/>
    </row>
    <row r="147" spans="1:22" ht="18.75" thickTop="1" thickBot="1" x14ac:dyDescent="0.35">
      <c r="A147" s="101"/>
      <c r="B147" s="99"/>
      <c r="C147" s="181"/>
      <c r="D147" s="181"/>
      <c r="E147" s="34">
        <f t="shared" si="8"/>
        <v>0</v>
      </c>
      <c r="F147" s="60"/>
      <c r="G147" s="58"/>
      <c r="H147" s="205"/>
      <c r="I147" s="60"/>
      <c r="J147" s="39">
        <f t="shared" si="10"/>
        <v>0</v>
      </c>
      <c r="K147" s="81"/>
      <c r="L147" s="61"/>
      <c r="M147" s="61"/>
      <c r="N147" s="42">
        <f t="shared" si="9"/>
        <v>0</v>
      </c>
      <c r="O147" s="69"/>
      <c r="P147" s="209"/>
      <c r="Q147" s="210"/>
      <c r="R147" s="208"/>
      <c r="S147" s="176"/>
      <c r="T147" s="177"/>
      <c r="U147" s="49"/>
      <c r="V147" s="50"/>
    </row>
    <row r="148" spans="1:22" ht="18.75" thickTop="1" thickBot="1" x14ac:dyDescent="0.35">
      <c r="A148" s="203"/>
      <c r="B148" s="99"/>
      <c r="C148" s="197"/>
      <c r="D148" s="197"/>
      <c r="E148" s="34">
        <f t="shared" si="8"/>
        <v>0</v>
      </c>
      <c r="F148" s="60"/>
      <c r="G148" s="58"/>
      <c r="H148" s="205"/>
      <c r="I148" s="60"/>
      <c r="J148" s="39">
        <f t="shared" si="10"/>
        <v>0</v>
      </c>
      <c r="K148" s="81"/>
      <c r="L148" s="61"/>
      <c r="M148" s="61"/>
      <c r="N148" s="42">
        <f t="shared" si="9"/>
        <v>0</v>
      </c>
      <c r="O148" s="69"/>
      <c r="P148" s="209"/>
      <c r="Q148" s="210"/>
      <c r="R148" s="208"/>
      <c r="S148" s="176"/>
      <c r="T148" s="177"/>
      <c r="U148" s="49"/>
      <c r="V148" s="50"/>
    </row>
    <row r="149" spans="1:22" ht="18.75" thickTop="1" thickBot="1" x14ac:dyDescent="0.35">
      <c r="A149" s="169"/>
      <c r="B149" s="99"/>
      <c r="C149" s="182"/>
      <c r="D149" s="182"/>
      <c r="E149" s="34">
        <f t="shared" si="8"/>
        <v>0</v>
      </c>
      <c r="F149" s="60"/>
      <c r="G149" s="58"/>
      <c r="H149" s="205"/>
      <c r="I149" s="60"/>
      <c r="J149" s="39">
        <f t="shared" si="10"/>
        <v>0</v>
      </c>
      <c r="K149" s="81"/>
      <c r="L149" s="61"/>
      <c r="M149" s="61"/>
      <c r="N149" s="42">
        <f t="shared" si="9"/>
        <v>0</v>
      </c>
      <c r="O149" s="69"/>
      <c r="P149" s="209"/>
      <c r="Q149" s="210"/>
      <c r="R149" s="208"/>
      <c r="S149" s="176"/>
      <c r="T149" s="177"/>
      <c r="U149" s="49"/>
      <c r="V149" s="50"/>
    </row>
    <row r="150" spans="1:22" ht="18.75" thickTop="1" thickBot="1" x14ac:dyDescent="0.35">
      <c r="A150" s="169"/>
      <c r="B150" s="99"/>
      <c r="C150" s="182"/>
      <c r="D150" s="182"/>
      <c r="E150" s="34">
        <f t="shared" si="8"/>
        <v>0</v>
      </c>
      <c r="F150" s="60"/>
      <c r="G150" s="58"/>
      <c r="H150" s="205"/>
      <c r="I150" s="60"/>
      <c r="J150" s="39">
        <f t="shared" si="10"/>
        <v>0</v>
      </c>
      <c r="K150" s="81"/>
      <c r="L150" s="61"/>
      <c r="M150" s="61"/>
      <c r="N150" s="42">
        <f t="shared" si="9"/>
        <v>0</v>
      </c>
      <c r="O150" s="69"/>
      <c r="P150" s="209"/>
      <c r="Q150" s="211"/>
      <c r="R150" s="208"/>
      <c r="S150" s="176"/>
      <c r="T150" s="177"/>
      <c r="U150" s="49"/>
      <c r="V150" s="50"/>
    </row>
    <row r="151" spans="1:22" ht="18.75" thickTop="1" thickBot="1" x14ac:dyDescent="0.35">
      <c r="A151" s="169"/>
      <c r="B151" s="99"/>
      <c r="C151" s="182"/>
      <c r="D151" s="182"/>
      <c r="E151" s="34">
        <f t="shared" si="8"/>
        <v>0</v>
      </c>
      <c r="F151" s="60"/>
      <c r="G151" s="58"/>
      <c r="H151" s="205"/>
      <c r="I151" s="60"/>
      <c r="J151" s="39">
        <f t="shared" si="10"/>
        <v>0</v>
      </c>
      <c r="K151" s="81"/>
      <c r="L151" s="61"/>
      <c r="M151" s="61"/>
      <c r="N151" s="42">
        <f t="shared" si="9"/>
        <v>0</v>
      </c>
      <c r="O151" s="69"/>
      <c r="P151" s="209"/>
      <c r="Q151" s="210"/>
      <c r="R151" s="208"/>
      <c r="S151" s="176"/>
      <c r="T151" s="177"/>
      <c r="U151" s="49"/>
      <c r="V151" s="50"/>
    </row>
    <row r="152" spans="1:22" ht="18.75" thickTop="1" thickBot="1" x14ac:dyDescent="0.35">
      <c r="A152" s="203"/>
      <c r="B152" s="99"/>
      <c r="C152" s="197"/>
      <c r="D152" s="197"/>
      <c r="E152" s="34">
        <f t="shared" si="8"/>
        <v>0</v>
      </c>
      <c r="F152" s="60"/>
      <c r="G152" s="58"/>
      <c r="H152" s="205"/>
      <c r="I152" s="60"/>
      <c r="J152" s="39">
        <f t="shared" si="10"/>
        <v>0</v>
      </c>
      <c r="K152" s="81"/>
      <c r="L152" s="61"/>
      <c r="M152" s="61"/>
      <c r="N152" s="42">
        <f t="shared" si="9"/>
        <v>0</v>
      </c>
      <c r="O152" s="69"/>
      <c r="P152" s="212"/>
      <c r="Q152" s="210"/>
      <c r="R152" s="208"/>
      <c r="S152" s="176"/>
      <c r="T152" s="177"/>
      <c r="U152" s="49"/>
      <c r="V152" s="50"/>
    </row>
    <row r="153" spans="1:22" ht="20.25" thickTop="1" thickBot="1" x14ac:dyDescent="0.35">
      <c r="A153" s="203"/>
      <c r="B153" s="99"/>
      <c r="C153" s="197"/>
      <c r="D153" s="197"/>
      <c r="E153" s="34">
        <f t="shared" si="8"/>
        <v>0</v>
      </c>
      <c r="F153" s="60"/>
      <c r="G153" s="58"/>
      <c r="H153" s="206"/>
      <c r="I153" s="60"/>
      <c r="J153" s="39">
        <f t="shared" si="10"/>
        <v>0</v>
      </c>
      <c r="K153" s="81"/>
      <c r="L153" s="61"/>
      <c r="M153" s="61"/>
      <c r="N153" s="42">
        <f t="shared" si="9"/>
        <v>0</v>
      </c>
      <c r="O153" s="69"/>
      <c r="P153" s="212"/>
      <c r="Q153" s="210"/>
      <c r="R153" s="208"/>
      <c r="S153" s="176"/>
      <c r="T153" s="177"/>
      <c r="U153" s="49"/>
      <c r="V153" s="50"/>
    </row>
    <row r="154" spans="1:22" ht="18.75" thickTop="1" thickBot="1" x14ac:dyDescent="0.35">
      <c r="A154" s="203"/>
      <c r="B154" s="99"/>
      <c r="C154" s="197"/>
      <c r="D154" s="197"/>
      <c r="E154" s="34">
        <f t="shared" si="8"/>
        <v>0</v>
      </c>
      <c r="F154" s="60"/>
      <c r="G154" s="58"/>
      <c r="H154" s="213"/>
      <c r="I154" s="60"/>
      <c r="J154" s="39">
        <f t="shared" si="10"/>
        <v>0</v>
      </c>
      <c r="K154" s="81"/>
      <c r="L154" s="61"/>
      <c r="M154" s="61"/>
      <c r="N154" s="42">
        <f t="shared" si="9"/>
        <v>0</v>
      </c>
      <c r="O154" s="69"/>
      <c r="P154" s="212"/>
      <c r="Q154" s="210"/>
      <c r="R154" s="208"/>
      <c r="S154" s="176"/>
      <c r="T154" s="177"/>
      <c r="U154" s="49"/>
      <c r="V154" s="50"/>
    </row>
    <row r="155" spans="1:22" ht="18.75" thickTop="1" thickBot="1" x14ac:dyDescent="0.35">
      <c r="A155" s="203"/>
      <c r="B155" s="99"/>
      <c r="C155" s="197"/>
      <c r="D155" s="197"/>
      <c r="E155" s="34">
        <f t="shared" si="8"/>
        <v>0</v>
      </c>
      <c r="F155" s="60"/>
      <c r="G155" s="58"/>
      <c r="H155" s="205"/>
      <c r="I155" s="60"/>
      <c r="J155" s="39">
        <f t="shared" si="10"/>
        <v>0</v>
      </c>
      <c r="K155" s="81"/>
      <c r="L155" s="61"/>
      <c r="M155" s="61"/>
      <c r="N155" s="42">
        <f t="shared" si="9"/>
        <v>0</v>
      </c>
      <c r="O155" s="69"/>
      <c r="P155" s="212"/>
      <c r="Q155" s="210"/>
      <c r="R155" s="208"/>
      <c r="S155" s="176"/>
      <c r="T155" s="177"/>
      <c r="U155" s="49"/>
      <c r="V155" s="50"/>
    </row>
    <row r="156" spans="1:22" ht="18.75" thickTop="1" thickBot="1" x14ac:dyDescent="0.35">
      <c r="A156" s="214"/>
      <c r="B156" s="99"/>
      <c r="C156" s="197"/>
      <c r="D156" s="197"/>
      <c r="E156" s="34">
        <f t="shared" si="8"/>
        <v>0</v>
      </c>
      <c r="F156" s="60"/>
      <c r="G156" s="58"/>
      <c r="H156" s="215"/>
      <c r="I156" s="60"/>
      <c r="J156" s="39">
        <f t="shared" si="10"/>
        <v>0</v>
      </c>
      <c r="K156" s="81"/>
      <c r="L156" s="61"/>
      <c r="M156" s="61"/>
      <c r="N156" s="42">
        <f t="shared" si="9"/>
        <v>0</v>
      </c>
      <c r="O156" s="216"/>
      <c r="P156" s="217"/>
      <c r="Q156" s="218"/>
      <c r="R156" s="219"/>
      <c r="S156" s="176"/>
      <c r="T156" s="177"/>
      <c r="U156" s="49"/>
      <c r="V156" s="50"/>
    </row>
    <row r="157" spans="1:22" ht="18.75" thickTop="1" thickBot="1" x14ac:dyDescent="0.35">
      <c r="A157" s="220"/>
      <c r="B157" s="99"/>
      <c r="C157" s="197"/>
      <c r="D157" s="197"/>
      <c r="E157" s="34">
        <f t="shared" si="8"/>
        <v>0</v>
      </c>
      <c r="F157" s="60"/>
      <c r="G157" s="221"/>
      <c r="H157" s="222"/>
      <c r="I157" s="60"/>
      <c r="J157" s="39">
        <f t="shared" si="10"/>
        <v>0</v>
      </c>
      <c r="K157" s="81"/>
      <c r="L157" s="61"/>
      <c r="M157" s="61"/>
      <c r="N157" s="42">
        <f t="shared" si="9"/>
        <v>0</v>
      </c>
      <c r="O157" s="223"/>
      <c r="P157" s="224"/>
      <c r="Q157" s="210"/>
      <c r="R157" s="208"/>
      <c r="S157" s="176"/>
      <c r="T157" s="177"/>
      <c r="U157" s="49"/>
      <c r="V157" s="50"/>
    </row>
    <row r="158" spans="1:22" ht="18.75" thickTop="1" thickBot="1" x14ac:dyDescent="0.35">
      <c r="A158" s="204"/>
      <c r="B158" s="99"/>
      <c r="C158" s="197"/>
      <c r="D158" s="197"/>
      <c r="E158" s="34">
        <f t="shared" si="8"/>
        <v>0</v>
      </c>
      <c r="F158" s="60"/>
      <c r="G158" s="224"/>
      <c r="H158" s="215"/>
      <c r="I158" s="60"/>
      <c r="J158" s="39">
        <f t="shared" si="10"/>
        <v>0</v>
      </c>
      <c r="K158" s="81"/>
      <c r="L158" s="61"/>
      <c r="M158" s="61"/>
      <c r="N158" s="42">
        <f t="shared" si="9"/>
        <v>0</v>
      </c>
      <c r="O158" s="223"/>
      <c r="P158" s="224"/>
      <c r="Q158" s="210"/>
      <c r="R158" s="208"/>
      <c r="S158" s="176"/>
      <c r="T158" s="177"/>
      <c r="U158" s="49"/>
      <c r="V158" s="50"/>
    </row>
    <row r="159" spans="1:22" ht="18.75" thickTop="1" thickBot="1" x14ac:dyDescent="0.35">
      <c r="A159" s="204"/>
      <c r="B159" s="99"/>
      <c r="C159" s="197"/>
      <c r="D159" s="197"/>
      <c r="E159" s="34">
        <f t="shared" ref="E159:E228" si="11">D159*F159</f>
        <v>0</v>
      </c>
      <c r="F159" s="60"/>
      <c r="G159" s="224"/>
      <c r="H159" s="222"/>
      <c r="I159" s="60"/>
      <c r="J159" s="39">
        <f t="shared" si="10"/>
        <v>0</v>
      </c>
      <c r="K159" s="225"/>
      <c r="L159" s="61"/>
      <c r="M159" s="61" t="s">
        <v>26</v>
      </c>
      <c r="N159" s="42">
        <f t="shared" si="9"/>
        <v>0</v>
      </c>
      <c r="O159" s="216"/>
      <c r="P159" s="217"/>
      <c r="Q159" s="218"/>
      <c r="R159" s="219"/>
      <c r="S159" s="176"/>
      <c r="T159" s="177"/>
      <c r="U159" s="49"/>
      <c r="V159" s="50"/>
    </row>
    <row r="160" spans="1:22" ht="18.75" thickTop="1" thickBot="1" x14ac:dyDescent="0.35">
      <c r="A160" s="203"/>
      <c r="B160" s="99"/>
      <c r="C160" s="197"/>
      <c r="D160" s="197"/>
      <c r="E160" s="34">
        <f t="shared" si="11"/>
        <v>0</v>
      </c>
      <c r="F160" s="60"/>
      <c r="G160" s="224"/>
      <c r="H160" s="222"/>
      <c r="I160" s="60"/>
      <c r="J160" s="39">
        <f t="shared" si="10"/>
        <v>0</v>
      </c>
      <c r="K160" s="225"/>
      <c r="L160" s="61"/>
      <c r="M160" s="61"/>
      <c r="N160" s="42">
        <f t="shared" si="9"/>
        <v>0</v>
      </c>
      <c r="O160" s="223"/>
      <c r="P160" s="224"/>
      <c r="Q160" s="210"/>
      <c r="R160" s="208"/>
      <c r="S160" s="176"/>
      <c r="T160" s="177"/>
      <c r="U160" s="49"/>
      <c r="V160" s="50"/>
    </row>
    <row r="161" spans="1:22" ht="18.75" thickTop="1" thickBot="1" x14ac:dyDescent="0.35">
      <c r="A161" s="169"/>
      <c r="B161" s="99"/>
      <c r="C161" s="226"/>
      <c r="D161" s="226"/>
      <c r="E161" s="34">
        <f t="shared" si="11"/>
        <v>0</v>
      </c>
      <c r="F161" s="60"/>
      <c r="G161" s="224"/>
      <c r="H161" s="227"/>
      <c r="I161" s="60"/>
      <c r="J161" s="39">
        <f t="shared" si="10"/>
        <v>0</v>
      </c>
      <c r="K161" s="81"/>
      <c r="L161" s="61"/>
      <c r="M161" s="61"/>
      <c r="N161" s="42">
        <f t="shared" si="9"/>
        <v>0</v>
      </c>
      <c r="O161" s="228"/>
      <c r="P161" s="229"/>
      <c r="Q161" s="124"/>
      <c r="R161" s="125"/>
      <c r="S161" s="176"/>
      <c r="T161" s="177"/>
      <c r="U161" s="49"/>
      <c r="V161" s="50"/>
    </row>
    <row r="162" spans="1:22" ht="18.75" thickTop="1" thickBot="1" x14ac:dyDescent="0.35">
      <c r="A162" s="230"/>
      <c r="B162" s="99"/>
      <c r="C162" s="197"/>
      <c r="D162" s="197"/>
      <c r="E162" s="34">
        <f t="shared" si="11"/>
        <v>0</v>
      </c>
      <c r="F162" s="60"/>
      <c r="G162" s="224"/>
      <c r="H162" s="205"/>
      <c r="I162" s="60"/>
      <c r="J162" s="39">
        <f t="shared" si="10"/>
        <v>0</v>
      </c>
      <c r="K162" s="225"/>
      <c r="L162" s="231"/>
      <c r="M162" s="231"/>
      <c r="N162" s="42">
        <f t="shared" si="9"/>
        <v>0</v>
      </c>
      <c r="O162" s="228"/>
      <c r="P162" s="229"/>
      <c r="Q162" s="218"/>
      <c r="R162" s="219"/>
      <c r="S162" s="176"/>
      <c r="T162" s="177"/>
      <c r="U162" s="49"/>
      <c r="V162" s="50"/>
    </row>
    <row r="163" spans="1:22" ht="18.75" thickTop="1" thickBot="1" x14ac:dyDescent="0.35">
      <c r="A163" s="203"/>
      <c r="B163" s="99"/>
      <c r="C163" s="197"/>
      <c r="D163" s="197"/>
      <c r="E163" s="34">
        <f t="shared" si="11"/>
        <v>0</v>
      </c>
      <c r="F163" s="60"/>
      <c r="G163" s="224"/>
      <c r="H163" s="205"/>
      <c r="I163" s="60"/>
      <c r="J163" s="39">
        <f t="shared" si="10"/>
        <v>0</v>
      </c>
      <c r="K163" s="225"/>
      <c r="L163" s="231"/>
      <c r="M163" s="231"/>
      <c r="N163" s="42">
        <f t="shared" si="9"/>
        <v>0</v>
      </c>
      <c r="O163" s="69"/>
      <c r="P163" s="209"/>
      <c r="Q163" s="218"/>
      <c r="R163" s="219"/>
      <c r="S163" s="176"/>
      <c r="T163" s="177"/>
      <c r="U163" s="49"/>
      <c r="V163" s="50"/>
    </row>
    <row r="164" spans="1:22" ht="18.75" thickTop="1" thickBot="1" x14ac:dyDescent="0.35">
      <c r="A164" s="204"/>
      <c r="B164" s="99"/>
      <c r="C164" s="197"/>
      <c r="D164" s="197"/>
      <c r="E164" s="34">
        <f t="shared" si="11"/>
        <v>0</v>
      </c>
      <c r="F164" s="60"/>
      <c r="G164" s="224"/>
      <c r="H164" s="232"/>
      <c r="I164" s="60"/>
      <c r="J164" s="39">
        <f t="shared" si="10"/>
        <v>0</v>
      </c>
      <c r="K164" s="233"/>
      <c r="L164" s="231"/>
      <c r="M164" s="231"/>
      <c r="N164" s="42">
        <f t="shared" si="9"/>
        <v>0</v>
      </c>
      <c r="O164" s="223"/>
      <c r="P164" s="224"/>
      <c r="Q164" s="218"/>
      <c r="R164" s="219"/>
      <c r="S164" s="176"/>
      <c r="T164" s="177"/>
      <c r="U164" s="49"/>
      <c r="V164" s="50"/>
    </row>
    <row r="165" spans="1:22" ht="20.25" thickTop="1" thickBot="1" x14ac:dyDescent="0.35">
      <c r="A165" s="204"/>
      <c r="B165" s="99"/>
      <c r="C165" s="197"/>
      <c r="D165" s="197"/>
      <c r="E165" s="34">
        <f t="shared" si="11"/>
        <v>0</v>
      </c>
      <c r="F165" s="60"/>
      <c r="G165" s="224"/>
      <c r="H165" s="205"/>
      <c r="I165" s="60"/>
      <c r="J165" s="39">
        <f t="shared" si="10"/>
        <v>0</v>
      </c>
      <c r="K165" s="234"/>
      <c r="L165" s="235"/>
      <c r="M165" s="235"/>
      <c r="N165" s="42">
        <f t="shared" si="9"/>
        <v>0</v>
      </c>
      <c r="O165" s="216"/>
      <c r="P165" s="217"/>
      <c r="Q165" s="218"/>
      <c r="R165" s="219"/>
      <c r="S165" s="176"/>
      <c r="T165" s="177"/>
      <c r="U165" s="49"/>
      <c r="V165" s="50"/>
    </row>
    <row r="166" spans="1:22" ht="18.75" thickTop="1" thickBot="1" x14ac:dyDescent="0.35">
      <c r="A166" s="236"/>
      <c r="B166" s="99"/>
      <c r="C166" s="197"/>
      <c r="D166" s="197"/>
      <c r="E166" s="34">
        <f t="shared" si="11"/>
        <v>0</v>
      </c>
      <c r="F166" s="237"/>
      <c r="G166" s="224"/>
      <c r="H166" s="213"/>
      <c r="I166" s="60"/>
      <c r="J166" s="39">
        <f t="shared" si="10"/>
        <v>0</v>
      </c>
      <c r="K166" s="234"/>
      <c r="L166" s="238"/>
      <c r="M166" s="238"/>
      <c r="N166" s="42">
        <f t="shared" si="9"/>
        <v>0</v>
      </c>
      <c r="O166" s="223"/>
      <c r="P166" s="224"/>
      <c r="Q166" s="218"/>
      <c r="R166" s="219"/>
      <c r="S166" s="176"/>
      <c r="T166" s="177"/>
      <c r="U166" s="49"/>
      <c r="V166" s="50"/>
    </row>
    <row r="167" spans="1:22" ht="18.75" thickTop="1" thickBot="1" x14ac:dyDescent="0.35">
      <c r="A167" s="214"/>
      <c r="B167" s="99"/>
      <c r="C167" s="197"/>
      <c r="D167" s="197"/>
      <c r="E167" s="34">
        <f t="shared" si="11"/>
        <v>0</v>
      </c>
      <c r="F167" s="60"/>
      <c r="G167" s="224"/>
      <c r="H167" s="205"/>
      <c r="I167" s="60"/>
      <c r="J167" s="39">
        <f t="shared" si="10"/>
        <v>0</v>
      </c>
      <c r="K167" s="234"/>
      <c r="L167" s="231"/>
      <c r="M167" s="231"/>
      <c r="N167" s="42">
        <f t="shared" si="9"/>
        <v>0</v>
      </c>
      <c r="O167" s="216"/>
      <c r="P167" s="217"/>
      <c r="Q167" s="218"/>
      <c r="R167" s="219"/>
      <c r="S167" s="176"/>
      <c r="T167" s="177"/>
      <c r="U167" s="49"/>
      <c r="V167" s="50"/>
    </row>
    <row r="168" spans="1:22" ht="20.25" thickTop="1" thickBot="1" x14ac:dyDescent="0.35">
      <c r="A168" s="204"/>
      <c r="B168" s="99"/>
      <c r="C168" s="197"/>
      <c r="D168" s="197"/>
      <c r="E168" s="34">
        <f t="shared" si="11"/>
        <v>0</v>
      </c>
      <c r="F168" s="60"/>
      <c r="G168" s="224"/>
      <c r="H168" s="239"/>
      <c r="I168" s="60"/>
      <c r="J168" s="39">
        <f t="shared" si="10"/>
        <v>0</v>
      </c>
      <c r="K168" s="81"/>
      <c r="L168" s="231"/>
      <c r="M168" s="231"/>
      <c r="N168" s="42">
        <f t="shared" si="9"/>
        <v>0</v>
      </c>
      <c r="O168" s="216"/>
      <c r="P168" s="217"/>
      <c r="Q168" s="218"/>
      <c r="R168" s="219"/>
      <c r="S168" s="176"/>
      <c r="T168" s="177"/>
      <c r="U168" s="49"/>
      <c r="V168" s="50"/>
    </row>
    <row r="169" spans="1:22" ht="18.75" thickTop="1" thickBot="1" x14ac:dyDescent="0.35">
      <c r="A169" s="204"/>
      <c r="B169" s="99"/>
      <c r="C169" s="197"/>
      <c r="D169" s="197"/>
      <c r="E169" s="34">
        <f t="shared" si="11"/>
        <v>0</v>
      </c>
      <c r="F169" s="60"/>
      <c r="G169" s="224"/>
      <c r="H169" s="215"/>
      <c r="I169" s="60"/>
      <c r="J169" s="39">
        <f t="shared" si="10"/>
        <v>0</v>
      </c>
      <c r="K169" s="234"/>
      <c r="L169" s="231"/>
      <c r="M169" s="231"/>
      <c r="N169" s="42">
        <f t="shared" si="9"/>
        <v>0</v>
      </c>
      <c r="O169" s="216"/>
      <c r="P169" s="217"/>
      <c r="Q169" s="218"/>
      <c r="R169" s="219"/>
      <c r="S169" s="176"/>
      <c r="T169" s="177"/>
      <c r="U169" s="49"/>
      <c r="V169" s="50"/>
    </row>
    <row r="170" spans="1:22" ht="18.75" thickTop="1" thickBot="1" x14ac:dyDescent="0.35">
      <c r="A170" s="204"/>
      <c r="B170" s="99"/>
      <c r="C170" s="197"/>
      <c r="D170" s="197"/>
      <c r="E170" s="34">
        <f t="shared" si="11"/>
        <v>0</v>
      </c>
      <c r="F170" s="60"/>
      <c r="G170" s="224"/>
      <c r="H170" s="175"/>
      <c r="I170" s="60"/>
      <c r="J170" s="39">
        <f t="shared" si="10"/>
        <v>0</v>
      </c>
      <c r="K170" s="234"/>
      <c r="L170" s="231"/>
      <c r="M170" s="231"/>
      <c r="N170" s="42">
        <f t="shared" si="9"/>
        <v>0</v>
      </c>
      <c r="O170" s="216"/>
      <c r="P170" s="217"/>
      <c r="Q170" s="218"/>
      <c r="R170" s="219"/>
      <c r="S170" s="176"/>
      <c r="T170" s="177"/>
      <c r="U170" s="49"/>
      <c r="V170" s="50"/>
    </row>
    <row r="171" spans="1:22" ht="18.75" thickTop="1" thickBot="1" x14ac:dyDescent="0.35">
      <c r="A171" s="204"/>
      <c r="B171" s="99"/>
      <c r="C171" s="197"/>
      <c r="D171" s="197"/>
      <c r="E171" s="34">
        <f t="shared" si="11"/>
        <v>0</v>
      </c>
      <c r="F171" s="60"/>
      <c r="G171" s="224"/>
      <c r="H171" s="240"/>
      <c r="I171" s="60"/>
      <c r="J171" s="39">
        <f t="shared" si="10"/>
        <v>0</v>
      </c>
      <c r="K171" s="234"/>
      <c r="L171" s="241"/>
      <c r="M171" s="241"/>
      <c r="N171" s="42">
        <f t="shared" si="9"/>
        <v>0</v>
      </c>
      <c r="O171" s="216"/>
      <c r="P171" s="217"/>
      <c r="Q171" s="218"/>
      <c r="R171" s="219"/>
      <c r="S171" s="176"/>
      <c r="T171" s="177"/>
      <c r="U171" s="49"/>
      <c r="V171" s="50"/>
    </row>
    <row r="172" spans="1:22" ht="18.75" thickTop="1" thickBot="1" x14ac:dyDescent="0.35">
      <c r="A172" s="204"/>
      <c r="B172" s="99"/>
      <c r="C172" s="197"/>
      <c r="D172" s="197"/>
      <c r="E172" s="34">
        <f t="shared" si="11"/>
        <v>0</v>
      </c>
      <c r="F172" s="60"/>
      <c r="G172" s="224"/>
      <c r="H172" s="175"/>
      <c r="I172" s="60"/>
      <c r="J172" s="39">
        <f t="shared" si="10"/>
        <v>0</v>
      </c>
      <c r="K172" s="234"/>
      <c r="L172" s="241"/>
      <c r="M172" s="241"/>
      <c r="N172" s="42">
        <f t="shared" si="9"/>
        <v>0</v>
      </c>
      <c r="O172" s="216"/>
      <c r="P172" s="217"/>
      <c r="Q172" s="218"/>
      <c r="R172" s="219"/>
      <c r="S172" s="176"/>
      <c r="T172" s="177"/>
      <c r="U172" s="49"/>
      <c r="V172" s="50"/>
    </row>
    <row r="173" spans="1:22" ht="18.75" thickTop="1" thickBot="1" x14ac:dyDescent="0.35">
      <c r="A173" s="204"/>
      <c r="B173" s="99"/>
      <c r="C173" s="197"/>
      <c r="D173" s="197"/>
      <c r="E173" s="34">
        <f t="shared" si="11"/>
        <v>0</v>
      </c>
      <c r="F173" s="60"/>
      <c r="G173" s="224"/>
      <c r="H173" s="175"/>
      <c r="I173" s="60"/>
      <c r="J173" s="39">
        <f t="shared" si="10"/>
        <v>0</v>
      </c>
      <c r="K173" s="234"/>
      <c r="L173" s="241"/>
      <c r="M173" s="241"/>
      <c r="N173" s="42">
        <f t="shared" si="9"/>
        <v>0</v>
      </c>
      <c r="O173" s="216"/>
      <c r="P173" s="217"/>
      <c r="Q173" s="218"/>
      <c r="R173" s="219"/>
      <c r="S173" s="176"/>
      <c r="T173" s="177"/>
      <c r="U173" s="49"/>
      <c r="V173" s="50"/>
    </row>
    <row r="174" spans="1:22" ht="18.75" thickTop="1" thickBot="1" x14ac:dyDescent="0.35">
      <c r="A174" s="204"/>
      <c r="B174" s="99"/>
      <c r="C174" s="197"/>
      <c r="D174" s="197"/>
      <c r="E174" s="34">
        <f t="shared" si="11"/>
        <v>0</v>
      </c>
      <c r="F174" s="60"/>
      <c r="G174" s="224"/>
      <c r="H174" s="175"/>
      <c r="I174" s="60"/>
      <c r="J174" s="39">
        <f t="shared" si="10"/>
        <v>0</v>
      </c>
      <c r="K174" s="81"/>
      <c r="L174" s="61"/>
      <c r="M174" s="61"/>
      <c r="N174" s="42">
        <f t="shared" si="9"/>
        <v>0</v>
      </c>
      <c r="O174" s="216"/>
      <c r="P174" s="217"/>
      <c r="Q174" s="218"/>
      <c r="R174" s="219"/>
      <c r="S174" s="176"/>
      <c r="T174" s="177"/>
      <c r="U174" s="49"/>
      <c r="V174" s="50"/>
    </row>
    <row r="175" spans="1:22" ht="18.75" thickTop="1" thickBot="1" x14ac:dyDescent="0.35">
      <c r="A175" s="204"/>
      <c r="B175" s="99"/>
      <c r="C175" s="242"/>
      <c r="D175" s="242"/>
      <c r="E175" s="34">
        <f t="shared" si="11"/>
        <v>0</v>
      </c>
      <c r="F175" s="60"/>
      <c r="G175" s="224"/>
      <c r="H175" s="175"/>
      <c r="I175" s="60"/>
      <c r="J175" s="39">
        <f t="shared" si="10"/>
        <v>0</v>
      </c>
      <c r="K175" s="81"/>
      <c r="L175" s="61"/>
      <c r="M175" s="61"/>
      <c r="N175" s="42">
        <f t="shared" si="9"/>
        <v>0</v>
      </c>
      <c r="O175" s="223"/>
      <c r="P175" s="243"/>
      <c r="Q175" s="124"/>
      <c r="R175" s="125"/>
      <c r="S175" s="176"/>
      <c r="T175" s="177"/>
      <c r="U175" s="49"/>
      <c r="V175" s="50"/>
    </row>
    <row r="176" spans="1:22" ht="18.75" thickTop="1" thickBot="1" x14ac:dyDescent="0.35">
      <c r="A176" s="204"/>
      <c r="B176" s="99"/>
      <c r="C176" s="242"/>
      <c r="D176" s="242"/>
      <c r="E176" s="34">
        <f t="shared" si="11"/>
        <v>0</v>
      </c>
      <c r="F176" s="60"/>
      <c r="G176" s="224"/>
      <c r="H176" s="175"/>
      <c r="I176" s="60"/>
      <c r="J176" s="39">
        <f t="shared" si="10"/>
        <v>0</v>
      </c>
      <c r="K176" s="81"/>
      <c r="L176" s="61"/>
      <c r="M176" s="61"/>
      <c r="N176" s="42">
        <f t="shared" si="9"/>
        <v>0</v>
      </c>
      <c r="O176" s="223"/>
      <c r="P176" s="243"/>
      <c r="Q176" s="124"/>
      <c r="R176" s="125"/>
      <c r="S176" s="176"/>
      <c r="T176" s="177"/>
      <c r="U176" s="49"/>
      <c r="V176" s="50"/>
    </row>
    <row r="177" spans="1:22" ht="18.75" thickTop="1" thickBot="1" x14ac:dyDescent="0.35">
      <c r="A177" s="101"/>
      <c r="B177" s="99"/>
      <c r="C177" s="226"/>
      <c r="D177" s="226"/>
      <c r="E177" s="34">
        <f t="shared" si="11"/>
        <v>0</v>
      </c>
      <c r="F177" s="60"/>
      <c r="G177" s="224"/>
      <c r="H177" s="227"/>
      <c r="I177" s="60"/>
      <c r="J177" s="39">
        <f t="shared" si="10"/>
        <v>0</v>
      </c>
      <c r="K177" s="81"/>
      <c r="L177" s="61"/>
      <c r="M177" s="61"/>
      <c r="N177" s="42">
        <f t="shared" si="9"/>
        <v>0</v>
      </c>
      <c r="O177" s="69"/>
      <c r="P177" s="209"/>
      <c r="Q177" s="124"/>
      <c r="R177" s="125"/>
      <c r="S177" s="176"/>
      <c r="T177" s="177"/>
      <c r="U177" s="49"/>
      <c r="V177" s="50"/>
    </row>
    <row r="178" spans="1:22" ht="18.75" thickTop="1" thickBot="1" x14ac:dyDescent="0.35">
      <c r="A178" s="204"/>
      <c r="B178" s="99"/>
      <c r="C178" s="244"/>
      <c r="D178" s="244"/>
      <c r="E178" s="34">
        <f t="shared" si="11"/>
        <v>0</v>
      </c>
      <c r="F178" s="60"/>
      <c r="G178" s="224"/>
      <c r="H178" s="59"/>
      <c r="I178" s="60"/>
      <c r="J178" s="39">
        <f t="shared" si="10"/>
        <v>0</v>
      </c>
      <c r="K178" s="81"/>
      <c r="L178" s="61"/>
      <c r="M178" s="61"/>
      <c r="N178" s="42">
        <f t="shared" si="9"/>
        <v>0</v>
      </c>
      <c r="O178" s="69"/>
      <c r="P178" s="209"/>
      <c r="Q178" s="124"/>
      <c r="R178" s="125"/>
      <c r="S178" s="176"/>
      <c r="T178" s="177"/>
      <c r="U178" s="49"/>
      <c r="V178" s="50"/>
    </row>
    <row r="179" spans="1:22" ht="18.75" thickTop="1" thickBot="1" x14ac:dyDescent="0.35">
      <c r="A179" s="169"/>
      <c r="B179" s="99"/>
      <c r="C179" s="226"/>
      <c r="D179" s="226"/>
      <c r="E179" s="34">
        <f t="shared" si="11"/>
        <v>0</v>
      </c>
      <c r="F179" s="60"/>
      <c r="G179" s="224"/>
      <c r="H179" s="227"/>
      <c r="I179" s="60"/>
      <c r="J179" s="39">
        <f t="shared" si="10"/>
        <v>0</v>
      </c>
      <c r="K179" s="81"/>
      <c r="L179" s="61"/>
      <c r="M179" s="61"/>
      <c r="N179" s="42">
        <f t="shared" si="9"/>
        <v>0</v>
      </c>
      <c r="O179" s="69"/>
      <c r="P179" s="209"/>
      <c r="Q179" s="124"/>
      <c r="R179" s="125"/>
      <c r="S179" s="176"/>
      <c r="T179" s="177"/>
      <c r="U179" s="49"/>
      <c r="V179" s="50"/>
    </row>
    <row r="180" spans="1:22" ht="20.25" thickTop="1" thickBot="1" x14ac:dyDescent="0.35">
      <c r="A180" s="245"/>
      <c r="B180" s="246"/>
      <c r="C180" s="181"/>
      <c r="D180" s="181"/>
      <c r="E180" s="34">
        <f t="shared" si="11"/>
        <v>0</v>
      </c>
      <c r="F180" s="60"/>
      <c r="G180" s="224"/>
      <c r="H180" s="227"/>
      <c r="I180" s="60"/>
      <c r="J180" s="39">
        <f t="shared" si="10"/>
        <v>0</v>
      </c>
      <c r="K180" s="81"/>
      <c r="L180" s="61"/>
      <c r="M180" s="61"/>
      <c r="N180" s="42">
        <f t="shared" si="9"/>
        <v>0</v>
      </c>
      <c r="O180" s="228"/>
      <c r="P180" s="229"/>
      <c r="Q180" s="124"/>
      <c r="R180" s="125"/>
      <c r="S180" s="176"/>
      <c r="T180" s="177"/>
      <c r="U180" s="49"/>
      <c r="V180" s="50"/>
    </row>
    <row r="181" spans="1:22" ht="18.75" thickTop="1" thickBot="1" x14ac:dyDescent="0.35">
      <c r="A181" s="169"/>
      <c r="B181" s="99"/>
      <c r="C181" s="247"/>
      <c r="D181" s="247"/>
      <c r="E181" s="34">
        <f t="shared" si="11"/>
        <v>0</v>
      </c>
      <c r="F181" s="60"/>
      <c r="G181" s="224"/>
      <c r="H181" s="227"/>
      <c r="I181" s="60"/>
      <c r="J181" s="39">
        <f t="shared" si="10"/>
        <v>0</v>
      </c>
      <c r="K181" s="81"/>
      <c r="L181" s="61"/>
      <c r="M181" s="61"/>
      <c r="N181" s="42">
        <f t="shared" si="9"/>
        <v>0</v>
      </c>
      <c r="O181" s="69"/>
      <c r="P181" s="209"/>
      <c r="Q181" s="124"/>
      <c r="R181" s="125"/>
      <c r="S181" s="176"/>
      <c r="T181" s="177"/>
      <c r="U181" s="49"/>
      <c r="V181" s="50"/>
    </row>
    <row r="182" spans="1:22" ht="18.75" thickTop="1" thickBot="1" x14ac:dyDescent="0.35">
      <c r="A182" s="169"/>
      <c r="B182" s="99"/>
      <c r="C182" s="247"/>
      <c r="D182" s="247"/>
      <c r="E182" s="34">
        <f t="shared" si="11"/>
        <v>0</v>
      </c>
      <c r="F182" s="60"/>
      <c r="G182" s="224"/>
      <c r="H182" s="227"/>
      <c r="I182" s="60"/>
      <c r="J182" s="39">
        <f t="shared" si="10"/>
        <v>0</v>
      </c>
      <c r="K182" s="81"/>
      <c r="L182" s="61"/>
      <c r="M182" s="61"/>
      <c r="N182" s="42">
        <f t="shared" si="9"/>
        <v>0</v>
      </c>
      <c r="O182" s="69"/>
      <c r="P182" s="209"/>
      <c r="Q182" s="124"/>
      <c r="R182" s="125"/>
      <c r="S182" s="176"/>
      <c r="T182" s="177"/>
      <c r="U182" s="49"/>
      <c r="V182" s="50"/>
    </row>
    <row r="183" spans="1:22" ht="18.75" thickTop="1" thickBot="1" x14ac:dyDescent="0.35">
      <c r="A183" s="248"/>
      <c r="B183" s="99"/>
      <c r="C183" s="249"/>
      <c r="D183" s="249"/>
      <c r="E183" s="34">
        <f t="shared" si="11"/>
        <v>0</v>
      </c>
      <c r="F183" s="60"/>
      <c r="G183" s="224"/>
      <c r="H183" s="227"/>
      <c r="I183" s="60"/>
      <c r="J183" s="39">
        <f t="shared" si="10"/>
        <v>0</v>
      </c>
      <c r="K183" s="81"/>
      <c r="L183" s="61"/>
      <c r="M183" s="61"/>
      <c r="N183" s="42">
        <f t="shared" si="9"/>
        <v>0</v>
      </c>
      <c r="O183" s="69"/>
      <c r="P183" s="209"/>
      <c r="Q183" s="124"/>
      <c r="R183" s="125"/>
      <c r="S183" s="176"/>
      <c r="T183" s="177"/>
      <c r="U183" s="49"/>
      <c r="V183" s="50"/>
    </row>
    <row r="184" spans="1:22" ht="18.75" thickTop="1" thickBot="1" x14ac:dyDescent="0.35">
      <c r="A184" s="169"/>
      <c r="B184" s="99"/>
      <c r="C184" s="250"/>
      <c r="D184" s="250"/>
      <c r="E184" s="34">
        <f t="shared" si="11"/>
        <v>0</v>
      </c>
      <c r="F184" s="60"/>
      <c r="G184" s="251"/>
      <c r="H184" s="227"/>
      <c r="I184" s="60"/>
      <c r="J184" s="39">
        <f t="shared" si="10"/>
        <v>0</v>
      </c>
      <c r="K184" s="81"/>
      <c r="L184" s="61"/>
      <c r="M184" s="61"/>
      <c r="N184" s="42">
        <f t="shared" si="9"/>
        <v>0</v>
      </c>
      <c r="O184" s="62"/>
      <c r="P184" s="252"/>
      <c r="Q184" s="124"/>
      <c r="R184" s="125"/>
      <c r="S184" s="176"/>
      <c r="T184" s="177"/>
      <c r="U184" s="49"/>
      <c r="V184" s="50"/>
    </row>
    <row r="185" spans="1:22" ht="18.75" thickTop="1" thickBot="1" x14ac:dyDescent="0.35">
      <c r="A185" s="169"/>
      <c r="B185" s="99"/>
      <c r="C185" s="250"/>
      <c r="D185" s="250"/>
      <c r="E185" s="34">
        <f t="shared" si="11"/>
        <v>0</v>
      </c>
      <c r="F185" s="60"/>
      <c r="G185" s="58"/>
      <c r="H185" s="227"/>
      <c r="I185" s="60"/>
      <c r="J185" s="39">
        <f t="shared" si="10"/>
        <v>0</v>
      </c>
      <c r="K185" s="81"/>
      <c r="L185" s="61"/>
      <c r="M185" s="61"/>
      <c r="N185" s="42">
        <f t="shared" si="9"/>
        <v>0</v>
      </c>
      <c r="O185" s="62"/>
      <c r="P185" s="252"/>
      <c r="Q185" s="124"/>
      <c r="R185" s="125"/>
      <c r="S185" s="176"/>
      <c r="T185" s="177"/>
      <c r="U185" s="49"/>
      <c r="V185" s="50"/>
    </row>
    <row r="186" spans="1:22" ht="17.25" thickTop="1" thickBot="1" x14ac:dyDescent="0.3">
      <c r="A186" s="169"/>
      <c r="B186" s="203"/>
      <c r="C186" s="253"/>
      <c r="D186" s="253"/>
      <c r="E186" s="34">
        <f t="shared" si="11"/>
        <v>0</v>
      </c>
      <c r="F186" s="254"/>
      <c r="G186" s="224"/>
      <c r="H186" s="255"/>
      <c r="I186" s="254"/>
      <c r="J186" s="39">
        <f t="shared" si="10"/>
        <v>0</v>
      </c>
      <c r="N186" s="42">
        <f t="shared" si="9"/>
        <v>0</v>
      </c>
      <c r="O186" s="257"/>
      <c r="P186" s="243"/>
      <c r="Q186" s="258"/>
      <c r="R186" s="259"/>
      <c r="S186" s="260"/>
      <c r="T186" s="261"/>
      <c r="U186" s="262"/>
      <c r="V186" s="263"/>
    </row>
    <row r="187" spans="1:22" ht="18.75" thickTop="1" thickBot="1" x14ac:dyDescent="0.35">
      <c r="A187" s="169"/>
      <c r="B187" s="99"/>
      <c r="C187" s="249"/>
      <c r="D187" s="249"/>
      <c r="E187" s="34">
        <f t="shared" si="11"/>
        <v>0</v>
      </c>
      <c r="F187" s="254"/>
      <c r="G187" s="224"/>
      <c r="H187" s="255"/>
      <c r="I187" s="254"/>
      <c r="J187" s="39">
        <f t="shared" si="10"/>
        <v>0</v>
      </c>
      <c r="N187" s="42">
        <f t="shared" si="9"/>
        <v>0</v>
      </c>
      <c r="O187" s="257"/>
      <c r="P187" s="243"/>
      <c r="Q187" s="258"/>
      <c r="R187" s="259"/>
      <c r="S187" s="260"/>
      <c r="T187" s="261"/>
      <c r="U187" s="262"/>
      <c r="V187" s="263"/>
    </row>
    <row r="188" spans="1:22" ht="18.75" thickTop="1" thickBot="1" x14ac:dyDescent="0.35">
      <c r="A188" s="169"/>
      <c r="B188" s="99"/>
      <c r="C188" s="249"/>
      <c r="D188" s="249"/>
      <c r="E188" s="34">
        <f t="shared" si="11"/>
        <v>0</v>
      </c>
      <c r="F188" s="60"/>
      <c r="G188" s="224"/>
      <c r="H188" s="227"/>
      <c r="I188" s="60"/>
      <c r="J188" s="39">
        <f t="shared" si="10"/>
        <v>0</v>
      </c>
      <c r="K188" s="81"/>
      <c r="L188" s="61"/>
      <c r="M188" s="61"/>
      <c r="N188" s="42">
        <f t="shared" si="9"/>
        <v>0</v>
      </c>
      <c r="O188" s="69"/>
      <c r="P188" s="209"/>
      <c r="Q188" s="124"/>
      <c r="R188" s="125"/>
      <c r="S188" s="176"/>
      <c r="T188" s="177"/>
      <c r="U188" s="49"/>
      <c r="V188" s="50"/>
    </row>
    <row r="189" spans="1:22" ht="18.75" thickTop="1" thickBot="1" x14ac:dyDescent="0.35">
      <c r="A189" s="169"/>
      <c r="B189" s="99"/>
      <c r="C189" s="249"/>
      <c r="D189" s="249"/>
      <c r="E189" s="34">
        <f t="shared" si="11"/>
        <v>0</v>
      </c>
      <c r="F189" s="60"/>
      <c r="G189" s="224"/>
      <c r="H189" s="227"/>
      <c r="I189" s="60"/>
      <c r="J189" s="39">
        <f t="shared" si="10"/>
        <v>0</v>
      </c>
      <c r="K189" s="81"/>
      <c r="L189" s="61"/>
      <c r="M189" s="61"/>
      <c r="N189" s="42">
        <f t="shared" si="9"/>
        <v>0</v>
      </c>
      <c r="O189" s="69"/>
      <c r="P189" s="209"/>
      <c r="Q189" s="124"/>
      <c r="R189" s="125"/>
      <c r="S189" s="176"/>
      <c r="T189" s="177"/>
      <c r="U189" s="49"/>
      <c r="V189" s="50"/>
    </row>
    <row r="190" spans="1:22" ht="18.75" thickTop="1" thickBot="1" x14ac:dyDescent="0.35">
      <c r="A190" s="169"/>
      <c r="B190" s="99"/>
      <c r="C190" s="264"/>
      <c r="D190" s="264"/>
      <c r="E190" s="34">
        <f t="shared" si="11"/>
        <v>0</v>
      </c>
      <c r="F190" s="60"/>
      <c r="G190" s="251"/>
      <c r="H190" s="227"/>
      <c r="I190" s="60"/>
      <c r="J190" s="39">
        <f t="shared" si="10"/>
        <v>0</v>
      </c>
      <c r="K190" s="81"/>
      <c r="L190" s="61"/>
      <c r="M190" s="61"/>
      <c r="N190" s="42">
        <f t="shared" ref="N190:N253" si="12">K190*I190</f>
        <v>0</v>
      </c>
      <c r="O190" s="69"/>
      <c r="P190" s="209"/>
      <c r="Q190" s="124"/>
      <c r="R190" s="125"/>
      <c r="S190" s="176"/>
      <c r="T190" s="177"/>
      <c r="U190" s="49"/>
      <c r="V190" s="50"/>
    </row>
    <row r="191" spans="1:22" ht="18.75" thickTop="1" thickBot="1" x14ac:dyDescent="0.35">
      <c r="A191" s="169"/>
      <c r="B191" s="99"/>
      <c r="C191" s="264"/>
      <c r="D191" s="264"/>
      <c r="E191" s="34">
        <f t="shared" si="11"/>
        <v>0</v>
      </c>
      <c r="F191" s="60"/>
      <c r="G191" s="251"/>
      <c r="H191" s="227"/>
      <c r="I191" s="60"/>
      <c r="J191" s="39">
        <f t="shared" si="10"/>
        <v>0</v>
      </c>
      <c r="K191" s="81"/>
      <c r="L191" s="61"/>
      <c r="M191" s="61"/>
      <c r="N191" s="42">
        <f t="shared" si="12"/>
        <v>0</v>
      </c>
      <c r="O191" s="69"/>
      <c r="P191" s="209"/>
      <c r="Q191" s="124"/>
      <c r="R191" s="125"/>
      <c r="S191" s="176"/>
      <c r="T191" s="177"/>
      <c r="U191" s="49"/>
      <c r="V191" s="50"/>
    </row>
    <row r="192" spans="1:22" ht="18.75" thickTop="1" thickBot="1" x14ac:dyDescent="0.35">
      <c r="A192" s="169"/>
      <c r="B192" s="99"/>
      <c r="C192" s="264"/>
      <c r="D192" s="264"/>
      <c r="E192" s="34">
        <f t="shared" si="11"/>
        <v>0</v>
      </c>
      <c r="F192" s="60"/>
      <c r="G192" s="251"/>
      <c r="H192" s="227"/>
      <c r="I192" s="60"/>
      <c r="J192" s="39">
        <f t="shared" si="10"/>
        <v>0</v>
      </c>
      <c r="K192" s="81"/>
      <c r="L192" s="61"/>
      <c r="M192" s="61"/>
      <c r="N192" s="42">
        <f t="shared" si="12"/>
        <v>0</v>
      </c>
      <c r="O192" s="69"/>
      <c r="P192" s="209"/>
      <c r="Q192" s="124"/>
      <c r="R192" s="125"/>
      <c r="S192" s="176"/>
      <c r="T192" s="177"/>
      <c r="U192" s="49"/>
      <c r="V192" s="50"/>
    </row>
    <row r="193" spans="1:22" ht="18.75" thickTop="1" thickBot="1" x14ac:dyDescent="0.3">
      <c r="A193" s="169"/>
      <c r="B193" s="203"/>
      <c r="C193" s="265"/>
      <c r="D193" s="265"/>
      <c r="E193" s="34">
        <f t="shared" si="11"/>
        <v>0</v>
      </c>
      <c r="F193" s="60"/>
      <c r="G193" s="251"/>
      <c r="H193" s="227"/>
      <c r="I193" s="60"/>
      <c r="J193" s="39">
        <f t="shared" si="10"/>
        <v>0</v>
      </c>
      <c r="K193" s="81"/>
      <c r="L193" s="61"/>
      <c r="M193" s="61"/>
      <c r="N193" s="42">
        <f t="shared" si="12"/>
        <v>0</v>
      </c>
      <c r="O193" s="69"/>
      <c r="P193" s="209"/>
      <c r="Q193" s="124"/>
      <c r="R193" s="125"/>
      <c r="S193" s="176"/>
      <c r="T193" s="177"/>
      <c r="U193" s="49"/>
      <c r="V193" s="50"/>
    </row>
    <row r="194" spans="1:22" ht="18.75" thickTop="1" thickBot="1" x14ac:dyDescent="0.35">
      <c r="A194" s="169"/>
      <c r="B194" s="99"/>
      <c r="C194" s="264"/>
      <c r="D194" s="264"/>
      <c r="E194" s="34">
        <f t="shared" si="11"/>
        <v>0</v>
      </c>
      <c r="F194" s="60"/>
      <c r="G194" s="251"/>
      <c r="H194" s="227"/>
      <c r="I194" s="60"/>
      <c r="J194" s="39">
        <f t="shared" si="10"/>
        <v>0</v>
      </c>
      <c r="K194" s="81"/>
      <c r="L194" s="61"/>
      <c r="M194" s="61"/>
      <c r="N194" s="42">
        <f t="shared" si="12"/>
        <v>0</v>
      </c>
      <c r="O194" s="69"/>
      <c r="P194" s="209"/>
      <c r="Q194" s="124"/>
      <c r="R194" s="125"/>
      <c r="S194" s="176"/>
      <c r="T194" s="177"/>
      <c r="U194" s="49"/>
      <c r="V194" s="50"/>
    </row>
    <row r="195" spans="1:22" ht="18.75" thickTop="1" thickBot="1" x14ac:dyDescent="0.35">
      <c r="A195" s="169"/>
      <c r="B195" s="99"/>
      <c r="C195" s="244"/>
      <c r="D195" s="244"/>
      <c r="E195" s="34">
        <f t="shared" si="11"/>
        <v>0</v>
      </c>
      <c r="F195" s="60"/>
      <c r="G195" s="224"/>
      <c r="H195" s="227"/>
      <c r="I195" s="60"/>
      <c r="J195" s="39">
        <f t="shared" si="10"/>
        <v>0</v>
      </c>
      <c r="K195" s="81"/>
      <c r="L195" s="61"/>
      <c r="M195" s="61"/>
      <c r="N195" s="42">
        <f t="shared" si="12"/>
        <v>0</v>
      </c>
      <c r="O195" s="69"/>
      <c r="P195" s="209"/>
      <c r="Q195" s="124"/>
      <c r="R195" s="125"/>
      <c r="S195" s="176"/>
      <c r="T195" s="177"/>
      <c r="U195" s="49"/>
      <c r="V195" s="50"/>
    </row>
    <row r="196" spans="1:22" ht="18.75" thickTop="1" thickBot="1" x14ac:dyDescent="0.35">
      <c r="A196" s="169"/>
      <c r="B196" s="99"/>
      <c r="C196" s="244"/>
      <c r="D196" s="244"/>
      <c r="E196" s="34">
        <f t="shared" si="11"/>
        <v>0</v>
      </c>
      <c r="F196" s="60"/>
      <c r="G196" s="224"/>
      <c r="H196" s="227"/>
      <c r="I196" s="60"/>
      <c r="J196" s="39">
        <f t="shared" ref="J196:J259" si="13">I196-F196</f>
        <v>0</v>
      </c>
      <c r="K196" s="81"/>
      <c r="L196" s="61"/>
      <c r="M196" s="61"/>
      <c r="N196" s="42">
        <f t="shared" si="12"/>
        <v>0</v>
      </c>
      <c r="O196" s="69"/>
      <c r="P196" s="209"/>
      <c r="Q196" s="124"/>
      <c r="R196" s="125"/>
      <c r="S196" s="176"/>
      <c r="T196" s="177"/>
      <c r="U196" s="49"/>
      <c r="V196" s="50"/>
    </row>
    <row r="197" spans="1:22" ht="18.75" thickTop="1" thickBot="1" x14ac:dyDescent="0.35">
      <c r="A197" s="169"/>
      <c r="B197" s="99"/>
      <c r="C197" s="244"/>
      <c r="D197" s="244"/>
      <c r="E197" s="34">
        <f t="shared" si="11"/>
        <v>0</v>
      </c>
      <c r="F197" s="60"/>
      <c r="G197" s="224"/>
      <c r="H197" s="227"/>
      <c r="I197" s="60"/>
      <c r="J197" s="39">
        <f t="shared" si="13"/>
        <v>0</v>
      </c>
      <c r="K197" s="81"/>
      <c r="L197" s="61"/>
      <c r="M197" s="61"/>
      <c r="N197" s="42">
        <f t="shared" si="12"/>
        <v>0</v>
      </c>
      <c r="O197" s="69"/>
      <c r="P197" s="209"/>
      <c r="Q197" s="124"/>
      <c r="R197" s="125"/>
      <c r="S197" s="176"/>
      <c r="T197" s="177"/>
      <c r="U197" s="49"/>
      <c r="V197" s="50"/>
    </row>
    <row r="198" spans="1:22" ht="18.75" thickTop="1" thickBot="1" x14ac:dyDescent="0.35">
      <c r="A198" s="169"/>
      <c r="B198" s="99"/>
      <c r="C198" s="244"/>
      <c r="D198" s="244"/>
      <c r="E198" s="34">
        <f t="shared" si="11"/>
        <v>0</v>
      </c>
      <c r="F198" s="60"/>
      <c r="G198" s="224"/>
      <c r="H198" s="227"/>
      <c r="I198" s="60"/>
      <c r="J198" s="39">
        <f t="shared" si="13"/>
        <v>0</v>
      </c>
      <c r="K198" s="81"/>
      <c r="L198" s="61"/>
      <c r="M198" s="61"/>
      <c r="N198" s="42">
        <f t="shared" si="12"/>
        <v>0</v>
      </c>
      <c r="O198" s="69"/>
      <c r="P198" s="209"/>
      <c r="Q198" s="124"/>
      <c r="R198" s="125"/>
      <c r="S198" s="176"/>
      <c r="T198" s="177"/>
      <c r="U198" s="49"/>
      <c r="V198" s="50"/>
    </row>
    <row r="199" spans="1:22" ht="18.75" thickTop="1" thickBot="1" x14ac:dyDescent="0.3">
      <c r="A199" s="248"/>
      <c r="B199" s="203"/>
      <c r="C199" s="249"/>
      <c r="D199" s="249"/>
      <c r="E199" s="34">
        <f t="shared" si="11"/>
        <v>0</v>
      </c>
      <c r="F199" s="60"/>
      <c r="G199" s="224"/>
      <c r="H199" s="227"/>
      <c r="I199" s="60"/>
      <c r="J199" s="39">
        <f t="shared" si="13"/>
        <v>0</v>
      </c>
      <c r="K199" s="81"/>
      <c r="L199" s="61"/>
      <c r="M199" s="61"/>
      <c r="N199" s="42">
        <f t="shared" si="12"/>
        <v>0</v>
      </c>
      <c r="O199" s="69"/>
      <c r="P199" s="209"/>
      <c r="Q199" s="124"/>
      <c r="R199" s="125"/>
      <c r="S199" s="176"/>
      <c r="T199" s="177"/>
      <c r="U199" s="49"/>
      <c r="V199" s="50"/>
    </row>
    <row r="200" spans="1:22" ht="18.75" thickTop="1" thickBot="1" x14ac:dyDescent="0.35">
      <c r="A200" s="266"/>
      <c r="B200" s="99"/>
      <c r="C200" s="250"/>
      <c r="D200" s="250"/>
      <c r="E200" s="34">
        <f t="shared" si="11"/>
        <v>0</v>
      </c>
      <c r="F200" s="60"/>
      <c r="G200" s="58"/>
      <c r="H200" s="227"/>
      <c r="I200" s="60"/>
      <c r="J200" s="39">
        <f t="shared" si="13"/>
        <v>0</v>
      </c>
      <c r="K200" s="81"/>
      <c r="L200" s="61"/>
      <c r="M200" s="61"/>
      <c r="N200" s="42">
        <f t="shared" si="12"/>
        <v>0</v>
      </c>
      <c r="O200" s="62"/>
      <c r="P200" s="252"/>
      <c r="Q200" s="124"/>
      <c r="R200" s="125"/>
      <c r="S200" s="176"/>
      <c r="T200" s="177"/>
      <c r="U200" s="49"/>
      <c r="V200" s="50"/>
    </row>
    <row r="201" spans="1:22" ht="18.75" thickTop="1" thickBot="1" x14ac:dyDescent="0.3">
      <c r="A201" s="169"/>
      <c r="B201" s="203"/>
      <c r="C201" s="267"/>
      <c r="D201" s="267"/>
      <c r="E201" s="34">
        <f t="shared" si="11"/>
        <v>0</v>
      </c>
      <c r="F201" s="60"/>
      <c r="G201" s="224"/>
      <c r="H201" s="227"/>
      <c r="I201" s="60"/>
      <c r="J201" s="39">
        <f t="shared" si="13"/>
        <v>0</v>
      </c>
      <c r="K201" s="81"/>
      <c r="L201" s="61"/>
      <c r="M201" s="61"/>
      <c r="N201" s="42">
        <f t="shared" si="12"/>
        <v>0</v>
      </c>
      <c r="O201" s="69"/>
      <c r="P201" s="209"/>
      <c r="Q201" s="124"/>
      <c r="R201" s="125"/>
      <c r="S201" s="176"/>
      <c r="T201" s="177"/>
      <c r="U201" s="49"/>
      <c r="V201" s="50"/>
    </row>
    <row r="202" spans="1:22" ht="18.75" thickTop="1" thickBot="1" x14ac:dyDescent="0.3">
      <c r="A202" s="169"/>
      <c r="B202" s="203"/>
      <c r="C202" s="267"/>
      <c r="D202" s="267"/>
      <c r="E202" s="34">
        <f t="shared" si="11"/>
        <v>0</v>
      </c>
      <c r="F202" s="60"/>
      <c r="G202" s="224"/>
      <c r="H202" s="227"/>
      <c r="I202" s="60"/>
      <c r="J202" s="39">
        <f t="shared" si="13"/>
        <v>0</v>
      </c>
      <c r="K202" s="81"/>
      <c r="L202" s="61"/>
      <c r="M202" s="61"/>
      <c r="N202" s="42">
        <f t="shared" si="12"/>
        <v>0</v>
      </c>
      <c r="O202" s="69"/>
      <c r="P202" s="209"/>
      <c r="Q202" s="124"/>
      <c r="R202" s="125"/>
      <c r="S202" s="176"/>
      <c r="T202" s="177"/>
      <c r="U202" s="49"/>
      <c r="V202" s="50"/>
    </row>
    <row r="203" spans="1:22" ht="18.75" thickTop="1" thickBot="1" x14ac:dyDescent="0.3">
      <c r="A203" s="169"/>
      <c r="B203" s="203"/>
      <c r="C203" s="267"/>
      <c r="D203" s="267"/>
      <c r="E203" s="34">
        <f t="shared" si="11"/>
        <v>0</v>
      </c>
      <c r="F203" s="60"/>
      <c r="G203" s="224"/>
      <c r="H203" s="227"/>
      <c r="I203" s="60"/>
      <c r="J203" s="39">
        <f t="shared" si="13"/>
        <v>0</v>
      </c>
      <c r="K203" s="81"/>
      <c r="L203" s="61"/>
      <c r="M203" s="61"/>
      <c r="N203" s="42">
        <f t="shared" si="12"/>
        <v>0</v>
      </c>
      <c r="O203" s="69"/>
      <c r="P203" s="209"/>
      <c r="Q203" s="124"/>
      <c r="R203" s="125"/>
      <c r="S203" s="176"/>
      <c r="T203" s="177"/>
      <c r="U203" s="49"/>
      <c r="V203" s="50"/>
    </row>
    <row r="204" spans="1:22" ht="18.75" thickTop="1" thickBot="1" x14ac:dyDescent="0.3">
      <c r="A204" s="169"/>
      <c r="B204" s="203"/>
      <c r="C204" s="267"/>
      <c r="D204" s="267"/>
      <c r="E204" s="34">
        <f t="shared" si="11"/>
        <v>0</v>
      </c>
      <c r="F204" s="268"/>
      <c r="G204" s="251"/>
      <c r="H204" s="227"/>
      <c r="I204" s="60"/>
      <c r="J204" s="39">
        <f t="shared" si="13"/>
        <v>0</v>
      </c>
      <c r="K204" s="81"/>
      <c r="L204" s="61"/>
      <c r="M204" s="61"/>
      <c r="N204" s="42">
        <f t="shared" si="12"/>
        <v>0</v>
      </c>
      <c r="O204" s="69"/>
      <c r="P204" s="209"/>
      <c r="Q204" s="124"/>
      <c r="R204" s="125"/>
      <c r="S204" s="176"/>
      <c r="T204" s="177"/>
      <c r="U204" s="49"/>
      <c r="V204" s="50"/>
    </row>
    <row r="205" spans="1:22" ht="18.75" thickTop="1" thickBot="1" x14ac:dyDescent="0.3">
      <c r="A205" s="169"/>
      <c r="B205" s="203"/>
      <c r="C205" s="267"/>
      <c r="D205" s="267"/>
      <c r="E205" s="34">
        <f t="shared" si="11"/>
        <v>0</v>
      </c>
      <c r="F205" s="268"/>
      <c r="G205" s="251"/>
      <c r="H205" s="227"/>
      <c r="I205" s="60"/>
      <c r="J205" s="39">
        <f t="shared" si="13"/>
        <v>0</v>
      </c>
      <c r="K205" s="81"/>
      <c r="L205" s="61"/>
      <c r="M205" s="61"/>
      <c r="N205" s="42">
        <f t="shared" si="12"/>
        <v>0</v>
      </c>
      <c r="O205" s="69"/>
      <c r="P205" s="209"/>
      <c r="Q205" s="124"/>
      <c r="R205" s="125"/>
      <c r="S205" s="176"/>
      <c r="T205" s="177"/>
      <c r="U205" s="49"/>
      <c r="V205" s="50"/>
    </row>
    <row r="206" spans="1:22" ht="18.75" thickTop="1" thickBot="1" x14ac:dyDescent="0.3">
      <c r="A206" s="169"/>
      <c r="B206" s="203"/>
      <c r="C206" s="267"/>
      <c r="D206" s="267"/>
      <c r="E206" s="34">
        <f t="shared" si="11"/>
        <v>0</v>
      </c>
      <c r="F206" s="268"/>
      <c r="G206" s="251"/>
      <c r="H206" s="227"/>
      <c r="I206" s="60"/>
      <c r="J206" s="39">
        <f t="shared" si="13"/>
        <v>0</v>
      </c>
      <c r="K206" s="81"/>
      <c r="L206" s="61"/>
      <c r="M206" s="61"/>
      <c r="N206" s="42">
        <f t="shared" si="12"/>
        <v>0</v>
      </c>
      <c r="O206" s="69"/>
      <c r="P206" s="209"/>
      <c r="Q206" s="124"/>
      <c r="R206" s="125"/>
      <c r="S206" s="176"/>
      <c r="T206" s="177"/>
      <c r="U206" s="49"/>
      <c r="V206" s="50"/>
    </row>
    <row r="207" spans="1:22" ht="18.75" thickTop="1" thickBot="1" x14ac:dyDescent="0.3">
      <c r="A207" s="169"/>
      <c r="B207" s="203"/>
      <c r="C207" s="267"/>
      <c r="D207" s="267"/>
      <c r="E207" s="34">
        <f t="shared" si="11"/>
        <v>0</v>
      </c>
      <c r="F207" s="268"/>
      <c r="G207" s="251"/>
      <c r="H207" s="227"/>
      <c r="I207" s="60"/>
      <c r="J207" s="39">
        <f t="shared" si="13"/>
        <v>0</v>
      </c>
      <c r="K207" s="81"/>
      <c r="L207" s="61"/>
      <c r="M207" s="61"/>
      <c r="N207" s="42">
        <f t="shared" si="12"/>
        <v>0</v>
      </c>
      <c r="O207" s="69"/>
      <c r="P207" s="209"/>
      <c r="Q207" s="124"/>
      <c r="R207" s="125"/>
      <c r="S207" s="176"/>
      <c r="T207" s="177"/>
      <c r="U207" s="49"/>
      <c r="V207" s="50"/>
    </row>
    <row r="208" spans="1:22" ht="18.75" thickTop="1" thickBot="1" x14ac:dyDescent="0.3">
      <c r="A208" s="169"/>
      <c r="B208" s="203"/>
      <c r="C208" s="267"/>
      <c r="D208" s="267"/>
      <c r="E208" s="34">
        <f t="shared" si="11"/>
        <v>0</v>
      </c>
      <c r="F208" s="268"/>
      <c r="G208" s="251"/>
      <c r="H208" s="227"/>
      <c r="I208" s="60"/>
      <c r="J208" s="39">
        <f t="shared" si="13"/>
        <v>0</v>
      </c>
      <c r="K208" s="81"/>
      <c r="L208" s="61"/>
      <c r="M208" s="61"/>
      <c r="N208" s="42">
        <f t="shared" si="12"/>
        <v>0</v>
      </c>
      <c r="O208" s="69"/>
      <c r="P208" s="209"/>
      <c r="Q208" s="124"/>
      <c r="R208" s="125"/>
      <c r="S208" s="176"/>
      <c r="T208" s="177"/>
      <c r="U208" s="49"/>
      <c r="V208" s="50"/>
    </row>
    <row r="209" spans="1:22" ht="18.75" thickTop="1" thickBot="1" x14ac:dyDescent="0.3">
      <c r="A209" s="169"/>
      <c r="B209" s="203"/>
      <c r="C209" s="267"/>
      <c r="D209" s="267"/>
      <c r="E209" s="34">
        <f t="shared" si="11"/>
        <v>0</v>
      </c>
      <c r="F209" s="268"/>
      <c r="G209" s="251"/>
      <c r="H209" s="227"/>
      <c r="I209" s="60"/>
      <c r="J209" s="39">
        <f t="shared" si="13"/>
        <v>0</v>
      </c>
      <c r="K209" s="81"/>
      <c r="L209" s="61"/>
      <c r="M209" s="61"/>
      <c r="N209" s="42">
        <f t="shared" si="12"/>
        <v>0</v>
      </c>
      <c r="O209" s="69"/>
      <c r="P209" s="209"/>
      <c r="Q209" s="124"/>
      <c r="R209" s="125"/>
      <c r="S209" s="176"/>
      <c r="T209" s="177"/>
      <c r="U209" s="49"/>
      <c r="V209" s="50"/>
    </row>
    <row r="210" spans="1:22" ht="18.75" thickTop="1" thickBot="1" x14ac:dyDescent="0.3">
      <c r="A210" s="169"/>
      <c r="B210" s="203"/>
      <c r="C210" s="267"/>
      <c r="D210" s="267"/>
      <c r="E210" s="34">
        <f t="shared" si="11"/>
        <v>0</v>
      </c>
      <c r="F210" s="268"/>
      <c r="G210" s="251"/>
      <c r="H210" s="227"/>
      <c r="I210" s="60"/>
      <c r="J210" s="39">
        <f t="shared" si="13"/>
        <v>0</v>
      </c>
      <c r="K210" s="81"/>
      <c r="L210" s="61"/>
      <c r="M210" s="61"/>
      <c r="N210" s="42">
        <f t="shared" si="12"/>
        <v>0</v>
      </c>
      <c r="O210" s="69"/>
      <c r="P210" s="209"/>
      <c r="Q210" s="124"/>
      <c r="R210" s="125"/>
      <c r="S210" s="176"/>
      <c r="T210" s="177"/>
      <c r="U210" s="49"/>
      <c r="V210" s="50"/>
    </row>
    <row r="211" spans="1:22" ht="18.75" thickTop="1" thickBot="1" x14ac:dyDescent="0.3">
      <c r="A211" s="169"/>
      <c r="B211" s="203"/>
      <c r="C211" s="267"/>
      <c r="D211" s="267"/>
      <c r="E211" s="34">
        <f t="shared" si="11"/>
        <v>0</v>
      </c>
      <c r="F211" s="60"/>
      <c r="G211" s="251"/>
      <c r="H211" s="227"/>
      <c r="I211" s="60"/>
      <c r="J211" s="39">
        <f t="shared" si="13"/>
        <v>0</v>
      </c>
      <c r="K211" s="81"/>
      <c r="L211" s="61"/>
      <c r="M211" s="61"/>
      <c r="N211" s="42">
        <f t="shared" si="12"/>
        <v>0</v>
      </c>
      <c r="O211" s="69"/>
      <c r="P211" s="209"/>
      <c r="Q211" s="124"/>
      <c r="R211" s="125"/>
      <c r="S211" s="176"/>
      <c r="T211" s="177"/>
      <c r="U211" s="49"/>
      <c r="V211" s="50"/>
    </row>
    <row r="212" spans="1:22" ht="18.75" thickTop="1" thickBot="1" x14ac:dyDescent="0.3">
      <c r="A212" s="169"/>
      <c r="B212" s="203"/>
      <c r="C212" s="244"/>
      <c r="D212" s="244"/>
      <c r="E212" s="34">
        <f t="shared" si="11"/>
        <v>0</v>
      </c>
      <c r="F212" s="60"/>
      <c r="G212" s="224"/>
      <c r="H212" s="227"/>
      <c r="I212" s="60"/>
      <c r="J212" s="39">
        <f t="shared" si="13"/>
        <v>0</v>
      </c>
      <c r="K212" s="81"/>
      <c r="L212" s="61"/>
      <c r="M212" s="61"/>
      <c r="N212" s="42">
        <f t="shared" si="12"/>
        <v>0</v>
      </c>
      <c r="O212" s="69"/>
      <c r="P212" s="209"/>
      <c r="Q212" s="124"/>
      <c r="R212" s="125"/>
      <c r="S212" s="176"/>
      <c r="T212" s="177"/>
      <c r="U212" s="49"/>
      <c r="V212" s="50"/>
    </row>
    <row r="213" spans="1:22" ht="18.75" thickTop="1" thickBot="1" x14ac:dyDescent="0.3">
      <c r="A213" s="169"/>
      <c r="B213" s="203"/>
      <c r="C213" s="244"/>
      <c r="D213" s="244"/>
      <c r="E213" s="34">
        <f t="shared" si="11"/>
        <v>0</v>
      </c>
      <c r="F213" s="60"/>
      <c r="G213" s="224"/>
      <c r="H213" s="227"/>
      <c r="I213" s="60"/>
      <c r="J213" s="39">
        <f t="shared" si="13"/>
        <v>0</v>
      </c>
      <c r="K213" s="81"/>
      <c r="L213" s="61"/>
      <c r="M213" s="61"/>
      <c r="N213" s="42">
        <f t="shared" si="12"/>
        <v>0</v>
      </c>
      <c r="O213" s="69"/>
      <c r="P213" s="209"/>
      <c r="Q213" s="124"/>
      <c r="R213" s="125"/>
      <c r="S213" s="176"/>
      <c r="T213" s="177"/>
      <c r="U213" s="49"/>
      <c r="V213" s="50"/>
    </row>
    <row r="214" spans="1:22" ht="18.75" thickTop="1" thickBot="1" x14ac:dyDescent="0.3">
      <c r="A214" s="169"/>
      <c r="B214" s="203"/>
      <c r="C214" s="244"/>
      <c r="D214" s="244"/>
      <c r="E214" s="34">
        <f t="shared" si="11"/>
        <v>0</v>
      </c>
      <c r="F214" s="60"/>
      <c r="G214" s="224"/>
      <c r="H214" s="227"/>
      <c r="I214" s="60"/>
      <c r="J214" s="39">
        <f t="shared" si="13"/>
        <v>0</v>
      </c>
      <c r="K214" s="81"/>
      <c r="L214" s="61"/>
      <c r="M214" s="61"/>
      <c r="N214" s="42">
        <f t="shared" si="12"/>
        <v>0</v>
      </c>
      <c r="O214" s="69"/>
      <c r="P214" s="209"/>
      <c r="Q214" s="124"/>
      <c r="R214" s="125"/>
      <c r="S214" s="176"/>
      <c r="T214" s="177"/>
      <c r="U214" s="49"/>
      <c r="V214" s="50"/>
    </row>
    <row r="215" spans="1:22" ht="18.75" thickTop="1" thickBot="1" x14ac:dyDescent="0.3">
      <c r="A215" s="169"/>
      <c r="B215" s="203"/>
      <c r="C215" s="244"/>
      <c r="D215" s="244"/>
      <c r="E215" s="34">
        <f t="shared" si="11"/>
        <v>0</v>
      </c>
      <c r="F215" s="60"/>
      <c r="G215" s="224"/>
      <c r="H215" s="227"/>
      <c r="I215" s="60"/>
      <c r="J215" s="39">
        <f t="shared" si="13"/>
        <v>0</v>
      </c>
      <c r="K215" s="81"/>
      <c r="L215" s="61"/>
      <c r="M215" s="61"/>
      <c r="N215" s="42">
        <f t="shared" si="12"/>
        <v>0</v>
      </c>
      <c r="O215" s="69"/>
      <c r="P215" s="209"/>
      <c r="Q215" s="124"/>
      <c r="R215" s="125"/>
      <c r="S215" s="176"/>
      <c r="T215" s="177"/>
      <c r="U215" s="49"/>
      <c r="V215" s="50"/>
    </row>
    <row r="216" spans="1:22" ht="18.75" thickTop="1" thickBot="1" x14ac:dyDescent="0.3">
      <c r="A216" s="169"/>
      <c r="B216" s="203"/>
      <c r="C216" s="244"/>
      <c r="D216" s="244"/>
      <c r="E216" s="34">
        <f t="shared" si="11"/>
        <v>0</v>
      </c>
      <c r="F216" s="60"/>
      <c r="G216" s="224"/>
      <c r="H216" s="227"/>
      <c r="I216" s="60"/>
      <c r="J216" s="39">
        <f t="shared" si="13"/>
        <v>0</v>
      </c>
      <c r="K216" s="81"/>
      <c r="L216" s="61"/>
      <c r="M216" s="61"/>
      <c r="N216" s="42">
        <f t="shared" si="12"/>
        <v>0</v>
      </c>
      <c r="O216" s="69"/>
      <c r="P216" s="209"/>
      <c r="Q216" s="124"/>
      <c r="R216" s="125"/>
      <c r="S216" s="176"/>
      <c r="T216" s="177"/>
      <c r="U216" s="49"/>
      <c r="V216" s="50"/>
    </row>
    <row r="217" spans="1:22" ht="18.75" thickTop="1" thickBot="1" x14ac:dyDescent="0.3">
      <c r="A217" s="169"/>
      <c r="B217" s="203"/>
      <c r="C217" s="244"/>
      <c r="D217" s="244"/>
      <c r="E217" s="34">
        <f t="shared" si="11"/>
        <v>0</v>
      </c>
      <c r="F217" s="60"/>
      <c r="G217" s="224"/>
      <c r="H217" s="227"/>
      <c r="I217" s="60"/>
      <c r="J217" s="39">
        <f t="shared" si="13"/>
        <v>0</v>
      </c>
      <c r="K217" s="81"/>
      <c r="L217" s="61"/>
      <c r="M217" s="61"/>
      <c r="N217" s="42">
        <f t="shared" si="12"/>
        <v>0</v>
      </c>
      <c r="O217" s="69"/>
      <c r="P217" s="209"/>
      <c r="Q217" s="124"/>
      <c r="R217" s="125"/>
      <c r="S217" s="176"/>
      <c r="T217" s="177"/>
      <c r="U217" s="49"/>
      <c r="V217" s="50"/>
    </row>
    <row r="218" spans="1:22" ht="18.75" thickTop="1" thickBot="1" x14ac:dyDescent="0.3">
      <c r="A218" s="169"/>
      <c r="B218" s="203"/>
      <c r="C218" s="244"/>
      <c r="D218" s="244"/>
      <c r="E218" s="34">
        <f t="shared" si="11"/>
        <v>0</v>
      </c>
      <c r="F218" s="60"/>
      <c r="G218" s="224"/>
      <c r="H218" s="227"/>
      <c r="I218" s="60"/>
      <c r="J218" s="39">
        <f t="shared" si="13"/>
        <v>0</v>
      </c>
      <c r="K218" s="81"/>
      <c r="L218" s="61"/>
      <c r="M218" s="61"/>
      <c r="N218" s="42">
        <f t="shared" si="12"/>
        <v>0</v>
      </c>
      <c r="O218" s="69"/>
      <c r="P218" s="209"/>
      <c r="Q218" s="124"/>
      <c r="R218" s="125"/>
      <c r="S218" s="176"/>
      <c r="T218" s="177"/>
      <c r="U218" s="49"/>
      <c r="V218" s="50"/>
    </row>
    <row r="219" spans="1:22" ht="18.75" thickTop="1" thickBot="1" x14ac:dyDescent="0.3">
      <c r="A219" s="169"/>
      <c r="B219" s="203"/>
      <c r="C219" s="244"/>
      <c r="D219" s="244"/>
      <c r="E219" s="34">
        <f t="shared" si="11"/>
        <v>0</v>
      </c>
      <c r="F219" s="60"/>
      <c r="G219" s="224"/>
      <c r="H219" s="227"/>
      <c r="I219" s="60"/>
      <c r="J219" s="39">
        <f t="shared" si="13"/>
        <v>0</v>
      </c>
      <c r="K219" s="81"/>
      <c r="L219" s="61"/>
      <c r="M219" s="61"/>
      <c r="N219" s="42">
        <f t="shared" si="12"/>
        <v>0</v>
      </c>
      <c r="O219" s="69"/>
      <c r="P219" s="209"/>
      <c r="Q219" s="124"/>
      <c r="R219" s="125"/>
      <c r="S219" s="176"/>
      <c r="T219" s="177"/>
      <c r="U219" s="49"/>
      <c r="V219" s="50"/>
    </row>
    <row r="220" spans="1:22" ht="17.25" thickTop="1" thickBot="1" x14ac:dyDescent="0.3">
      <c r="A220" s="203"/>
      <c r="B220" s="253"/>
      <c r="C220" s="244"/>
      <c r="D220" s="244"/>
      <c r="E220" s="34">
        <f t="shared" si="11"/>
        <v>0</v>
      </c>
      <c r="F220" s="60"/>
      <c r="G220" s="58"/>
      <c r="H220" s="59"/>
      <c r="I220" s="60"/>
      <c r="J220" s="39">
        <f t="shared" si="13"/>
        <v>0</v>
      </c>
      <c r="K220" s="81"/>
      <c r="L220" s="61"/>
      <c r="M220" s="61"/>
      <c r="N220" s="42">
        <f t="shared" si="12"/>
        <v>0</v>
      </c>
      <c r="O220" s="69"/>
      <c r="P220" s="209"/>
      <c r="Q220" s="124"/>
      <c r="R220" s="125"/>
      <c r="S220" s="176"/>
      <c r="T220" s="177"/>
      <c r="U220" s="49"/>
      <c r="V220" s="50"/>
    </row>
    <row r="221" spans="1:22" ht="18.75" thickTop="1" thickBot="1" x14ac:dyDescent="0.3">
      <c r="A221" s="266"/>
      <c r="B221" s="203"/>
      <c r="C221" s="244"/>
      <c r="D221" s="244"/>
      <c r="E221" s="34">
        <f t="shared" si="11"/>
        <v>0</v>
      </c>
      <c r="F221" s="60"/>
      <c r="G221" s="224"/>
      <c r="H221" s="227"/>
      <c r="I221" s="60"/>
      <c r="J221" s="39">
        <f t="shared" si="13"/>
        <v>0</v>
      </c>
      <c r="K221" s="81"/>
      <c r="L221" s="61"/>
      <c r="M221" s="61"/>
      <c r="N221" s="42">
        <f t="shared" si="12"/>
        <v>0</v>
      </c>
      <c r="O221" s="69"/>
      <c r="P221" s="209"/>
      <c r="Q221" s="124"/>
      <c r="R221" s="125"/>
      <c r="S221" s="176"/>
      <c r="T221" s="177"/>
      <c r="U221" s="49"/>
      <c r="V221" s="50"/>
    </row>
    <row r="222" spans="1:22" ht="18.75" thickTop="1" thickBot="1" x14ac:dyDescent="0.3">
      <c r="A222" s="266"/>
      <c r="B222" s="203"/>
      <c r="C222" s="244"/>
      <c r="D222" s="244"/>
      <c r="E222" s="34">
        <f t="shared" si="11"/>
        <v>0</v>
      </c>
      <c r="F222" s="60"/>
      <c r="G222" s="224"/>
      <c r="H222" s="227"/>
      <c r="I222" s="60"/>
      <c r="J222" s="39">
        <f t="shared" si="13"/>
        <v>0</v>
      </c>
      <c r="K222" s="81"/>
      <c r="L222" s="61"/>
      <c r="M222" s="61"/>
      <c r="N222" s="42">
        <f t="shared" si="12"/>
        <v>0</v>
      </c>
      <c r="O222" s="69"/>
      <c r="P222" s="209"/>
      <c r="Q222" s="124"/>
      <c r="R222" s="125"/>
      <c r="S222" s="176"/>
      <c r="T222" s="177"/>
      <c r="U222" s="49"/>
      <c r="V222" s="50"/>
    </row>
    <row r="223" spans="1:22" ht="18.75" thickTop="1" thickBot="1" x14ac:dyDescent="0.3">
      <c r="A223" s="266"/>
      <c r="B223" s="203"/>
      <c r="C223" s="244"/>
      <c r="D223" s="244"/>
      <c r="E223" s="34">
        <f t="shared" si="11"/>
        <v>0</v>
      </c>
      <c r="F223" s="60"/>
      <c r="G223" s="224"/>
      <c r="H223" s="227"/>
      <c r="I223" s="60"/>
      <c r="J223" s="39">
        <f t="shared" si="13"/>
        <v>0</v>
      </c>
      <c r="K223" s="81"/>
      <c r="L223" s="61"/>
      <c r="M223" s="61"/>
      <c r="N223" s="42">
        <f t="shared" si="12"/>
        <v>0</v>
      </c>
      <c r="O223" s="69"/>
      <c r="P223" s="209"/>
      <c r="Q223" s="124"/>
      <c r="R223" s="125"/>
      <c r="S223" s="176"/>
      <c r="T223" s="177"/>
      <c r="U223" s="49"/>
      <c r="V223" s="50"/>
    </row>
    <row r="224" spans="1:22" ht="18.75" thickTop="1" thickBot="1" x14ac:dyDescent="0.3">
      <c r="A224" s="266"/>
      <c r="B224" s="203"/>
      <c r="C224" s="244"/>
      <c r="D224" s="244"/>
      <c r="E224" s="34">
        <f t="shared" si="11"/>
        <v>0</v>
      </c>
      <c r="F224" s="60"/>
      <c r="G224" s="224"/>
      <c r="H224" s="227"/>
      <c r="I224" s="60"/>
      <c r="J224" s="39">
        <f t="shared" si="13"/>
        <v>0</v>
      </c>
      <c r="K224" s="81"/>
      <c r="L224" s="61"/>
      <c r="M224" s="61"/>
      <c r="N224" s="42">
        <f t="shared" si="12"/>
        <v>0</v>
      </c>
      <c r="O224" s="69"/>
      <c r="P224" s="209"/>
      <c r="Q224" s="124"/>
      <c r="R224" s="125"/>
      <c r="S224" s="176"/>
      <c r="T224" s="177"/>
      <c r="U224" s="49"/>
      <c r="V224" s="50"/>
    </row>
    <row r="225" spans="1:22" ht="18.75" thickTop="1" thickBot="1" x14ac:dyDescent="0.3">
      <c r="A225" s="269"/>
      <c r="B225" s="203"/>
      <c r="C225" s="244"/>
      <c r="D225" s="244"/>
      <c r="E225" s="34">
        <f t="shared" si="11"/>
        <v>0</v>
      </c>
      <c r="F225" s="60"/>
      <c r="G225" s="224"/>
      <c r="H225" s="227"/>
      <c r="I225" s="60"/>
      <c r="J225" s="39">
        <f t="shared" si="13"/>
        <v>0</v>
      </c>
      <c r="K225" s="81"/>
      <c r="L225" s="61"/>
      <c r="M225" s="61"/>
      <c r="N225" s="42">
        <f t="shared" si="12"/>
        <v>0</v>
      </c>
      <c r="O225" s="69"/>
      <c r="P225" s="209"/>
      <c r="Q225" s="124"/>
      <c r="R225" s="125"/>
      <c r="S225" s="176"/>
      <c r="T225" s="177"/>
      <c r="U225" s="49"/>
      <c r="V225" s="50"/>
    </row>
    <row r="226" spans="1:22" ht="18.75" thickTop="1" thickBot="1" x14ac:dyDescent="0.3">
      <c r="A226" s="169"/>
      <c r="B226" s="203"/>
      <c r="C226" s="244"/>
      <c r="D226" s="244"/>
      <c r="E226" s="34">
        <f t="shared" si="11"/>
        <v>0</v>
      </c>
      <c r="F226" s="60"/>
      <c r="G226" s="224"/>
      <c r="H226" s="227"/>
      <c r="I226" s="60"/>
      <c r="J226" s="39">
        <f t="shared" si="13"/>
        <v>0</v>
      </c>
      <c r="K226" s="81"/>
      <c r="L226" s="61"/>
      <c r="M226" s="61"/>
      <c r="N226" s="42">
        <f t="shared" si="12"/>
        <v>0</v>
      </c>
      <c r="O226" s="69"/>
      <c r="P226" s="209"/>
      <c r="Q226" s="124"/>
      <c r="R226" s="125"/>
      <c r="S226" s="176"/>
      <c r="T226" s="177"/>
      <c r="U226" s="49"/>
      <c r="V226" s="50"/>
    </row>
    <row r="227" spans="1:22" ht="18.75" thickTop="1" thickBot="1" x14ac:dyDescent="0.3">
      <c r="A227" s="169"/>
      <c r="B227" s="203"/>
      <c r="C227" s="244"/>
      <c r="D227" s="244"/>
      <c r="E227" s="34">
        <f t="shared" si="11"/>
        <v>0</v>
      </c>
      <c r="F227" s="60"/>
      <c r="G227" s="224"/>
      <c r="H227" s="227"/>
      <c r="I227" s="60"/>
      <c r="J227" s="39">
        <f t="shared" si="13"/>
        <v>0</v>
      </c>
      <c r="K227" s="81"/>
      <c r="L227" s="61"/>
      <c r="M227" s="61"/>
      <c r="N227" s="42">
        <f t="shared" si="12"/>
        <v>0</v>
      </c>
      <c r="O227" s="69"/>
      <c r="P227" s="209"/>
      <c r="Q227" s="124"/>
      <c r="R227" s="125"/>
      <c r="S227" s="176"/>
      <c r="T227" s="177"/>
      <c r="U227" s="49"/>
      <c r="V227" s="50"/>
    </row>
    <row r="228" spans="1:22" ht="18.75" thickTop="1" thickBot="1" x14ac:dyDescent="0.3">
      <c r="A228" s="169"/>
      <c r="B228" s="203"/>
      <c r="C228" s="244"/>
      <c r="D228" s="244"/>
      <c r="E228" s="34">
        <f t="shared" si="11"/>
        <v>0</v>
      </c>
      <c r="F228" s="60"/>
      <c r="G228" s="224"/>
      <c r="H228" s="227"/>
      <c r="I228" s="60"/>
      <c r="J228" s="39">
        <f t="shared" si="13"/>
        <v>0</v>
      </c>
      <c r="K228" s="81"/>
      <c r="L228" s="61"/>
      <c r="M228" s="61"/>
      <c r="N228" s="42">
        <f t="shared" si="12"/>
        <v>0</v>
      </c>
      <c r="O228" s="69"/>
      <c r="P228" s="209"/>
      <c r="Q228" s="124"/>
      <c r="R228" s="125"/>
      <c r="S228" s="176"/>
      <c r="T228" s="177"/>
      <c r="U228" s="49"/>
      <c r="V228" s="50"/>
    </row>
    <row r="229" spans="1:22" ht="18.75" thickTop="1" thickBot="1" x14ac:dyDescent="0.3">
      <c r="A229" s="169"/>
      <c r="B229" s="203"/>
      <c r="C229" s="244"/>
      <c r="D229" s="244"/>
      <c r="E229" s="34">
        <f t="shared" ref="E229:E273" si="14">D229*F229</f>
        <v>0</v>
      </c>
      <c r="F229" s="60"/>
      <c r="G229" s="224"/>
      <c r="H229" s="227"/>
      <c r="I229" s="60"/>
      <c r="J229" s="39">
        <f t="shared" si="13"/>
        <v>0</v>
      </c>
      <c r="K229" s="81"/>
      <c r="L229" s="61"/>
      <c r="M229" s="61"/>
      <c r="N229" s="42">
        <f t="shared" si="12"/>
        <v>0</v>
      </c>
      <c r="O229" s="69"/>
      <c r="P229" s="209"/>
      <c r="Q229" s="124"/>
      <c r="R229" s="125"/>
      <c r="S229" s="176"/>
      <c r="T229" s="177"/>
      <c r="U229" s="49"/>
      <c r="V229" s="50"/>
    </row>
    <row r="230" spans="1:22" ht="18.75" thickTop="1" thickBot="1" x14ac:dyDescent="0.3">
      <c r="A230" s="169"/>
      <c r="B230" s="203"/>
      <c r="C230" s="244"/>
      <c r="D230" s="244"/>
      <c r="E230" s="34">
        <f t="shared" si="14"/>
        <v>0</v>
      </c>
      <c r="F230" s="60"/>
      <c r="G230" s="224"/>
      <c r="H230" s="227"/>
      <c r="I230" s="60"/>
      <c r="J230" s="39">
        <f t="shared" si="13"/>
        <v>0</v>
      </c>
      <c r="K230" s="81"/>
      <c r="L230" s="61"/>
      <c r="M230" s="61"/>
      <c r="N230" s="42">
        <f t="shared" si="12"/>
        <v>0</v>
      </c>
      <c r="O230" s="69"/>
      <c r="P230" s="209"/>
      <c r="Q230" s="124"/>
      <c r="R230" s="125"/>
      <c r="S230" s="176"/>
      <c r="T230" s="177"/>
      <c r="U230" s="49"/>
      <c r="V230" s="50"/>
    </row>
    <row r="231" spans="1:22" ht="18.75" thickTop="1" thickBot="1" x14ac:dyDescent="0.3">
      <c r="A231" s="169"/>
      <c r="B231" s="203"/>
      <c r="C231" s="244"/>
      <c r="D231" s="244"/>
      <c r="E231" s="34">
        <f t="shared" si="14"/>
        <v>0</v>
      </c>
      <c r="F231" s="60"/>
      <c r="G231" s="224"/>
      <c r="H231" s="227"/>
      <c r="I231" s="60"/>
      <c r="J231" s="39">
        <f t="shared" si="13"/>
        <v>0</v>
      </c>
      <c r="K231" s="81"/>
      <c r="L231" s="61"/>
      <c r="M231" s="61"/>
      <c r="N231" s="42">
        <f t="shared" si="12"/>
        <v>0</v>
      </c>
      <c r="O231" s="69"/>
      <c r="P231" s="209"/>
      <c r="Q231" s="124"/>
      <c r="R231" s="125"/>
      <c r="S231" s="176"/>
      <c r="T231" s="177"/>
      <c r="U231" s="49"/>
      <c r="V231" s="50"/>
    </row>
    <row r="232" spans="1:22" ht="18.75" thickTop="1" thickBot="1" x14ac:dyDescent="0.3">
      <c r="A232" s="169"/>
      <c r="B232" s="203"/>
      <c r="C232" s="244"/>
      <c r="D232" s="244"/>
      <c r="E232" s="34">
        <f t="shared" si="14"/>
        <v>0</v>
      </c>
      <c r="F232" s="60"/>
      <c r="G232" s="224"/>
      <c r="H232" s="227"/>
      <c r="I232" s="60"/>
      <c r="J232" s="39">
        <f t="shared" si="13"/>
        <v>0</v>
      </c>
      <c r="K232" s="81"/>
      <c r="L232" s="61"/>
      <c r="M232" s="61"/>
      <c r="N232" s="42">
        <f t="shared" si="12"/>
        <v>0</v>
      </c>
      <c r="O232" s="69"/>
      <c r="P232" s="209"/>
      <c r="Q232" s="124"/>
      <c r="R232" s="125"/>
      <c r="S232" s="176"/>
      <c r="T232" s="177"/>
      <c r="U232" s="49"/>
      <c r="V232" s="50"/>
    </row>
    <row r="233" spans="1:22" ht="18.75" thickTop="1" thickBot="1" x14ac:dyDescent="0.3">
      <c r="A233" s="169"/>
      <c r="B233" s="203"/>
      <c r="C233" s="244"/>
      <c r="D233" s="244"/>
      <c r="E233" s="34">
        <f t="shared" si="14"/>
        <v>0</v>
      </c>
      <c r="F233" s="60"/>
      <c r="G233" s="224"/>
      <c r="H233" s="227"/>
      <c r="I233" s="60"/>
      <c r="J233" s="39">
        <f t="shared" si="13"/>
        <v>0</v>
      </c>
      <c r="K233" s="81"/>
      <c r="L233" s="61"/>
      <c r="M233" s="61"/>
      <c r="N233" s="42">
        <f t="shared" si="12"/>
        <v>0</v>
      </c>
      <c r="O233" s="69"/>
      <c r="P233" s="209"/>
      <c r="Q233" s="124"/>
      <c r="R233" s="125"/>
      <c r="S233" s="176"/>
      <c r="T233" s="177"/>
      <c r="U233" s="49"/>
      <c r="V233" s="50"/>
    </row>
    <row r="234" spans="1:22" ht="18.75" thickTop="1" thickBot="1" x14ac:dyDescent="0.3">
      <c r="A234" s="169"/>
      <c r="B234" s="203"/>
      <c r="C234" s="244"/>
      <c r="D234" s="244"/>
      <c r="E234" s="34">
        <f t="shared" si="14"/>
        <v>0</v>
      </c>
      <c r="F234" s="60"/>
      <c r="G234" s="224"/>
      <c r="H234" s="227"/>
      <c r="I234" s="60"/>
      <c r="J234" s="39">
        <f t="shared" si="13"/>
        <v>0</v>
      </c>
      <c r="K234" s="81"/>
      <c r="L234" s="61"/>
      <c r="M234" s="61"/>
      <c r="N234" s="42">
        <f t="shared" si="12"/>
        <v>0</v>
      </c>
      <c r="O234" s="69"/>
      <c r="P234" s="209"/>
      <c r="Q234" s="124"/>
      <c r="R234" s="125"/>
      <c r="S234" s="176"/>
      <c r="T234" s="177"/>
      <c r="U234" s="49"/>
      <c r="V234" s="50"/>
    </row>
    <row r="235" spans="1:22" ht="18.75" thickTop="1" thickBot="1" x14ac:dyDescent="0.3">
      <c r="A235" s="169"/>
      <c r="B235" s="203"/>
      <c r="C235" s="270"/>
      <c r="D235" s="270"/>
      <c r="E235" s="34">
        <f t="shared" si="14"/>
        <v>0</v>
      </c>
      <c r="F235" s="60"/>
      <c r="G235" s="224"/>
      <c r="H235" s="227"/>
      <c r="I235" s="60"/>
      <c r="J235" s="39">
        <f t="shared" si="13"/>
        <v>0</v>
      </c>
      <c r="K235" s="81"/>
      <c r="L235" s="61"/>
      <c r="M235" s="61"/>
      <c r="N235" s="42">
        <f t="shared" si="12"/>
        <v>0</v>
      </c>
      <c r="O235" s="69"/>
      <c r="P235" s="209"/>
      <c r="Q235" s="124"/>
      <c r="R235" s="125"/>
      <c r="S235" s="176"/>
      <c r="T235" s="177"/>
      <c r="U235" s="49"/>
      <c r="V235" s="50"/>
    </row>
    <row r="236" spans="1:22" ht="18.75" thickTop="1" thickBot="1" x14ac:dyDescent="0.3">
      <c r="A236" s="169"/>
      <c r="B236" s="203"/>
      <c r="C236" s="244"/>
      <c r="D236" s="244"/>
      <c r="E236" s="34">
        <f t="shared" si="14"/>
        <v>0</v>
      </c>
      <c r="F236" s="60"/>
      <c r="G236" s="224"/>
      <c r="H236" s="227"/>
      <c r="I236" s="60"/>
      <c r="J236" s="39">
        <f t="shared" si="13"/>
        <v>0</v>
      </c>
      <c r="K236" s="81"/>
      <c r="L236" s="61"/>
      <c r="M236" s="61"/>
      <c r="N236" s="42">
        <f t="shared" si="12"/>
        <v>0</v>
      </c>
      <c r="O236" s="69"/>
      <c r="P236" s="209"/>
      <c r="Q236" s="124"/>
      <c r="R236" s="125"/>
      <c r="S236" s="176"/>
      <c r="T236" s="177"/>
      <c r="U236" s="49"/>
      <c r="V236" s="50"/>
    </row>
    <row r="237" spans="1:22" ht="18.75" thickTop="1" thickBot="1" x14ac:dyDescent="0.3">
      <c r="A237" s="169"/>
      <c r="B237" s="203"/>
      <c r="C237" s="264"/>
      <c r="D237" s="264"/>
      <c r="E237" s="34">
        <f t="shared" si="14"/>
        <v>0</v>
      </c>
      <c r="F237" s="60"/>
      <c r="G237" s="224"/>
      <c r="H237" s="227"/>
      <c r="I237" s="60"/>
      <c r="J237" s="39">
        <f t="shared" si="13"/>
        <v>0</v>
      </c>
      <c r="K237" s="81"/>
      <c r="L237" s="61"/>
      <c r="M237" s="61"/>
      <c r="N237" s="42">
        <f t="shared" si="12"/>
        <v>0</v>
      </c>
      <c r="O237" s="69"/>
      <c r="P237" s="209"/>
      <c r="Q237" s="124"/>
      <c r="R237" s="125"/>
      <c r="S237" s="176"/>
      <c r="T237" s="177"/>
      <c r="U237" s="49"/>
      <c r="V237" s="50"/>
    </row>
    <row r="238" spans="1:22" ht="18.75" thickTop="1" thickBot="1" x14ac:dyDescent="0.3">
      <c r="A238" s="169"/>
      <c r="B238" s="203"/>
      <c r="C238" s="265"/>
      <c r="D238" s="265"/>
      <c r="E238" s="34">
        <f t="shared" si="14"/>
        <v>0</v>
      </c>
      <c r="F238" s="60"/>
      <c r="G238" s="224"/>
      <c r="H238" s="227"/>
      <c r="I238" s="60"/>
      <c r="J238" s="39">
        <f t="shared" si="13"/>
        <v>0</v>
      </c>
      <c r="K238" s="81"/>
      <c r="L238" s="61"/>
      <c r="M238" s="61"/>
      <c r="N238" s="42">
        <f t="shared" si="12"/>
        <v>0</v>
      </c>
      <c r="O238" s="69"/>
      <c r="P238" s="209"/>
      <c r="Q238" s="124"/>
      <c r="R238" s="125"/>
      <c r="S238" s="176"/>
      <c r="T238" s="177"/>
      <c r="U238" s="49"/>
      <c r="V238" s="50"/>
    </row>
    <row r="239" spans="1:22" ht="18.75" thickTop="1" thickBot="1" x14ac:dyDescent="0.3">
      <c r="A239" s="169"/>
      <c r="B239" s="203"/>
      <c r="C239" s="265"/>
      <c r="D239" s="265"/>
      <c r="E239" s="34">
        <f t="shared" si="14"/>
        <v>0</v>
      </c>
      <c r="F239" s="60"/>
      <c r="G239" s="224"/>
      <c r="H239" s="227"/>
      <c r="I239" s="60"/>
      <c r="J239" s="39">
        <f t="shared" si="13"/>
        <v>0</v>
      </c>
      <c r="K239" s="81"/>
      <c r="L239" s="61"/>
      <c r="M239" s="61"/>
      <c r="N239" s="42">
        <f t="shared" si="12"/>
        <v>0</v>
      </c>
      <c r="O239" s="69"/>
      <c r="P239" s="209"/>
      <c r="Q239" s="124"/>
      <c r="R239" s="125"/>
      <c r="S239" s="176"/>
      <c r="T239" s="177"/>
      <c r="U239" s="49"/>
      <c r="V239" s="50"/>
    </row>
    <row r="240" spans="1:22" ht="18.75" thickTop="1" thickBot="1" x14ac:dyDescent="0.3">
      <c r="A240" s="169"/>
      <c r="B240" s="203"/>
      <c r="C240" s="264"/>
      <c r="D240" s="264"/>
      <c r="E240" s="34">
        <f t="shared" si="14"/>
        <v>0</v>
      </c>
      <c r="F240" s="60"/>
      <c r="G240" s="224"/>
      <c r="H240" s="227"/>
      <c r="I240" s="60"/>
      <c r="J240" s="39">
        <f t="shared" si="13"/>
        <v>0</v>
      </c>
      <c r="K240" s="81"/>
      <c r="L240" s="61"/>
      <c r="M240" s="61"/>
      <c r="N240" s="42">
        <f t="shared" si="12"/>
        <v>0</v>
      </c>
      <c r="O240" s="69"/>
      <c r="P240" s="209"/>
      <c r="Q240" s="124"/>
      <c r="R240" s="125"/>
      <c r="S240" s="176"/>
      <c r="T240" s="177"/>
      <c r="U240" s="49"/>
      <c r="V240" s="50"/>
    </row>
    <row r="241" spans="1:22" ht="18.75" thickTop="1" thickBot="1" x14ac:dyDescent="0.3">
      <c r="A241" s="169"/>
      <c r="B241" s="203"/>
      <c r="C241" s="249"/>
      <c r="D241" s="249"/>
      <c r="E241" s="34">
        <f t="shared" si="14"/>
        <v>0</v>
      </c>
      <c r="F241" s="60"/>
      <c r="G241" s="224"/>
      <c r="H241" s="227"/>
      <c r="I241" s="60"/>
      <c r="J241" s="39">
        <f t="shared" si="13"/>
        <v>0</v>
      </c>
      <c r="K241" s="81"/>
      <c r="L241" s="61"/>
      <c r="M241" s="61"/>
      <c r="N241" s="42">
        <f t="shared" si="12"/>
        <v>0</v>
      </c>
      <c r="O241" s="69"/>
      <c r="P241" s="209"/>
      <c r="Q241" s="124"/>
      <c r="R241" s="125"/>
      <c r="S241" s="176"/>
      <c r="T241" s="177"/>
      <c r="U241" s="49"/>
      <c r="V241" s="50"/>
    </row>
    <row r="242" spans="1:22" ht="18.75" thickTop="1" thickBot="1" x14ac:dyDescent="0.3">
      <c r="A242" s="169"/>
      <c r="B242" s="203"/>
      <c r="C242" s="197"/>
      <c r="D242" s="197"/>
      <c r="E242" s="34">
        <f t="shared" si="14"/>
        <v>0</v>
      </c>
      <c r="F242" s="60"/>
      <c r="G242" s="224"/>
      <c r="H242" s="227"/>
      <c r="I242" s="60"/>
      <c r="J242" s="39">
        <f t="shared" si="13"/>
        <v>0</v>
      </c>
      <c r="K242" s="81"/>
      <c r="L242" s="61"/>
      <c r="M242" s="61"/>
      <c r="N242" s="42">
        <f t="shared" si="12"/>
        <v>0</v>
      </c>
      <c r="O242" s="69"/>
      <c r="P242" s="209"/>
      <c r="Q242" s="124"/>
      <c r="R242" s="125"/>
      <c r="S242" s="176"/>
      <c r="T242" s="177"/>
      <c r="U242" s="49"/>
      <c r="V242" s="50"/>
    </row>
    <row r="243" spans="1:22" ht="18.75" thickTop="1" thickBot="1" x14ac:dyDescent="0.3">
      <c r="A243" s="204"/>
      <c r="B243" s="203"/>
      <c r="C243" s="226"/>
      <c r="D243" s="226"/>
      <c r="E243" s="34">
        <f t="shared" si="14"/>
        <v>0</v>
      </c>
      <c r="F243" s="60"/>
      <c r="G243" s="224"/>
      <c r="H243" s="227"/>
      <c r="I243" s="60"/>
      <c r="J243" s="39">
        <f t="shared" si="13"/>
        <v>0</v>
      </c>
      <c r="K243" s="81"/>
      <c r="L243" s="61"/>
      <c r="M243" s="61"/>
      <c r="N243" s="42">
        <f t="shared" si="12"/>
        <v>0</v>
      </c>
      <c r="O243" s="69"/>
      <c r="P243" s="209"/>
      <c r="Q243" s="124"/>
      <c r="R243" s="125"/>
      <c r="S243" s="176"/>
      <c r="T243" s="177"/>
      <c r="U243" s="49"/>
      <c r="V243" s="50"/>
    </row>
    <row r="244" spans="1:22" ht="18.75" thickTop="1" thickBot="1" x14ac:dyDescent="0.3">
      <c r="A244" s="169"/>
      <c r="B244" s="203"/>
      <c r="C244" s="226"/>
      <c r="D244" s="226"/>
      <c r="E244" s="34">
        <f t="shared" si="14"/>
        <v>0</v>
      </c>
      <c r="F244" s="60"/>
      <c r="G244" s="224"/>
      <c r="H244" s="227"/>
      <c r="I244" s="60"/>
      <c r="J244" s="39">
        <f t="shared" si="13"/>
        <v>0</v>
      </c>
      <c r="K244" s="81"/>
      <c r="L244" s="61"/>
      <c r="M244" s="61"/>
      <c r="N244" s="42">
        <f t="shared" si="12"/>
        <v>0</v>
      </c>
      <c r="O244" s="69"/>
      <c r="P244" s="209"/>
      <c r="Q244" s="124"/>
      <c r="R244" s="125"/>
      <c r="S244" s="176"/>
      <c r="T244" s="177"/>
      <c r="U244" s="49"/>
      <c r="V244" s="50"/>
    </row>
    <row r="245" spans="1:22" ht="18.75" thickTop="1" thickBot="1" x14ac:dyDescent="0.3">
      <c r="A245" s="169"/>
      <c r="B245" s="203"/>
      <c r="C245" s="226"/>
      <c r="D245" s="226"/>
      <c r="E245" s="34">
        <f t="shared" si="14"/>
        <v>0</v>
      </c>
      <c r="F245" s="60"/>
      <c r="G245" s="224"/>
      <c r="H245" s="227"/>
      <c r="I245" s="60"/>
      <c r="J245" s="39">
        <f t="shared" si="13"/>
        <v>0</v>
      </c>
      <c r="K245" s="81"/>
      <c r="L245" s="61"/>
      <c r="M245" s="61"/>
      <c r="N245" s="42">
        <f t="shared" si="12"/>
        <v>0</v>
      </c>
      <c r="O245" s="69"/>
      <c r="P245" s="209"/>
      <c r="Q245" s="124"/>
      <c r="R245" s="125"/>
      <c r="S245" s="176"/>
      <c r="T245" s="177"/>
      <c r="U245" s="49"/>
      <c r="V245" s="50"/>
    </row>
    <row r="246" spans="1:22" ht="18.75" thickTop="1" thickBot="1" x14ac:dyDescent="0.3">
      <c r="A246" s="271"/>
      <c r="B246" s="272"/>
      <c r="C246" s="226"/>
      <c r="D246" s="226"/>
      <c r="E246" s="34">
        <f t="shared" si="14"/>
        <v>0</v>
      </c>
      <c r="F246" s="60"/>
      <c r="G246" s="224"/>
      <c r="H246" s="227"/>
      <c r="I246" s="60"/>
      <c r="J246" s="39">
        <f t="shared" si="13"/>
        <v>0</v>
      </c>
      <c r="K246" s="81"/>
      <c r="L246" s="61"/>
      <c r="M246" s="61"/>
      <c r="N246" s="42">
        <f t="shared" si="12"/>
        <v>0</v>
      </c>
      <c r="O246" s="69"/>
      <c r="P246" s="209"/>
      <c r="Q246" s="124"/>
      <c r="R246" s="125"/>
      <c r="S246" s="176"/>
      <c r="T246" s="177"/>
      <c r="U246" s="49"/>
      <c r="V246" s="50"/>
    </row>
    <row r="247" spans="1:22" ht="17.25" thickTop="1" thickBot="1" x14ac:dyDescent="0.3">
      <c r="A247" s="204"/>
      <c r="B247" s="272"/>
      <c r="C247" s="226"/>
      <c r="D247" s="226"/>
      <c r="E247" s="34">
        <f t="shared" si="14"/>
        <v>0</v>
      </c>
      <c r="F247" s="60"/>
      <c r="G247" s="224"/>
      <c r="H247" s="59"/>
      <c r="I247" s="60"/>
      <c r="J247" s="39">
        <f t="shared" si="13"/>
        <v>0</v>
      </c>
      <c r="K247" s="81"/>
      <c r="L247" s="61"/>
      <c r="M247" s="61"/>
      <c r="N247" s="42">
        <f t="shared" si="12"/>
        <v>0</v>
      </c>
      <c r="O247" s="69"/>
      <c r="P247" s="209"/>
      <c r="Q247" s="124"/>
      <c r="R247" s="125"/>
      <c r="S247" s="176"/>
      <c r="T247" s="177"/>
      <c r="U247" s="49"/>
      <c r="V247" s="50"/>
    </row>
    <row r="248" spans="1:22" ht="18.75" thickTop="1" thickBot="1" x14ac:dyDescent="0.3">
      <c r="A248" s="204"/>
      <c r="B248" s="272"/>
      <c r="C248" s="226"/>
      <c r="D248" s="226"/>
      <c r="E248" s="34">
        <f t="shared" si="14"/>
        <v>0</v>
      </c>
      <c r="F248" s="60"/>
      <c r="G248" s="224"/>
      <c r="H248" s="227"/>
      <c r="I248" s="60"/>
      <c r="J248" s="39">
        <f t="shared" si="13"/>
        <v>0</v>
      </c>
      <c r="K248" s="81"/>
      <c r="L248" s="61"/>
      <c r="M248" s="61"/>
      <c r="N248" s="42">
        <f t="shared" si="12"/>
        <v>0</v>
      </c>
      <c r="O248" s="69"/>
      <c r="P248" s="209"/>
      <c r="Q248" s="124"/>
      <c r="R248" s="125"/>
      <c r="S248" s="176"/>
      <c r="T248" s="177"/>
      <c r="U248" s="49"/>
      <c r="V248" s="50"/>
    </row>
    <row r="249" spans="1:22" ht="18.75" thickTop="1" thickBot="1" x14ac:dyDescent="0.3">
      <c r="A249" s="169"/>
      <c r="B249" s="272"/>
      <c r="C249" s="181"/>
      <c r="D249" s="181"/>
      <c r="E249" s="34">
        <f t="shared" si="14"/>
        <v>0</v>
      </c>
      <c r="F249" s="60"/>
      <c r="G249" s="224"/>
      <c r="H249" s="227"/>
      <c r="I249" s="60"/>
      <c r="J249" s="39">
        <f t="shared" si="13"/>
        <v>0</v>
      </c>
      <c r="K249" s="81"/>
      <c r="L249" s="61"/>
      <c r="M249" s="61"/>
      <c r="N249" s="42">
        <f t="shared" si="12"/>
        <v>0</v>
      </c>
      <c r="O249" s="69"/>
      <c r="P249" s="209"/>
      <c r="Q249" s="124"/>
      <c r="R249" s="125"/>
      <c r="S249" s="176"/>
      <c r="T249" s="177"/>
      <c r="U249" s="49"/>
      <c r="V249" s="50"/>
    </row>
    <row r="250" spans="1:22" ht="18.75" thickTop="1" thickBot="1" x14ac:dyDescent="0.3">
      <c r="A250" s="169"/>
      <c r="B250" s="272"/>
      <c r="C250" s="181"/>
      <c r="D250" s="181"/>
      <c r="E250" s="34">
        <f t="shared" si="14"/>
        <v>0</v>
      </c>
      <c r="F250" s="60"/>
      <c r="G250" s="224"/>
      <c r="H250" s="227"/>
      <c r="I250" s="60"/>
      <c r="J250" s="39">
        <f t="shared" si="13"/>
        <v>0</v>
      </c>
      <c r="K250" s="81"/>
      <c r="L250" s="61"/>
      <c r="M250" s="61"/>
      <c r="N250" s="42">
        <f t="shared" si="12"/>
        <v>0</v>
      </c>
      <c r="O250" s="69"/>
      <c r="P250" s="209"/>
      <c r="Q250" s="124"/>
      <c r="R250" s="125"/>
      <c r="S250" s="176"/>
      <c r="T250" s="177"/>
      <c r="U250" s="49"/>
      <c r="V250" s="50"/>
    </row>
    <row r="251" spans="1:22" ht="17.25" thickTop="1" thickBot="1" x14ac:dyDescent="0.3">
      <c r="A251" s="204"/>
      <c r="B251" s="272"/>
      <c r="C251" s="242"/>
      <c r="D251" s="242"/>
      <c r="E251" s="34">
        <f t="shared" si="14"/>
        <v>0</v>
      </c>
      <c r="F251" s="60"/>
      <c r="G251" s="224"/>
      <c r="H251" s="175"/>
      <c r="I251" s="60"/>
      <c r="J251" s="39">
        <f t="shared" si="13"/>
        <v>0</v>
      </c>
      <c r="K251" s="81"/>
      <c r="L251" s="61"/>
      <c r="M251" s="61"/>
      <c r="N251" s="42">
        <f t="shared" si="12"/>
        <v>0</v>
      </c>
      <c r="O251" s="223"/>
      <c r="P251" s="243"/>
      <c r="Q251" s="124"/>
      <c r="R251" s="125"/>
      <c r="S251" s="176"/>
      <c r="T251" s="177"/>
      <c r="U251" s="49"/>
      <c r="V251" s="50"/>
    </row>
    <row r="252" spans="1:22" ht="17.25" thickTop="1" thickBot="1" x14ac:dyDescent="0.3">
      <c r="A252" s="204"/>
      <c r="B252" s="272"/>
      <c r="C252" s="187"/>
      <c r="D252" s="187"/>
      <c r="E252" s="34">
        <f t="shared" si="14"/>
        <v>0</v>
      </c>
      <c r="F252" s="60"/>
      <c r="G252" s="224"/>
      <c r="H252" s="175"/>
      <c r="I252" s="60"/>
      <c r="J252" s="39">
        <f t="shared" si="13"/>
        <v>0</v>
      </c>
      <c r="K252" s="81"/>
      <c r="L252" s="273"/>
      <c r="M252" s="274"/>
      <c r="N252" s="42">
        <f t="shared" si="12"/>
        <v>0</v>
      </c>
      <c r="O252" s="223"/>
      <c r="P252" s="243"/>
      <c r="Q252" s="124"/>
      <c r="R252" s="125"/>
      <c r="S252" s="176"/>
      <c r="T252" s="177"/>
      <c r="U252" s="49"/>
      <c r="V252" s="50"/>
    </row>
    <row r="253" spans="1:22" ht="17.25" thickTop="1" thickBot="1" x14ac:dyDescent="0.3">
      <c r="A253" s="204"/>
      <c r="B253" s="275"/>
      <c r="C253" s="182"/>
      <c r="D253" s="182"/>
      <c r="E253" s="34">
        <f t="shared" si="14"/>
        <v>0</v>
      </c>
      <c r="F253" s="182"/>
      <c r="G253" s="276"/>
      <c r="H253" s="277"/>
      <c r="I253" s="57"/>
      <c r="J253" s="39">
        <f t="shared" si="13"/>
        <v>0</v>
      </c>
      <c r="K253" s="81"/>
      <c r="L253" s="273"/>
      <c r="M253" s="274"/>
      <c r="N253" s="42">
        <f t="shared" si="12"/>
        <v>0</v>
      </c>
      <c r="O253" s="223"/>
      <c r="P253" s="243"/>
      <c r="Q253" s="124"/>
      <c r="R253" s="125"/>
      <c r="S253" s="176"/>
      <c r="T253" s="177"/>
      <c r="U253" s="49"/>
      <c r="V253" s="50"/>
    </row>
    <row r="254" spans="1:22" ht="17.25" thickTop="1" thickBot="1" x14ac:dyDescent="0.3">
      <c r="A254" s="204"/>
      <c r="B254" s="275"/>
      <c r="C254" s="182"/>
      <c r="D254" s="182"/>
      <c r="E254" s="34">
        <f t="shared" si="14"/>
        <v>0</v>
      </c>
      <c r="F254" s="182"/>
      <c r="G254" s="276"/>
      <c r="H254" s="277"/>
      <c r="I254" s="57"/>
      <c r="J254" s="39">
        <f t="shared" si="13"/>
        <v>0</v>
      </c>
      <c r="K254" s="81"/>
      <c r="L254" s="273"/>
      <c r="M254" s="274"/>
      <c r="N254" s="42">
        <f t="shared" ref="N254:N273" si="15">K254*I254</f>
        <v>0</v>
      </c>
      <c r="O254" s="223"/>
      <c r="P254" s="243"/>
      <c r="Q254" s="124"/>
      <c r="R254" s="125"/>
      <c r="S254" s="176"/>
      <c r="T254" s="177"/>
      <c r="U254" s="49"/>
      <c r="V254" s="50"/>
    </row>
    <row r="255" spans="1:22" ht="17.25" thickTop="1" thickBot="1" x14ac:dyDescent="0.3">
      <c r="A255" s="204"/>
      <c r="B255" s="278"/>
      <c r="C255" s="182"/>
      <c r="D255" s="182"/>
      <c r="E255" s="34">
        <f t="shared" si="14"/>
        <v>0</v>
      </c>
      <c r="F255" s="182"/>
      <c r="G255" s="276"/>
      <c r="H255" s="277"/>
      <c r="I255" s="57"/>
      <c r="J255" s="39">
        <f t="shared" si="13"/>
        <v>0</v>
      </c>
      <c r="K255" s="81"/>
      <c r="L255" s="273"/>
      <c r="M255" s="274"/>
      <c r="N255" s="42">
        <f t="shared" si="15"/>
        <v>0</v>
      </c>
      <c r="O255" s="69"/>
      <c r="P255" s="212"/>
      <c r="Q255" s="124"/>
      <c r="R255" s="125"/>
      <c r="S255" s="176"/>
      <c r="T255" s="177"/>
      <c r="U255" s="49"/>
      <c r="V255" s="50"/>
    </row>
    <row r="256" spans="1:22" ht="17.25" thickTop="1" thickBot="1" x14ac:dyDescent="0.3">
      <c r="A256" s="204"/>
      <c r="B256" s="278"/>
      <c r="C256" s="182"/>
      <c r="D256" s="182"/>
      <c r="E256" s="34">
        <f t="shared" si="14"/>
        <v>0</v>
      </c>
      <c r="F256" s="182"/>
      <c r="G256" s="276"/>
      <c r="H256" s="277"/>
      <c r="I256" s="57"/>
      <c r="J256" s="39">
        <f t="shared" si="13"/>
        <v>0</v>
      </c>
      <c r="K256" s="81"/>
      <c r="L256" s="273"/>
      <c r="M256" s="274"/>
      <c r="N256" s="42">
        <f t="shared" si="15"/>
        <v>0</v>
      </c>
      <c r="O256" s="69"/>
      <c r="P256" s="212"/>
      <c r="Q256" s="124"/>
      <c r="R256" s="125"/>
      <c r="S256" s="176"/>
      <c r="T256" s="177"/>
      <c r="U256" s="49"/>
      <c r="V256" s="50"/>
    </row>
    <row r="257" spans="1:22" ht="17.25" thickTop="1" thickBot="1" x14ac:dyDescent="0.3">
      <c r="A257" s="204"/>
      <c r="B257" s="278"/>
      <c r="C257" s="182"/>
      <c r="D257" s="182"/>
      <c r="E257" s="34">
        <f t="shared" si="14"/>
        <v>0</v>
      </c>
      <c r="F257" s="182"/>
      <c r="G257" s="276"/>
      <c r="H257" s="277"/>
      <c r="I257" s="57"/>
      <c r="J257" s="39">
        <f t="shared" si="13"/>
        <v>0</v>
      </c>
      <c r="K257" s="81"/>
      <c r="L257" s="273"/>
      <c r="M257" s="274"/>
      <c r="N257" s="42">
        <f t="shared" si="15"/>
        <v>0</v>
      </c>
      <c r="O257" s="69"/>
      <c r="P257" s="212"/>
      <c r="Q257" s="124"/>
      <c r="R257" s="125"/>
      <c r="S257" s="176"/>
      <c r="T257" s="177"/>
      <c r="U257" s="49"/>
      <c r="V257" s="50"/>
    </row>
    <row r="258" spans="1:22" ht="20.25" thickTop="1" thickBot="1" x14ac:dyDescent="0.35">
      <c r="A258" s="204"/>
      <c r="B258" s="203"/>
      <c r="C258" s="279"/>
      <c r="D258" s="280"/>
      <c r="E258" s="34">
        <f t="shared" si="14"/>
        <v>0</v>
      </c>
      <c r="F258" s="38"/>
      <c r="G258" s="281"/>
      <c r="H258" s="282"/>
      <c r="I258" s="60"/>
      <c r="J258" s="39">
        <f t="shared" si="13"/>
        <v>0</v>
      </c>
      <c r="K258" s="81"/>
      <c r="L258" s="273"/>
      <c r="M258" s="283"/>
      <c r="N258" s="42">
        <f t="shared" si="15"/>
        <v>0</v>
      </c>
      <c r="O258" s="223"/>
      <c r="P258" s="243"/>
      <c r="Q258" s="124"/>
      <c r="R258" s="125"/>
      <c r="S258" s="176"/>
      <c r="T258" s="177"/>
      <c r="U258" s="49"/>
      <c r="V258" s="50"/>
    </row>
    <row r="259" spans="1:22" ht="20.25" thickTop="1" thickBot="1" x14ac:dyDescent="0.35">
      <c r="A259" s="204"/>
      <c r="B259" s="203"/>
      <c r="C259" s="279"/>
      <c r="D259" s="279"/>
      <c r="E259" s="34">
        <f t="shared" si="14"/>
        <v>0</v>
      </c>
      <c r="F259" s="60"/>
      <c r="G259" s="224"/>
      <c r="H259" s="175"/>
      <c r="I259" s="60"/>
      <c r="J259" s="39">
        <f t="shared" si="13"/>
        <v>0</v>
      </c>
      <c r="K259" s="81"/>
      <c r="L259" s="273"/>
      <c r="M259" s="283"/>
      <c r="N259" s="42">
        <f t="shared" si="15"/>
        <v>0</v>
      </c>
      <c r="O259" s="223"/>
      <c r="P259" s="243"/>
      <c r="Q259" s="124"/>
      <c r="R259" s="125"/>
      <c r="S259" s="176"/>
      <c r="T259" s="177"/>
      <c r="U259" s="49"/>
      <c r="V259" s="50"/>
    </row>
    <row r="260" spans="1:22" ht="20.25" thickTop="1" thickBot="1" x14ac:dyDescent="0.35">
      <c r="A260" s="204"/>
      <c r="B260" s="203"/>
      <c r="C260" s="279"/>
      <c r="D260" s="279"/>
      <c r="E260" s="34">
        <f t="shared" si="14"/>
        <v>0</v>
      </c>
      <c r="F260" s="60"/>
      <c r="G260" s="224"/>
      <c r="H260" s="175"/>
      <c r="I260" s="60"/>
      <c r="J260" s="39">
        <f t="shared" ref="J260:J269" si="16">I260-F260</f>
        <v>0</v>
      </c>
      <c r="K260" s="81"/>
      <c r="L260" s="273"/>
      <c r="M260" s="283"/>
      <c r="N260" s="42">
        <f t="shared" si="15"/>
        <v>0</v>
      </c>
      <c r="O260" s="223"/>
      <c r="P260" s="243"/>
      <c r="Q260" s="124"/>
      <c r="R260" s="125"/>
      <c r="S260" s="176"/>
      <c r="T260" s="177"/>
      <c r="U260" s="49"/>
      <c r="V260" s="50"/>
    </row>
    <row r="261" spans="1:22" ht="20.25" thickTop="1" thickBot="1" x14ac:dyDescent="0.35">
      <c r="A261" s="204"/>
      <c r="B261" s="203"/>
      <c r="C261" s="284"/>
      <c r="D261" s="284"/>
      <c r="E261" s="34">
        <f t="shared" si="14"/>
        <v>0</v>
      </c>
      <c r="F261" s="60"/>
      <c r="G261" s="224"/>
      <c r="H261" s="175"/>
      <c r="I261" s="60"/>
      <c r="J261" s="39">
        <f t="shared" si="16"/>
        <v>0</v>
      </c>
      <c r="K261" s="81"/>
      <c r="L261" s="273"/>
      <c r="M261" s="283"/>
      <c r="N261" s="42">
        <f t="shared" si="15"/>
        <v>0</v>
      </c>
      <c r="O261" s="223"/>
      <c r="P261" s="243"/>
      <c r="Q261" s="124"/>
      <c r="R261" s="125"/>
      <c r="S261" s="176"/>
      <c r="T261" s="177"/>
      <c r="U261" s="49"/>
      <c r="V261" s="50"/>
    </row>
    <row r="262" spans="1:22" ht="17.25" thickTop="1" thickBot="1" x14ac:dyDescent="0.3">
      <c r="A262" s="285"/>
      <c r="B262" s="203"/>
      <c r="C262" s="203"/>
      <c r="D262" s="203"/>
      <c r="E262" s="34">
        <f t="shared" si="14"/>
        <v>0</v>
      </c>
      <c r="F262" s="254"/>
      <c r="G262" s="224"/>
      <c r="H262" s="255"/>
      <c r="I262" s="254">
        <v>0</v>
      </c>
      <c r="J262" s="39">
        <f t="shared" si="16"/>
        <v>0</v>
      </c>
      <c r="K262" s="286"/>
      <c r="L262" s="286"/>
      <c r="M262" s="286"/>
      <c r="N262" s="42">
        <f t="shared" si="15"/>
        <v>0</v>
      </c>
      <c r="O262" s="287"/>
      <c r="P262" s="243"/>
      <c r="Q262" s="124"/>
      <c r="R262" s="288"/>
      <c r="S262" s="289"/>
      <c r="T262" s="290"/>
      <c r="U262" s="259"/>
      <c r="V262" s="263"/>
    </row>
    <row r="263" spans="1:22" ht="17.25" thickTop="1" thickBot="1" x14ac:dyDescent="0.3">
      <c r="A263" s="285"/>
      <c r="B263" s="203"/>
      <c r="C263" s="203"/>
      <c r="D263" s="203"/>
      <c r="E263" s="34">
        <f t="shared" si="14"/>
        <v>0</v>
      </c>
      <c r="F263" s="254"/>
      <c r="G263" s="224"/>
      <c r="H263" s="255"/>
      <c r="I263" s="254">
        <v>0</v>
      </c>
      <c r="J263" s="39">
        <f t="shared" si="16"/>
        <v>0</v>
      </c>
      <c r="K263" s="286"/>
      <c r="L263" s="286"/>
      <c r="M263" s="286"/>
      <c r="N263" s="42">
        <f t="shared" si="15"/>
        <v>0</v>
      </c>
      <c r="O263" s="287"/>
      <c r="P263" s="243"/>
      <c r="Q263" s="124"/>
      <c r="R263" s="288"/>
      <c r="S263" s="289"/>
      <c r="T263" s="290"/>
      <c r="U263" s="259"/>
      <c r="V263" s="263"/>
    </row>
    <row r="264" spans="1:22" ht="17.25" thickTop="1" thickBot="1" x14ac:dyDescent="0.3">
      <c r="A264" s="285"/>
      <c r="B264" s="203"/>
      <c r="C264" s="203"/>
      <c r="D264" s="203"/>
      <c r="E264" s="34">
        <f t="shared" si="14"/>
        <v>0</v>
      </c>
      <c r="F264" s="254"/>
      <c r="G264" s="224"/>
      <c r="H264" s="255"/>
      <c r="I264" s="254">
        <v>0</v>
      </c>
      <c r="J264" s="39">
        <f t="shared" si="16"/>
        <v>0</v>
      </c>
      <c r="K264" s="286"/>
      <c r="L264" s="286"/>
      <c r="M264" s="286"/>
      <c r="N264" s="42">
        <f t="shared" si="15"/>
        <v>0</v>
      </c>
      <c r="O264" s="287"/>
      <c r="P264" s="243"/>
      <c r="Q264" s="124"/>
      <c r="R264" s="288"/>
      <c r="S264" s="289"/>
      <c r="T264" s="290"/>
      <c r="U264" s="259"/>
      <c r="V264" s="263"/>
    </row>
    <row r="265" spans="1:22" ht="17.25" thickTop="1" thickBot="1" x14ac:dyDescent="0.3">
      <c r="A265" s="285"/>
      <c r="B265" s="203"/>
      <c r="C265" s="203"/>
      <c r="D265" s="203"/>
      <c r="E265" s="34">
        <f t="shared" si="14"/>
        <v>0</v>
      </c>
      <c r="F265" s="254"/>
      <c r="G265" s="224"/>
      <c r="H265" s="291"/>
      <c r="I265" s="254">
        <v>0</v>
      </c>
      <c r="J265" s="39">
        <f t="shared" si="16"/>
        <v>0</v>
      </c>
      <c r="K265" s="286"/>
      <c r="L265" s="286"/>
      <c r="M265" s="286"/>
      <c r="N265" s="42">
        <f t="shared" si="15"/>
        <v>0</v>
      </c>
      <c r="O265" s="287"/>
      <c r="P265" s="243"/>
      <c r="Q265" s="124"/>
      <c r="R265" s="288"/>
      <c r="S265" s="289"/>
      <c r="T265" s="290"/>
      <c r="U265" s="259"/>
      <c r="V265" s="263"/>
    </row>
    <row r="266" spans="1:22" ht="17.25" thickTop="1" thickBot="1" x14ac:dyDescent="0.3">
      <c r="A266" s="292"/>
      <c r="B266" s="203"/>
      <c r="C266" s="203"/>
      <c r="D266" s="203"/>
      <c r="E266" s="34">
        <f t="shared" si="14"/>
        <v>0</v>
      </c>
      <c r="F266" s="254"/>
      <c r="G266" s="224"/>
      <c r="H266" s="293"/>
      <c r="I266" s="254">
        <v>0</v>
      </c>
      <c r="J266" s="39">
        <f t="shared" si="16"/>
        <v>0</v>
      </c>
      <c r="K266" s="286"/>
      <c r="L266" s="286"/>
      <c r="M266" s="286"/>
      <c r="N266" s="42">
        <f t="shared" si="15"/>
        <v>0</v>
      </c>
      <c r="O266" s="287"/>
      <c r="P266" s="243"/>
      <c r="Q266" s="124"/>
      <c r="R266" s="288"/>
      <c r="S266" s="289"/>
      <c r="T266" s="290"/>
      <c r="U266" s="49"/>
      <c r="V266" s="50"/>
    </row>
    <row r="267" spans="1:22" ht="17.25" thickTop="1" thickBot="1" x14ac:dyDescent="0.3">
      <c r="A267" s="294"/>
      <c r="B267" s="295"/>
      <c r="E267" s="34">
        <f t="shared" si="14"/>
        <v>0</v>
      </c>
      <c r="H267" s="299"/>
      <c r="I267" s="297">
        <v>0</v>
      </c>
      <c r="J267" s="39">
        <f t="shared" si="16"/>
        <v>0</v>
      </c>
      <c r="K267" s="300"/>
      <c r="L267" s="300"/>
      <c r="M267" s="300"/>
      <c r="N267" s="42">
        <f t="shared" si="15"/>
        <v>0</v>
      </c>
      <c r="O267" s="287"/>
      <c r="P267" s="243"/>
      <c r="Q267" s="258"/>
      <c r="R267" s="288"/>
      <c r="S267" s="289"/>
      <c r="T267" s="290"/>
      <c r="U267" s="49"/>
      <c r="V267" s="50"/>
    </row>
    <row r="268" spans="1:22" ht="17.25" thickTop="1" thickBot="1" x14ac:dyDescent="0.3">
      <c r="A268" s="294"/>
      <c r="B268" s="295"/>
      <c r="E268" s="34">
        <f t="shared" si="14"/>
        <v>0</v>
      </c>
      <c r="I268" s="297">
        <v>0</v>
      </c>
      <c r="J268" s="39">
        <f t="shared" si="16"/>
        <v>0</v>
      </c>
      <c r="K268" s="300"/>
      <c r="L268" s="300"/>
      <c r="M268" s="300"/>
      <c r="N268" s="42">
        <f t="shared" si="15"/>
        <v>0</v>
      </c>
      <c r="O268" s="287"/>
      <c r="P268" s="243"/>
      <c r="Q268" s="258"/>
      <c r="R268" s="288"/>
      <c r="S268" s="289"/>
      <c r="T268" s="290"/>
      <c r="U268" s="49"/>
      <c r="V268" s="50"/>
    </row>
    <row r="269" spans="1:22" ht="17.25" thickTop="1" thickBot="1" x14ac:dyDescent="0.3">
      <c r="A269" s="294"/>
      <c r="B269" s="295"/>
      <c r="E269" s="34">
        <f t="shared" si="14"/>
        <v>0</v>
      </c>
      <c r="I269" s="302">
        <v>0</v>
      </c>
      <c r="J269" s="39">
        <f t="shared" si="16"/>
        <v>0</v>
      </c>
      <c r="K269" s="300"/>
      <c r="L269" s="300"/>
      <c r="M269" s="300"/>
      <c r="N269" s="42">
        <f t="shared" si="15"/>
        <v>0</v>
      </c>
      <c r="O269" s="287"/>
      <c r="P269" s="243"/>
      <c r="Q269" s="258"/>
      <c r="R269" s="288"/>
      <c r="S269" s="289"/>
      <c r="T269" s="290"/>
      <c r="U269" s="49"/>
      <c r="V269" s="50"/>
    </row>
    <row r="270" spans="1:22" ht="20.25" thickTop="1" thickBot="1" x14ac:dyDescent="0.35">
      <c r="A270" s="294"/>
      <c r="B270" s="295"/>
      <c r="E270" s="34" t="e">
        <f t="shared" si="14"/>
        <v>#VALUE!</v>
      </c>
      <c r="F270" s="1661" t="s">
        <v>27</v>
      </c>
      <c r="G270" s="1661"/>
      <c r="H270" s="1662"/>
      <c r="I270" s="303">
        <f>SUM(I4:I269)</f>
        <v>601739.64578900009</v>
      </c>
      <c r="J270" s="304"/>
      <c r="K270" s="300"/>
      <c r="L270" s="305"/>
      <c r="M270" s="300"/>
      <c r="N270" s="42">
        <f t="shared" si="15"/>
        <v>0</v>
      </c>
      <c r="O270" s="287"/>
      <c r="P270" s="243"/>
      <c r="Q270" s="258"/>
      <c r="R270" s="288"/>
      <c r="S270" s="306"/>
      <c r="T270" s="261"/>
      <c r="U270" s="262"/>
      <c r="V270" s="50"/>
    </row>
    <row r="271" spans="1:22" ht="20.25" thickTop="1" thickBot="1" x14ac:dyDescent="0.3">
      <c r="A271" s="307"/>
      <c r="B271" s="295"/>
      <c r="E271" s="34">
        <f t="shared" si="14"/>
        <v>0</v>
      </c>
      <c r="I271" s="308"/>
      <c r="J271" s="304"/>
      <c r="K271" s="300"/>
      <c r="L271" s="305"/>
      <c r="M271" s="300"/>
      <c r="N271" s="42">
        <f t="shared" si="15"/>
        <v>0</v>
      </c>
      <c r="O271" s="309"/>
      <c r="Q271" s="6"/>
      <c r="R271" s="310"/>
      <c r="S271" s="311"/>
      <c r="T271" s="312"/>
      <c r="V271" s="9"/>
    </row>
    <row r="272" spans="1:22" ht="17.25" thickTop="1" thickBot="1" x14ac:dyDescent="0.3">
      <c r="A272" s="294"/>
      <c r="B272" s="295"/>
      <c r="E272" s="34">
        <f t="shared" si="14"/>
        <v>0</v>
      </c>
      <c r="J272" s="297"/>
      <c r="K272" s="300"/>
      <c r="L272" s="300"/>
      <c r="M272" s="300"/>
      <c r="N272" s="42">
        <f t="shared" si="15"/>
        <v>0</v>
      </c>
      <c r="O272" s="309"/>
      <c r="Q272" s="6"/>
      <c r="R272" s="310"/>
      <c r="S272" s="311"/>
      <c r="T272" s="312"/>
      <c r="V272" s="9"/>
    </row>
    <row r="273" spans="1:22" ht="17.25" thickTop="1" thickBot="1" x14ac:dyDescent="0.3">
      <c r="A273" s="294"/>
      <c r="B273" s="295"/>
      <c r="E273" s="34">
        <f t="shared" si="14"/>
        <v>0</v>
      </c>
      <c r="J273" s="297"/>
      <c r="K273" s="314"/>
      <c r="N273" s="42">
        <f t="shared" si="15"/>
        <v>0</v>
      </c>
      <c r="O273" s="315"/>
      <c r="Q273" s="6"/>
      <c r="R273" s="310"/>
      <c r="S273" s="311"/>
      <c r="T273" s="316"/>
      <c r="V273" s="9"/>
    </row>
    <row r="274" spans="1:22" ht="17.25" thickTop="1" thickBot="1" x14ac:dyDescent="0.3">
      <c r="A274" s="294"/>
      <c r="H274" s="318"/>
      <c r="I274" s="319" t="s">
        <v>28</v>
      </c>
      <c r="J274" s="320"/>
      <c r="K274" s="320"/>
      <c r="L274" s="321">
        <f>SUM(L262:L273)</f>
        <v>0</v>
      </c>
      <c r="M274" s="322"/>
      <c r="N274" s="323">
        <f>SUM(N4:N273)</f>
        <v>17519639.092601504</v>
      </c>
      <c r="O274" s="324"/>
      <c r="Q274" s="325">
        <f>SUM(Q4:Q273)</f>
        <v>0</v>
      </c>
      <c r="R274" s="256"/>
      <c r="S274" s="326">
        <f>SUM(S19:S273)</f>
        <v>0</v>
      </c>
      <c r="T274" s="327"/>
      <c r="U274" s="328"/>
      <c r="V274" s="329">
        <f>SUM(V262:V273)</f>
        <v>0</v>
      </c>
    </row>
    <row r="275" spans="1:22" x14ac:dyDescent="0.25">
      <c r="A275" s="294"/>
      <c r="H275" s="318"/>
      <c r="I275" s="330"/>
      <c r="J275" s="331"/>
      <c r="K275" s="332"/>
      <c r="L275" s="332"/>
      <c r="M275" s="332"/>
      <c r="N275" s="333"/>
      <c r="O275" s="324"/>
      <c r="R275" s="310"/>
      <c r="S275" s="334"/>
      <c r="U275" s="336"/>
      <c r="V275"/>
    </row>
    <row r="276" spans="1:22" ht="16.5" thickBot="1" x14ac:dyDescent="0.3">
      <c r="A276" s="294"/>
      <c r="H276" s="318"/>
      <c r="I276" s="330"/>
      <c r="J276" s="331"/>
      <c r="K276" s="332"/>
      <c r="L276" s="332"/>
      <c r="M276" s="332"/>
      <c r="N276" s="333"/>
      <c r="O276" s="324"/>
      <c r="R276" s="310"/>
      <c r="S276" s="334"/>
      <c r="U276" s="336"/>
      <c r="V276"/>
    </row>
    <row r="277" spans="1:22" ht="19.5" thickTop="1" x14ac:dyDescent="0.25">
      <c r="A277" s="294"/>
      <c r="I277" s="337" t="s">
        <v>29</v>
      </c>
      <c r="J277" s="338"/>
      <c r="K277" s="338"/>
      <c r="L277" s="339"/>
      <c r="M277" s="339"/>
      <c r="N277" s="340">
        <f>V274+S274+Q274+N274+L274</f>
        <v>17519639.092601504</v>
      </c>
      <c r="O277" s="341"/>
      <c r="R277" s="310"/>
      <c r="S277" s="334"/>
      <c r="U277" s="336"/>
      <c r="V277"/>
    </row>
    <row r="278" spans="1:22" ht="19.5" thickBot="1" x14ac:dyDescent="0.3">
      <c r="A278" s="342"/>
      <c r="I278" s="343"/>
      <c r="J278" s="344"/>
      <c r="K278" s="344"/>
      <c r="L278" s="345"/>
      <c r="M278" s="345"/>
      <c r="N278" s="346"/>
      <c r="O278" s="347"/>
      <c r="R278" s="310"/>
      <c r="S278" s="334"/>
      <c r="U278" s="336"/>
      <c r="V278"/>
    </row>
    <row r="279" spans="1:22" ht="16.5" thickTop="1" x14ac:dyDescent="0.25">
      <c r="A279" s="342"/>
      <c r="I279" s="330"/>
      <c r="J279" s="331"/>
      <c r="K279" s="332"/>
      <c r="L279" s="332"/>
      <c r="M279" s="332"/>
      <c r="N279" s="333"/>
      <c r="O279" s="324"/>
      <c r="R279" s="310"/>
      <c r="S279" s="334"/>
      <c r="U279" s="336"/>
      <c r="V279"/>
    </row>
    <row r="280" spans="1:22" x14ac:dyDescent="0.25">
      <c r="A280" s="294"/>
      <c r="I280" s="330"/>
      <c r="J280" s="331"/>
      <c r="K280" s="332"/>
      <c r="L280" s="332"/>
      <c r="M280" s="332"/>
      <c r="N280" s="333"/>
      <c r="O280" s="324"/>
      <c r="R280" s="310"/>
      <c r="S280" s="334"/>
      <c r="U280" s="336"/>
      <c r="V280"/>
    </row>
    <row r="281" spans="1:22" x14ac:dyDescent="0.25">
      <c r="A281" s="294"/>
      <c r="I281" s="330"/>
      <c r="J281" s="348"/>
      <c r="K281" s="332"/>
      <c r="L281" s="332"/>
      <c r="M281" s="332"/>
      <c r="N281" s="333"/>
      <c r="O281" s="349"/>
      <c r="R281" s="310"/>
      <c r="S281" s="334"/>
      <c r="U281" s="336"/>
      <c r="V281"/>
    </row>
    <row r="282" spans="1:22" x14ac:dyDescent="0.25">
      <c r="A282" s="342"/>
      <c r="N282" s="333"/>
      <c r="O282" s="351"/>
      <c r="R282" s="310"/>
      <c r="S282" s="334"/>
      <c r="U282" s="336"/>
      <c r="V282"/>
    </row>
    <row r="283" spans="1:22" x14ac:dyDescent="0.25">
      <c r="A283" s="342"/>
      <c r="O283" s="351"/>
      <c r="S283" s="334"/>
      <c r="U283" s="336"/>
      <c r="V283"/>
    </row>
    <row r="284" spans="1:22" x14ac:dyDescent="0.25">
      <c r="A284" s="294"/>
      <c r="B284" s="295"/>
      <c r="N284" s="333"/>
      <c r="O284" s="324"/>
      <c r="S284" s="334"/>
      <c r="U284" s="336"/>
      <c r="V284"/>
    </row>
    <row r="285" spans="1:22" x14ac:dyDescent="0.25">
      <c r="A285" s="342"/>
      <c r="B285" s="295"/>
      <c r="N285" s="333"/>
      <c r="O285" s="324"/>
      <c r="S285" s="334"/>
      <c r="U285" s="336"/>
      <c r="V285"/>
    </row>
    <row r="286" spans="1:22" x14ac:dyDescent="0.25">
      <c r="A286" s="294"/>
      <c r="B286" s="295"/>
      <c r="I286" s="330"/>
      <c r="J286" s="331"/>
      <c r="K286" s="332"/>
      <c r="L286" s="332"/>
      <c r="M286" s="332"/>
      <c r="N286" s="333"/>
      <c r="O286" s="324"/>
      <c r="S286" s="334"/>
      <c r="U286" s="336"/>
      <c r="V286"/>
    </row>
    <row r="287" spans="1:22" x14ac:dyDescent="0.25">
      <c r="A287" s="342"/>
      <c r="B287" s="295"/>
      <c r="I287" s="330"/>
      <c r="J287" s="331"/>
      <c r="K287" s="332"/>
      <c r="L287" s="332"/>
      <c r="M287" s="332"/>
      <c r="N287" s="333"/>
      <c r="O287" s="324"/>
      <c r="S287" s="334"/>
      <c r="U287" s="336"/>
      <c r="V287"/>
    </row>
    <row r="288" spans="1:22" x14ac:dyDescent="0.25">
      <c r="A288" s="294"/>
      <c r="B288" s="295"/>
      <c r="I288" s="352"/>
      <c r="J288" s="328"/>
      <c r="K288" s="328"/>
      <c r="N288" s="333"/>
      <c r="O288" s="324"/>
      <c r="S288" s="334"/>
      <c r="U288" s="336"/>
      <c r="V288"/>
    </row>
    <row r="289" spans="1:22" x14ac:dyDescent="0.25">
      <c r="A289" s="342"/>
      <c r="S289" s="334"/>
      <c r="U289" s="336"/>
      <c r="V289"/>
    </row>
    <row r="290" spans="1:22" x14ac:dyDescent="0.25">
      <c r="A290" s="294"/>
      <c r="S290" s="334"/>
      <c r="U290" s="336"/>
      <c r="V290"/>
    </row>
    <row r="291" spans="1:22" x14ac:dyDescent="0.25">
      <c r="A291" s="294"/>
      <c r="B291" s="354"/>
      <c r="C291" s="354"/>
      <c r="D291" s="354"/>
      <c r="E291" s="355"/>
      <c r="F291" s="356"/>
      <c r="G291" s="357"/>
      <c r="H291" s="358"/>
      <c r="I291" s="359"/>
      <c r="J291"/>
      <c r="K291"/>
      <c r="L291"/>
      <c r="M291"/>
      <c r="P291" s="360"/>
      <c r="Q291" s="334"/>
      <c r="S291" s="334"/>
      <c r="U291" s="336"/>
      <c r="V291"/>
    </row>
    <row r="292" spans="1:22" x14ac:dyDescent="0.25">
      <c r="A292" s="342"/>
      <c r="B292" s="354"/>
      <c r="C292" s="354"/>
      <c r="D292" s="354"/>
      <c r="E292" s="355"/>
      <c r="F292" s="356"/>
      <c r="G292" s="357"/>
      <c r="H292" s="358"/>
      <c r="I292" s="359"/>
      <c r="J292"/>
      <c r="K292"/>
      <c r="L292"/>
      <c r="M292"/>
      <c r="P292" s="360"/>
      <c r="Q292" s="334"/>
      <c r="S292" s="334"/>
      <c r="U292" s="336"/>
      <c r="V292"/>
    </row>
    <row r="293" spans="1:22" x14ac:dyDescent="0.25">
      <c r="A293" s="342"/>
      <c r="B293" s="354"/>
      <c r="C293" s="354"/>
      <c r="D293" s="354"/>
      <c r="E293" s="355"/>
      <c r="F293" s="356"/>
      <c r="G293" s="357"/>
      <c r="H293" s="358"/>
      <c r="I293" s="359"/>
      <c r="J293"/>
      <c r="K293"/>
      <c r="L293"/>
      <c r="M293"/>
      <c r="P293" s="360"/>
      <c r="Q293" s="334"/>
      <c r="S293" s="334"/>
      <c r="U293" s="336"/>
      <c r="V293"/>
    </row>
    <row r="294" spans="1:22" x14ac:dyDescent="0.25">
      <c r="A294" s="342"/>
      <c r="B294" s="354"/>
      <c r="C294" s="354"/>
      <c r="D294" s="354"/>
      <c r="E294" s="355"/>
      <c r="F294" s="356"/>
      <c r="G294" s="357"/>
      <c r="H294" s="358"/>
      <c r="I294" s="359"/>
      <c r="J294"/>
      <c r="K294"/>
      <c r="L294"/>
      <c r="M294"/>
      <c r="P294" s="360"/>
      <c r="Q294" s="334"/>
      <c r="S294" s="334"/>
      <c r="U294" s="336"/>
      <c r="V294"/>
    </row>
    <row r="295" spans="1:22" x14ac:dyDescent="0.25">
      <c r="A295" s="361"/>
      <c r="B295" s="354"/>
      <c r="C295" s="354"/>
      <c r="D295" s="354"/>
      <c r="E295" s="355"/>
      <c r="F295" s="356"/>
      <c r="G295" s="357"/>
      <c r="H295" s="358"/>
      <c r="I295" s="359"/>
      <c r="J295"/>
      <c r="K295"/>
      <c r="L295"/>
      <c r="M295"/>
      <c r="P295" s="360"/>
      <c r="Q295" s="334"/>
      <c r="S295" s="334"/>
      <c r="U295" s="336"/>
      <c r="V295"/>
    </row>
    <row r="296" spans="1:22" x14ac:dyDescent="0.25">
      <c r="A296" s="307"/>
      <c r="B296" s="354"/>
      <c r="C296" s="354"/>
      <c r="D296" s="354"/>
      <c r="E296" s="355"/>
      <c r="F296" s="356"/>
      <c r="G296" s="357"/>
      <c r="H296" s="358"/>
      <c r="I296" s="359"/>
      <c r="J296"/>
      <c r="K296"/>
      <c r="L296"/>
      <c r="M296"/>
      <c r="P296" s="360"/>
      <c r="Q296" s="334"/>
      <c r="S296" s="334"/>
      <c r="U296" s="336"/>
      <c r="V296"/>
    </row>
    <row r="297" spans="1:22" x14ac:dyDescent="0.25">
      <c r="A297" s="294"/>
      <c r="B297" s="354"/>
      <c r="C297" s="354"/>
      <c r="D297" s="354"/>
      <c r="E297" s="355"/>
      <c r="F297" s="356"/>
      <c r="G297" s="357"/>
      <c r="H297" s="358"/>
      <c r="I297" s="359"/>
      <c r="J297"/>
      <c r="K297"/>
      <c r="L297"/>
      <c r="M297"/>
      <c r="P297" s="360"/>
      <c r="Q297" s="334"/>
      <c r="S297" s="334"/>
      <c r="U297" s="336"/>
      <c r="V297"/>
    </row>
    <row r="298" spans="1:22" x14ac:dyDescent="0.25">
      <c r="A298" s="294"/>
      <c r="B298" s="354"/>
      <c r="C298" s="354"/>
      <c r="D298" s="354"/>
      <c r="E298" s="355"/>
      <c r="F298" s="356"/>
      <c r="G298" s="357"/>
      <c r="H298" s="358"/>
      <c r="I298" s="359"/>
      <c r="J298"/>
      <c r="K298"/>
      <c r="L298"/>
      <c r="M298"/>
      <c r="P298" s="360"/>
      <c r="Q298" s="334"/>
      <c r="S298" s="334"/>
      <c r="U298" s="336"/>
      <c r="V298"/>
    </row>
    <row r="299" spans="1:22" x14ac:dyDescent="0.25">
      <c r="A299" s="294"/>
      <c r="B299" s="354"/>
      <c r="C299" s="354"/>
      <c r="D299" s="354"/>
      <c r="E299" s="355"/>
      <c r="F299" s="356"/>
      <c r="G299" s="357"/>
      <c r="H299" s="358"/>
      <c r="I299" s="359"/>
      <c r="J299"/>
      <c r="K299"/>
      <c r="L299"/>
      <c r="M299"/>
      <c r="P299" s="360"/>
      <c r="Q299" s="334"/>
      <c r="S299" s="334"/>
      <c r="U299" s="336"/>
      <c r="V299"/>
    </row>
    <row r="300" spans="1:22" x14ac:dyDescent="0.25">
      <c r="A300" s="294"/>
      <c r="B300" s="354"/>
      <c r="C300" s="354"/>
      <c r="D300" s="354"/>
      <c r="E300" s="355"/>
      <c r="F300" s="356"/>
      <c r="G300" s="357"/>
      <c r="H300" s="358"/>
      <c r="I300" s="359"/>
      <c r="J300"/>
      <c r="K300"/>
      <c r="L300"/>
      <c r="M300"/>
      <c r="P300" s="360"/>
      <c r="Q300" s="334"/>
      <c r="S300" s="334"/>
      <c r="U300" s="336"/>
      <c r="V300"/>
    </row>
    <row r="301" spans="1:22" x14ac:dyDescent="0.25">
      <c r="A301" s="294"/>
      <c r="B301" s="354"/>
      <c r="C301" s="354"/>
      <c r="D301" s="354"/>
      <c r="E301" s="355"/>
      <c r="F301" s="356"/>
      <c r="G301" s="357"/>
      <c r="H301" s="358"/>
      <c r="I301" s="359"/>
      <c r="J301"/>
      <c r="K301"/>
      <c r="L301"/>
      <c r="M301"/>
      <c r="P301" s="360"/>
      <c r="Q301" s="334"/>
      <c r="S301" s="334"/>
      <c r="U301" s="336"/>
      <c r="V301"/>
    </row>
    <row r="302" spans="1:22" x14ac:dyDescent="0.25">
      <c r="A302" s="294"/>
      <c r="B302" s="354"/>
      <c r="C302" s="354"/>
      <c r="D302" s="354"/>
      <c r="E302" s="355"/>
      <c r="F302" s="356"/>
      <c r="G302" s="357"/>
      <c r="H302" s="358"/>
      <c r="I302" s="359"/>
      <c r="J302"/>
      <c r="K302"/>
      <c r="L302"/>
      <c r="M302"/>
      <c r="P302" s="360"/>
      <c r="Q302" s="334"/>
      <c r="S302" s="334"/>
      <c r="U302" s="336"/>
      <c r="V302"/>
    </row>
    <row r="303" spans="1:22" x14ac:dyDescent="0.25">
      <c r="A303" s="294"/>
      <c r="B303" s="354"/>
      <c r="C303" s="354"/>
      <c r="D303" s="354"/>
      <c r="E303" s="355"/>
      <c r="F303" s="356"/>
      <c r="G303" s="357"/>
      <c r="H303" s="358"/>
      <c r="I303" s="359"/>
      <c r="J303"/>
      <c r="K303"/>
      <c r="L303"/>
      <c r="M303"/>
      <c r="P303" s="360"/>
      <c r="Q303" s="334"/>
      <c r="S303" s="334"/>
      <c r="U303" s="336"/>
      <c r="V303"/>
    </row>
  </sheetData>
  <mergeCells count="15">
    <mergeCell ref="F270:H270"/>
    <mergeCell ref="A1:J2"/>
    <mergeCell ref="S1:T2"/>
    <mergeCell ref="W1:X1"/>
    <mergeCell ref="O3:P3"/>
    <mergeCell ref="L98:M99"/>
    <mergeCell ref="O105:O106"/>
    <mergeCell ref="P105:P106"/>
    <mergeCell ref="A83:A84"/>
    <mergeCell ref="C83:C84"/>
    <mergeCell ref="G83:G84"/>
    <mergeCell ref="H83:H84"/>
    <mergeCell ref="O83:O84"/>
    <mergeCell ref="P83:P84"/>
    <mergeCell ref="L83:L84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X307"/>
  <sheetViews>
    <sheetView zoomScaleNormal="100" workbookViewId="0">
      <pane xSplit="1" ySplit="3" topLeftCell="B58" activePane="bottomRight" state="frozen"/>
      <selection pane="topRight" activeCell="B1" sqref="B1"/>
      <selection pane="bottomLeft" activeCell="A4" sqref="A4"/>
      <selection pane="bottomRight" activeCell="A72" sqref="A72"/>
    </sheetView>
  </sheetViews>
  <sheetFormatPr baseColWidth="10" defaultRowHeight="15.75" x14ac:dyDescent="0.25"/>
  <cols>
    <col min="1" max="1" width="49.28515625" customWidth="1"/>
    <col min="2" max="2" width="28.5703125" style="296" customWidth="1"/>
    <col min="3" max="3" width="13.85546875" style="296" customWidth="1"/>
    <col min="4" max="4" width="8.42578125" style="296" hidden="1" customWidth="1"/>
    <col min="5" max="5" width="15.28515625" style="317" hidden="1" customWidth="1"/>
    <col min="6" max="6" width="14.140625" style="297" customWidth="1"/>
    <col min="7" max="7" width="14.140625" style="298" bestFit="1" customWidth="1"/>
    <col min="8" max="8" width="13.28515625" style="301" customWidth="1"/>
    <col min="9" max="9" width="16.28515625" style="297" customWidth="1"/>
    <col min="10" max="10" width="11.42578125" style="350"/>
    <col min="11" max="11" width="12.42578125" style="256" bestFit="1" customWidth="1"/>
    <col min="12" max="12" width="16" style="256" customWidth="1"/>
    <col min="13" max="13" width="11.42578125" style="256" customWidth="1"/>
    <col min="14" max="14" width="18.85546875" bestFit="1" customWidth="1"/>
    <col min="15" max="15" width="17.85546875" style="353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62" bestFit="1" customWidth="1"/>
    <col min="20" max="20" width="13" style="335" bestFit="1" customWidth="1"/>
    <col min="21" max="21" width="11.42578125" style="313"/>
    <col min="22" max="22" width="11.42578125" style="328"/>
  </cols>
  <sheetData>
    <row r="1" spans="1:24" ht="42.75" customHeight="1" x14ac:dyDescent="0.65">
      <c r="A1" s="1663" t="s">
        <v>224</v>
      </c>
      <c r="B1" s="1663"/>
      <c r="C1" s="1663"/>
      <c r="D1" s="1663"/>
      <c r="E1" s="1663"/>
      <c r="F1" s="1663"/>
      <c r="G1" s="1663"/>
      <c r="H1" s="1663"/>
      <c r="I1" s="1663"/>
      <c r="J1" s="1663"/>
      <c r="K1" s="363"/>
      <c r="L1" s="363"/>
      <c r="M1" s="363"/>
      <c r="N1" s="363"/>
      <c r="O1" s="364"/>
      <c r="S1" s="1664" t="s">
        <v>0</v>
      </c>
      <c r="T1" s="1664"/>
      <c r="U1" s="4" t="s">
        <v>1</v>
      </c>
      <c r="V1" s="5" t="s">
        <v>2</v>
      </c>
      <c r="W1" s="1666" t="s">
        <v>3</v>
      </c>
      <c r="X1" s="1667"/>
    </row>
    <row r="2" spans="1:24" thickBot="1" x14ac:dyDescent="0.3">
      <c r="A2" s="1663"/>
      <c r="B2" s="1663"/>
      <c r="C2" s="1663"/>
      <c r="D2" s="1663"/>
      <c r="E2" s="1663"/>
      <c r="F2" s="1663"/>
      <c r="G2" s="1663"/>
      <c r="H2" s="1663"/>
      <c r="I2" s="1663"/>
      <c r="J2" s="1663"/>
      <c r="K2" s="365"/>
      <c r="L2" s="365"/>
      <c r="M2" s="365"/>
      <c r="N2" s="366"/>
      <c r="O2" s="367"/>
      <c r="Q2" s="6"/>
      <c r="R2" s="7"/>
      <c r="S2" s="1665"/>
      <c r="T2" s="1665"/>
      <c r="U2" s="8"/>
      <c r="V2" s="9"/>
      <c r="W2" s="10"/>
      <c r="X2" s="11"/>
    </row>
    <row r="3" spans="1:24" ht="50.25" thickTop="1" thickBot="1" x14ac:dyDescent="0.4">
      <c r="A3" s="12" t="s">
        <v>4</v>
      </c>
      <c r="B3" s="13" t="s">
        <v>5</v>
      </c>
      <c r="C3" s="14" t="s">
        <v>6</v>
      </c>
      <c r="D3" s="14" t="s">
        <v>7</v>
      </c>
      <c r="E3" s="15" t="s">
        <v>8</v>
      </c>
      <c r="F3" s="16" t="s">
        <v>9</v>
      </c>
      <c r="G3" s="17" t="s">
        <v>10</v>
      </c>
      <c r="H3" s="18" t="s">
        <v>11</v>
      </c>
      <c r="I3" s="19" t="s">
        <v>12</v>
      </c>
      <c r="J3" s="20" t="s">
        <v>13</v>
      </c>
      <c r="K3" s="21"/>
      <c r="L3" s="22" t="s">
        <v>14</v>
      </c>
      <c r="M3" s="22"/>
      <c r="N3" s="23" t="s">
        <v>15</v>
      </c>
      <c r="O3" s="1668" t="s">
        <v>16</v>
      </c>
      <c r="P3" s="1669"/>
      <c r="Q3" s="24" t="s">
        <v>17</v>
      </c>
      <c r="R3" s="25" t="s">
        <v>18</v>
      </c>
      <c r="S3" s="26" t="s">
        <v>15</v>
      </c>
      <c r="T3" s="27" t="s">
        <v>19</v>
      </c>
      <c r="U3" s="8"/>
      <c r="V3" s="9"/>
      <c r="W3" s="28" t="s">
        <v>20</v>
      </c>
      <c r="X3" s="29" t="s">
        <v>15</v>
      </c>
    </row>
    <row r="4" spans="1:24" ht="33" customHeight="1" thickTop="1" thickBot="1" x14ac:dyDescent="0.35">
      <c r="A4" s="53" t="s">
        <v>225</v>
      </c>
      <c r="B4" s="31" t="s">
        <v>58</v>
      </c>
      <c r="C4" s="32" t="s">
        <v>261</v>
      </c>
      <c r="D4" s="33">
        <v>41</v>
      </c>
      <c r="E4" s="34">
        <f t="shared" ref="E4:E57" si="0">D4*F4</f>
        <v>952020</v>
      </c>
      <c r="F4" s="35">
        <v>23220</v>
      </c>
      <c r="G4" s="36">
        <v>45018</v>
      </c>
      <c r="H4" s="443">
        <v>41899</v>
      </c>
      <c r="I4" s="38">
        <v>23220</v>
      </c>
      <c r="J4" s="39">
        <f t="shared" ref="J4:J135" si="1">I4-F4</f>
        <v>0</v>
      </c>
      <c r="K4" s="40">
        <v>36.5</v>
      </c>
      <c r="L4" s="41"/>
      <c r="M4" s="41"/>
      <c r="N4" s="42">
        <f t="shared" ref="N4:N129" si="2">K4*I4</f>
        <v>847530</v>
      </c>
      <c r="O4" s="470" t="s">
        <v>22</v>
      </c>
      <c r="P4" s="471">
        <v>45029</v>
      </c>
      <c r="Q4" s="45"/>
      <c r="R4" s="46"/>
      <c r="S4" s="47"/>
      <c r="T4" s="48"/>
      <c r="U4" s="49"/>
      <c r="V4" s="50"/>
      <c r="W4" s="51"/>
      <c r="X4" s="52">
        <v>0</v>
      </c>
    </row>
    <row r="5" spans="1:24" ht="28.5" customHeight="1" thickTop="1" thickBot="1" x14ac:dyDescent="0.35">
      <c r="A5" s="413" t="s">
        <v>81</v>
      </c>
      <c r="B5" s="54" t="s">
        <v>34</v>
      </c>
      <c r="C5" s="55" t="s">
        <v>262</v>
      </c>
      <c r="D5" s="56">
        <v>41</v>
      </c>
      <c r="E5" s="34">
        <f t="shared" si="0"/>
        <v>937260</v>
      </c>
      <c r="F5" s="57">
        <v>22860</v>
      </c>
      <c r="G5" s="58">
        <v>45020</v>
      </c>
      <c r="H5" s="59">
        <v>2866</v>
      </c>
      <c r="I5" s="60">
        <v>22935</v>
      </c>
      <c r="J5" s="39">
        <f t="shared" si="1"/>
        <v>75</v>
      </c>
      <c r="K5" s="40">
        <v>33.5</v>
      </c>
      <c r="L5" s="61"/>
      <c r="M5" s="61"/>
      <c r="N5" s="42">
        <f>K5*I5</f>
        <v>768322.5</v>
      </c>
      <c r="O5" s="472" t="s">
        <v>22</v>
      </c>
      <c r="P5" s="473">
        <v>45033</v>
      </c>
      <c r="Q5" s="64"/>
      <c r="R5" s="65"/>
      <c r="S5" s="47"/>
      <c r="T5" s="48"/>
      <c r="U5" s="49"/>
      <c r="V5" s="50"/>
      <c r="W5" s="49"/>
      <c r="X5" s="52">
        <v>0</v>
      </c>
    </row>
    <row r="6" spans="1:24" ht="41.25" customHeight="1" thickTop="1" thickBot="1" x14ac:dyDescent="0.35">
      <c r="A6" s="479" t="s">
        <v>81</v>
      </c>
      <c r="B6" s="54" t="s">
        <v>226</v>
      </c>
      <c r="C6" s="55" t="s">
        <v>263</v>
      </c>
      <c r="D6" s="56">
        <v>41</v>
      </c>
      <c r="E6" s="34">
        <f t="shared" si="0"/>
        <v>901590</v>
      </c>
      <c r="F6" s="57">
        <v>21990</v>
      </c>
      <c r="G6" s="58">
        <v>45022</v>
      </c>
      <c r="H6" s="488" t="s">
        <v>238</v>
      </c>
      <c r="I6" s="60">
        <v>22053</v>
      </c>
      <c r="J6" s="39">
        <f t="shared" si="1"/>
        <v>63</v>
      </c>
      <c r="K6" s="40">
        <v>30</v>
      </c>
      <c r="L6" s="61"/>
      <c r="M6" s="61"/>
      <c r="N6" s="42">
        <f>K6*I6</f>
        <v>661590</v>
      </c>
      <c r="O6" s="472" t="s">
        <v>22</v>
      </c>
      <c r="P6" s="473">
        <v>45041</v>
      </c>
      <c r="Q6" s="64"/>
      <c r="R6" s="65"/>
      <c r="S6" s="47"/>
      <c r="T6" s="48"/>
      <c r="U6" s="49"/>
      <c r="V6" s="50"/>
      <c r="W6" s="66"/>
      <c r="X6" s="52">
        <v>0</v>
      </c>
    </row>
    <row r="7" spans="1:24" ht="30.75" customHeight="1" thickTop="1" thickBot="1" x14ac:dyDescent="0.35">
      <c r="A7" s="479" t="s">
        <v>81</v>
      </c>
      <c r="B7" s="54" t="s">
        <v>93</v>
      </c>
      <c r="C7" s="55" t="s">
        <v>264</v>
      </c>
      <c r="D7" s="56">
        <v>38</v>
      </c>
      <c r="E7" s="34">
        <f t="shared" si="0"/>
        <v>437988</v>
      </c>
      <c r="F7" s="57">
        <v>11526</v>
      </c>
      <c r="G7" s="58">
        <v>45024</v>
      </c>
      <c r="H7" s="421">
        <v>2905</v>
      </c>
      <c r="I7" s="60">
        <v>11526</v>
      </c>
      <c r="J7" s="39">
        <f t="shared" si="1"/>
        <v>0</v>
      </c>
      <c r="K7" s="40">
        <v>30</v>
      </c>
      <c r="L7" s="61"/>
      <c r="M7" s="61"/>
      <c r="N7" s="42">
        <f t="shared" ref="N7:N8" si="3">K7*I7</f>
        <v>345780</v>
      </c>
      <c r="O7" s="472" t="s">
        <v>22</v>
      </c>
      <c r="P7" s="473">
        <v>45041</v>
      </c>
      <c r="Q7" s="64"/>
      <c r="R7" s="65"/>
      <c r="S7" s="47"/>
      <c r="T7" s="48"/>
      <c r="U7" s="49"/>
      <c r="V7" s="50"/>
      <c r="W7" s="66"/>
      <c r="X7" s="52"/>
    </row>
    <row r="8" spans="1:24" ht="39.75" customHeight="1" thickTop="1" thickBot="1" x14ac:dyDescent="0.35">
      <c r="A8" s="413" t="s">
        <v>81</v>
      </c>
      <c r="B8" s="54" t="s">
        <v>227</v>
      </c>
      <c r="C8" s="67" t="s">
        <v>265</v>
      </c>
      <c r="D8" s="56">
        <v>36</v>
      </c>
      <c r="E8" s="34">
        <f t="shared" si="0"/>
        <v>382680</v>
      </c>
      <c r="F8" s="57">
        <v>10630</v>
      </c>
      <c r="G8" s="58">
        <v>45025</v>
      </c>
      <c r="H8" s="421" t="s">
        <v>239</v>
      </c>
      <c r="I8" s="60">
        <v>10630</v>
      </c>
      <c r="J8" s="39">
        <f t="shared" si="1"/>
        <v>0</v>
      </c>
      <c r="K8" s="40">
        <v>30</v>
      </c>
      <c r="L8" s="61"/>
      <c r="M8" s="61"/>
      <c r="N8" s="42">
        <f t="shared" si="3"/>
        <v>318900</v>
      </c>
      <c r="O8" s="489" t="s">
        <v>22</v>
      </c>
      <c r="P8" s="473">
        <v>45041</v>
      </c>
      <c r="Q8" s="64"/>
      <c r="R8" s="65"/>
      <c r="S8" s="47"/>
      <c r="T8" s="48"/>
      <c r="U8" s="49"/>
      <c r="V8" s="50"/>
      <c r="W8" s="49"/>
      <c r="X8" s="52">
        <v>0</v>
      </c>
    </row>
    <row r="9" spans="1:24" ht="30.75" customHeight="1" thickTop="1" thickBot="1" x14ac:dyDescent="0.35">
      <c r="A9" s="486" t="s">
        <v>225</v>
      </c>
      <c r="B9" s="54" t="s">
        <v>32</v>
      </c>
      <c r="C9" s="67" t="s">
        <v>266</v>
      </c>
      <c r="D9" s="56">
        <v>37</v>
      </c>
      <c r="E9" s="34">
        <f t="shared" si="0"/>
        <v>772190</v>
      </c>
      <c r="F9" s="57">
        <v>20870</v>
      </c>
      <c r="G9" s="58">
        <v>45028</v>
      </c>
      <c r="H9" s="421">
        <v>41959</v>
      </c>
      <c r="I9" s="60">
        <v>20870</v>
      </c>
      <c r="J9" s="39">
        <f t="shared" si="1"/>
        <v>0</v>
      </c>
      <c r="K9" s="40">
        <v>35.299999999999997</v>
      </c>
      <c r="L9" s="61"/>
      <c r="M9" s="61"/>
      <c r="N9" s="42">
        <f t="shared" si="2"/>
        <v>736710.99999999988</v>
      </c>
      <c r="O9" s="474" t="s">
        <v>22</v>
      </c>
      <c r="P9" s="475">
        <v>45042</v>
      </c>
      <c r="Q9" s="64"/>
      <c r="R9" s="65"/>
      <c r="S9" s="47"/>
      <c r="T9" s="48"/>
      <c r="U9" s="49"/>
      <c r="V9" s="50"/>
      <c r="W9" s="49"/>
      <c r="X9" s="52">
        <v>0</v>
      </c>
    </row>
    <row r="10" spans="1:24" ht="30.75" customHeight="1" thickTop="1" thickBot="1" x14ac:dyDescent="0.35">
      <c r="A10" s="413" t="s">
        <v>81</v>
      </c>
      <c r="B10" s="54" t="s">
        <v>243</v>
      </c>
      <c r="C10" s="67" t="s">
        <v>267</v>
      </c>
      <c r="D10" s="56">
        <v>36</v>
      </c>
      <c r="E10" s="34">
        <f t="shared" si="0"/>
        <v>331524</v>
      </c>
      <c r="F10" s="57">
        <v>9209</v>
      </c>
      <c r="G10" s="58">
        <v>45028</v>
      </c>
      <c r="H10" s="421" t="s">
        <v>245</v>
      </c>
      <c r="I10" s="60">
        <v>9209</v>
      </c>
      <c r="J10" s="39">
        <f t="shared" si="1"/>
        <v>0</v>
      </c>
      <c r="K10" s="40">
        <v>32</v>
      </c>
      <c r="L10" s="61"/>
      <c r="M10" s="61"/>
      <c r="N10" s="42">
        <f t="shared" si="2"/>
        <v>294688</v>
      </c>
      <c r="O10" s="474" t="s">
        <v>22</v>
      </c>
      <c r="P10" s="475">
        <v>45041</v>
      </c>
      <c r="Q10" s="64"/>
      <c r="R10" s="65"/>
      <c r="S10" s="47"/>
      <c r="T10" s="48"/>
      <c r="U10" s="49"/>
      <c r="V10" s="50"/>
      <c r="W10" s="49"/>
      <c r="X10" s="52"/>
    </row>
    <row r="11" spans="1:24" ht="27.75" customHeight="1" thickTop="1" thickBot="1" x14ac:dyDescent="0.35">
      <c r="A11" s="53" t="s">
        <v>225</v>
      </c>
      <c r="B11" s="54" t="s">
        <v>45</v>
      </c>
      <c r="C11" s="55" t="s">
        <v>268</v>
      </c>
      <c r="D11" s="56">
        <v>37</v>
      </c>
      <c r="E11" s="34">
        <f t="shared" si="0"/>
        <v>865060</v>
      </c>
      <c r="F11" s="57">
        <v>23380</v>
      </c>
      <c r="G11" s="58">
        <v>45030</v>
      </c>
      <c r="H11" s="59">
        <v>41986</v>
      </c>
      <c r="I11" s="60">
        <v>23380</v>
      </c>
      <c r="J11" s="39">
        <f t="shared" si="1"/>
        <v>0</v>
      </c>
      <c r="K11" s="40">
        <v>35.299999999999997</v>
      </c>
      <c r="L11" s="61"/>
      <c r="M11" s="61"/>
      <c r="N11" s="42">
        <f t="shared" si="2"/>
        <v>825313.99999999988</v>
      </c>
      <c r="O11" s="476" t="s">
        <v>22</v>
      </c>
      <c r="P11" s="475">
        <v>45044</v>
      </c>
      <c r="Q11" s="64"/>
      <c r="R11" s="65"/>
      <c r="S11" s="47"/>
      <c r="T11" s="48"/>
      <c r="U11" s="49"/>
      <c r="V11" s="50"/>
      <c r="W11" s="49"/>
      <c r="X11" s="52">
        <v>0</v>
      </c>
    </row>
    <row r="12" spans="1:24" ht="27.75" customHeight="1" thickTop="1" thickBot="1" x14ac:dyDescent="0.35">
      <c r="A12" s="53" t="s">
        <v>225</v>
      </c>
      <c r="B12" s="54" t="s">
        <v>234</v>
      </c>
      <c r="C12" s="55" t="s">
        <v>269</v>
      </c>
      <c r="D12" s="56">
        <v>37</v>
      </c>
      <c r="E12" s="34">
        <f t="shared" si="0"/>
        <v>887630</v>
      </c>
      <c r="F12" s="57">
        <v>23990</v>
      </c>
      <c r="G12" s="58">
        <v>45032</v>
      </c>
      <c r="H12" s="389">
        <v>42001</v>
      </c>
      <c r="I12" s="60">
        <v>23990</v>
      </c>
      <c r="J12" s="39">
        <f t="shared" si="1"/>
        <v>0</v>
      </c>
      <c r="K12" s="40">
        <v>35.299999999999997</v>
      </c>
      <c r="L12" s="61"/>
      <c r="M12" s="61"/>
      <c r="N12" s="42">
        <f t="shared" si="2"/>
        <v>846846.99999999988</v>
      </c>
      <c r="O12" s="378" t="s">
        <v>22</v>
      </c>
      <c r="P12" s="483">
        <v>45048</v>
      </c>
      <c r="Q12" s="64"/>
      <c r="R12" s="65"/>
      <c r="S12" s="47"/>
      <c r="T12" s="48"/>
      <c r="U12" s="49"/>
      <c r="V12" s="50"/>
      <c r="W12" s="49"/>
      <c r="X12" s="52"/>
    </row>
    <row r="13" spans="1:24" ht="27.75" customHeight="1" thickTop="1" thickBot="1" x14ac:dyDescent="0.35">
      <c r="A13" s="485" t="s">
        <v>81</v>
      </c>
      <c r="B13" s="54" t="s">
        <v>69</v>
      </c>
      <c r="C13" s="55" t="s">
        <v>270</v>
      </c>
      <c r="D13" s="73">
        <v>37</v>
      </c>
      <c r="E13" s="34">
        <f t="shared" si="0"/>
        <v>376142</v>
      </c>
      <c r="F13" s="57">
        <v>10166</v>
      </c>
      <c r="G13" s="58">
        <v>45034</v>
      </c>
      <c r="H13" s="422">
        <v>2949</v>
      </c>
      <c r="I13" s="60">
        <v>10166</v>
      </c>
      <c r="J13" s="39">
        <f t="shared" si="1"/>
        <v>0</v>
      </c>
      <c r="K13" s="40">
        <v>32</v>
      </c>
      <c r="L13" s="61"/>
      <c r="M13" s="61"/>
      <c r="N13" s="42">
        <f t="shared" si="2"/>
        <v>325312</v>
      </c>
      <c r="O13" s="476" t="s">
        <v>22</v>
      </c>
      <c r="P13" s="477">
        <v>45041</v>
      </c>
      <c r="Q13" s="64"/>
      <c r="R13" s="65"/>
      <c r="S13" s="47"/>
      <c r="T13" s="48"/>
      <c r="U13" s="49"/>
      <c r="V13" s="50"/>
      <c r="W13" s="49"/>
      <c r="X13" s="52">
        <v>0</v>
      </c>
    </row>
    <row r="14" spans="1:24" ht="27.75" customHeight="1" thickTop="1" thickBot="1" x14ac:dyDescent="0.35">
      <c r="A14" s="486" t="s">
        <v>225</v>
      </c>
      <c r="B14" s="54" t="s">
        <v>42</v>
      </c>
      <c r="C14" s="55" t="s">
        <v>271</v>
      </c>
      <c r="D14" s="56">
        <v>37</v>
      </c>
      <c r="E14" s="34">
        <f t="shared" si="0"/>
        <v>920190</v>
      </c>
      <c r="F14" s="57">
        <v>24870</v>
      </c>
      <c r="G14" s="58">
        <v>45035</v>
      </c>
      <c r="H14" s="389">
        <v>42034</v>
      </c>
      <c r="I14" s="490">
        <v>24870</v>
      </c>
      <c r="J14" s="39">
        <f t="shared" si="1"/>
        <v>0</v>
      </c>
      <c r="K14" s="40">
        <v>35.299999999999997</v>
      </c>
      <c r="L14" s="61"/>
      <c r="M14" s="61"/>
      <c r="N14" s="42">
        <f t="shared" si="2"/>
        <v>877910.99999999988</v>
      </c>
      <c r="O14" s="378" t="s">
        <v>22</v>
      </c>
      <c r="P14" s="379">
        <v>45049</v>
      </c>
      <c r="Q14" s="64"/>
      <c r="R14" s="65"/>
      <c r="S14" s="47"/>
      <c r="T14" s="48"/>
      <c r="U14" s="49"/>
      <c r="V14" s="50"/>
      <c r="W14" s="49"/>
      <c r="X14" s="52">
        <v>0</v>
      </c>
    </row>
    <row r="15" spans="1:24" ht="27.75" customHeight="1" thickTop="1" thickBot="1" x14ac:dyDescent="0.35">
      <c r="A15" s="413" t="s">
        <v>81</v>
      </c>
      <c r="B15" s="54" t="s">
        <v>235</v>
      </c>
      <c r="C15" s="77" t="s">
        <v>272</v>
      </c>
      <c r="D15" s="56">
        <v>36</v>
      </c>
      <c r="E15" s="34">
        <f t="shared" si="0"/>
        <v>385920</v>
      </c>
      <c r="F15" s="57">
        <v>10720</v>
      </c>
      <c r="G15" s="58">
        <v>45036</v>
      </c>
      <c r="H15" s="59">
        <v>2961</v>
      </c>
      <c r="I15" s="491">
        <v>10636</v>
      </c>
      <c r="J15" s="39">
        <f t="shared" si="1"/>
        <v>-84</v>
      </c>
      <c r="K15" s="40">
        <v>32</v>
      </c>
      <c r="L15" s="61"/>
      <c r="M15" s="61"/>
      <c r="N15" s="42">
        <f t="shared" si="2"/>
        <v>340352</v>
      </c>
      <c r="O15" s="476" t="s">
        <v>22</v>
      </c>
      <c r="P15" s="477">
        <v>45042</v>
      </c>
      <c r="Q15" s="64"/>
      <c r="R15" s="65"/>
      <c r="S15" s="47"/>
      <c r="T15" s="48"/>
      <c r="U15" s="49"/>
      <c r="V15" s="50"/>
      <c r="W15" s="49"/>
      <c r="X15" s="52">
        <v>0</v>
      </c>
    </row>
    <row r="16" spans="1:24" ht="27.75" customHeight="1" thickTop="1" thickBot="1" x14ac:dyDescent="0.35">
      <c r="A16" s="71" t="s">
        <v>225</v>
      </c>
      <c r="B16" s="54" t="s">
        <v>58</v>
      </c>
      <c r="C16" s="77" t="s">
        <v>273</v>
      </c>
      <c r="D16" s="56">
        <v>37</v>
      </c>
      <c r="E16" s="34">
        <f t="shared" si="0"/>
        <v>911310</v>
      </c>
      <c r="F16" s="57">
        <v>24630</v>
      </c>
      <c r="G16" s="58">
        <v>45037</v>
      </c>
      <c r="H16" s="389">
        <v>42067</v>
      </c>
      <c r="I16" s="60">
        <v>24630</v>
      </c>
      <c r="J16" s="39">
        <f t="shared" si="1"/>
        <v>0</v>
      </c>
      <c r="K16" s="40">
        <v>35.299999999999997</v>
      </c>
      <c r="L16" s="61"/>
      <c r="M16" s="61"/>
      <c r="N16" s="42">
        <f t="shared" si="2"/>
        <v>869438.99999999988</v>
      </c>
      <c r="O16" s="378" t="s">
        <v>22</v>
      </c>
      <c r="P16" s="379">
        <v>45051</v>
      </c>
      <c r="Q16" s="64"/>
      <c r="R16" s="65"/>
      <c r="S16" s="47"/>
      <c r="T16" s="48"/>
      <c r="U16" s="49"/>
      <c r="V16" s="50"/>
      <c r="W16" s="49"/>
      <c r="X16" s="52">
        <v>0</v>
      </c>
    </row>
    <row r="17" spans="1:24" ht="27.75" customHeight="1" thickTop="1" thickBot="1" x14ac:dyDescent="0.35">
      <c r="A17" s="71" t="s">
        <v>225</v>
      </c>
      <c r="B17" s="54" t="s">
        <v>94</v>
      </c>
      <c r="C17" s="77" t="s">
        <v>274</v>
      </c>
      <c r="D17" s="56">
        <v>37</v>
      </c>
      <c r="E17" s="34">
        <f t="shared" si="0"/>
        <v>925000</v>
      </c>
      <c r="F17" s="57">
        <v>25000</v>
      </c>
      <c r="G17" s="58">
        <v>45039</v>
      </c>
      <c r="H17" s="389">
        <v>42082</v>
      </c>
      <c r="I17" s="60">
        <v>25000</v>
      </c>
      <c r="J17" s="39">
        <f t="shared" si="1"/>
        <v>0</v>
      </c>
      <c r="K17" s="40">
        <v>34.200000000000003</v>
      </c>
      <c r="L17" s="61"/>
      <c r="M17" s="61"/>
      <c r="N17" s="42">
        <f t="shared" si="2"/>
        <v>855000.00000000012</v>
      </c>
      <c r="O17" s="378" t="s">
        <v>22</v>
      </c>
      <c r="P17" s="379">
        <v>45054</v>
      </c>
      <c r="Q17" s="64"/>
      <c r="R17" s="65"/>
      <c r="S17" s="47"/>
      <c r="T17" s="48"/>
      <c r="U17" s="49"/>
      <c r="V17" s="50"/>
      <c r="W17" s="49"/>
      <c r="X17" s="52">
        <v>0</v>
      </c>
    </row>
    <row r="18" spans="1:24" ht="24" customHeight="1" thickTop="1" thickBot="1" x14ac:dyDescent="0.4">
      <c r="A18" s="487" t="s">
        <v>236</v>
      </c>
      <c r="B18" s="54" t="s">
        <v>34</v>
      </c>
      <c r="C18" s="78" t="s">
        <v>275</v>
      </c>
      <c r="D18" s="56">
        <v>37</v>
      </c>
      <c r="E18" s="34">
        <f t="shared" si="0"/>
        <v>814423.27999999991</v>
      </c>
      <c r="F18" s="57">
        <v>22011.439999999999</v>
      </c>
      <c r="G18" s="58">
        <v>45040</v>
      </c>
      <c r="H18" s="59" t="s">
        <v>237</v>
      </c>
      <c r="I18" s="60">
        <v>22011.439999999999</v>
      </c>
      <c r="J18" s="39">
        <f t="shared" si="1"/>
        <v>0</v>
      </c>
      <c r="K18" s="40">
        <v>32.799999999999997</v>
      </c>
      <c r="L18" s="61"/>
      <c r="M18" s="61"/>
      <c r="N18" s="42">
        <f t="shared" si="2"/>
        <v>721975.23199999984</v>
      </c>
      <c r="O18" s="478" t="s">
        <v>21</v>
      </c>
      <c r="P18" s="477">
        <v>45044</v>
      </c>
      <c r="Q18" s="64"/>
      <c r="R18" s="65"/>
      <c r="S18" s="47"/>
      <c r="T18" s="48"/>
      <c r="U18" s="49"/>
      <c r="V18" s="50"/>
      <c r="W18" s="49"/>
      <c r="X18" s="52">
        <v>0</v>
      </c>
    </row>
    <row r="19" spans="1:24" ht="26.25" customHeight="1" thickTop="1" thickBot="1" x14ac:dyDescent="0.35">
      <c r="A19" s="79" t="s">
        <v>225</v>
      </c>
      <c r="B19" s="54" t="s">
        <v>58</v>
      </c>
      <c r="C19" s="55" t="s">
        <v>276</v>
      </c>
      <c r="D19" s="56">
        <v>37</v>
      </c>
      <c r="E19" s="34">
        <f t="shared" si="0"/>
        <v>834720</v>
      </c>
      <c r="F19" s="57">
        <v>22560</v>
      </c>
      <c r="G19" s="58">
        <v>45042</v>
      </c>
      <c r="H19" s="389">
        <v>42121</v>
      </c>
      <c r="I19" s="60">
        <v>22560</v>
      </c>
      <c r="J19" s="39">
        <f t="shared" si="1"/>
        <v>0</v>
      </c>
      <c r="K19" s="40">
        <v>34.200000000000003</v>
      </c>
      <c r="L19" s="61"/>
      <c r="M19" s="61"/>
      <c r="N19" s="42">
        <f t="shared" si="2"/>
        <v>771552.00000000012</v>
      </c>
      <c r="O19" s="378" t="s">
        <v>22</v>
      </c>
      <c r="P19" s="379">
        <v>45056</v>
      </c>
      <c r="Q19" s="64"/>
      <c r="R19" s="65"/>
      <c r="S19" s="47"/>
      <c r="T19" s="48"/>
      <c r="U19" s="49"/>
      <c r="V19" s="50"/>
      <c r="W19" s="49"/>
      <c r="X19" s="52">
        <v>0</v>
      </c>
    </row>
    <row r="20" spans="1:24" ht="27.75" customHeight="1" thickTop="1" thickBot="1" x14ac:dyDescent="0.35">
      <c r="A20" s="71" t="s">
        <v>225</v>
      </c>
      <c r="B20" s="54" t="s">
        <v>244</v>
      </c>
      <c r="C20" s="67" t="s">
        <v>277</v>
      </c>
      <c r="D20" s="56">
        <v>37</v>
      </c>
      <c r="E20" s="34">
        <f t="shared" si="0"/>
        <v>896140</v>
      </c>
      <c r="F20" s="57">
        <v>24220</v>
      </c>
      <c r="G20" s="58">
        <v>45044</v>
      </c>
      <c r="H20" s="389">
        <v>42143</v>
      </c>
      <c r="I20" s="60">
        <v>24220</v>
      </c>
      <c r="J20" s="39">
        <f t="shared" si="1"/>
        <v>0</v>
      </c>
      <c r="K20" s="40">
        <v>34.200000000000003</v>
      </c>
      <c r="L20" s="61"/>
      <c r="M20" s="61"/>
      <c r="N20" s="42">
        <f t="shared" si="2"/>
        <v>828324.00000000012</v>
      </c>
      <c r="O20" s="378" t="s">
        <v>22</v>
      </c>
      <c r="P20" s="379">
        <v>45058</v>
      </c>
      <c r="Q20" s="64"/>
      <c r="R20" s="65"/>
      <c r="S20" s="47"/>
      <c r="T20" s="48"/>
      <c r="U20" s="49"/>
      <c r="V20" s="50"/>
      <c r="W20" s="49"/>
      <c r="X20" s="52">
        <v>0</v>
      </c>
    </row>
    <row r="21" spans="1:24" ht="28.5" customHeight="1" thickTop="1" thickBot="1" x14ac:dyDescent="0.35">
      <c r="A21" s="80" t="s">
        <v>225</v>
      </c>
      <c r="B21" s="54" t="s">
        <v>203</v>
      </c>
      <c r="C21" s="55" t="s">
        <v>278</v>
      </c>
      <c r="D21" s="56">
        <v>37</v>
      </c>
      <c r="E21" s="34">
        <f t="shared" si="0"/>
        <v>893180</v>
      </c>
      <c r="F21" s="57">
        <v>24140</v>
      </c>
      <c r="G21" s="58">
        <v>45046</v>
      </c>
      <c r="H21" s="389">
        <v>42160</v>
      </c>
      <c r="I21" s="60">
        <v>24140</v>
      </c>
      <c r="J21" s="39">
        <f t="shared" si="1"/>
        <v>0</v>
      </c>
      <c r="K21" s="81">
        <v>34.200000000000003</v>
      </c>
      <c r="L21" s="61"/>
      <c r="M21" s="61"/>
      <c r="N21" s="42">
        <f t="shared" si="2"/>
        <v>825588.00000000012</v>
      </c>
      <c r="O21" s="378" t="s">
        <v>22</v>
      </c>
      <c r="P21" s="379">
        <v>45061</v>
      </c>
      <c r="Q21" s="64"/>
      <c r="R21" s="65"/>
      <c r="S21" s="47"/>
      <c r="T21" s="48"/>
      <c r="U21" s="49"/>
      <c r="V21" s="50"/>
      <c r="W21" s="49"/>
      <c r="X21" s="52">
        <v>0</v>
      </c>
    </row>
    <row r="22" spans="1:24" ht="33.75" customHeight="1" thickTop="1" thickBot="1" x14ac:dyDescent="0.35">
      <c r="A22" s="80"/>
      <c r="B22" s="54"/>
      <c r="C22" s="77"/>
      <c r="D22" s="56"/>
      <c r="E22" s="34">
        <f t="shared" si="0"/>
        <v>0</v>
      </c>
      <c r="F22" s="57"/>
      <c r="G22" s="58"/>
      <c r="H22" s="59"/>
      <c r="I22" s="60"/>
      <c r="J22" s="39">
        <f t="shared" si="1"/>
        <v>0</v>
      </c>
      <c r="K22" s="81"/>
      <c r="L22" s="61"/>
      <c r="M22" s="61"/>
      <c r="N22" s="42">
        <f t="shared" si="2"/>
        <v>0</v>
      </c>
      <c r="O22" s="72"/>
      <c r="P22" s="74"/>
      <c r="Q22" s="64"/>
      <c r="R22" s="65"/>
      <c r="S22" s="47"/>
      <c r="T22" s="48"/>
      <c r="U22" s="49"/>
      <c r="V22" s="50"/>
      <c r="W22" s="49"/>
      <c r="X22" s="52">
        <v>0</v>
      </c>
    </row>
    <row r="23" spans="1:24" ht="30" customHeight="1" thickTop="1" thickBot="1" x14ac:dyDescent="0.35">
      <c r="A23" s="80"/>
      <c r="B23" s="54"/>
      <c r="C23" s="439"/>
      <c r="D23" s="85"/>
      <c r="E23" s="34">
        <f t="shared" si="0"/>
        <v>0</v>
      </c>
      <c r="F23" s="57"/>
      <c r="G23" s="58"/>
      <c r="H23" s="59"/>
      <c r="I23" s="60"/>
      <c r="J23" s="39">
        <f t="shared" si="1"/>
        <v>0</v>
      </c>
      <c r="K23" s="81"/>
      <c r="L23" s="61"/>
      <c r="M23" s="61"/>
      <c r="N23" s="42">
        <f t="shared" si="2"/>
        <v>0</v>
      </c>
      <c r="O23" s="72"/>
      <c r="P23" s="74"/>
      <c r="Q23" s="86"/>
      <c r="R23" s="65"/>
      <c r="S23" s="47"/>
      <c r="T23" s="48"/>
      <c r="U23" s="49"/>
      <c r="V23" s="50"/>
      <c r="W23" s="49"/>
      <c r="X23" s="52">
        <v>0</v>
      </c>
    </row>
    <row r="24" spans="1:24" ht="27" customHeight="1" thickTop="1" thickBot="1" x14ac:dyDescent="0.35">
      <c r="A24" s="80"/>
      <c r="B24" s="54"/>
      <c r="C24" s="88"/>
      <c r="D24" s="85"/>
      <c r="E24" s="34">
        <f t="shared" si="0"/>
        <v>0</v>
      </c>
      <c r="F24" s="57"/>
      <c r="G24" s="58"/>
      <c r="H24" s="59"/>
      <c r="I24" s="60"/>
      <c r="J24" s="39">
        <f t="shared" si="1"/>
        <v>0</v>
      </c>
      <c r="K24" s="81"/>
      <c r="L24" s="61"/>
      <c r="M24" s="61"/>
      <c r="N24" s="42">
        <f t="shared" si="2"/>
        <v>0</v>
      </c>
      <c r="O24" s="69"/>
      <c r="P24" s="70"/>
      <c r="Q24" s="86"/>
      <c r="R24" s="65"/>
      <c r="S24" s="47"/>
      <c r="T24" s="48"/>
      <c r="U24" s="49"/>
      <c r="V24" s="50"/>
      <c r="W24" s="49"/>
      <c r="X24" s="52">
        <v>0</v>
      </c>
    </row>
    <row r="25" spans="1:24" ht="38.25" customHeight="1" thickTop="1" thickBot="1" x14ac:dyDescent="0.35">
      <c r="A25" s="80"/>
      <c r="B25" s="54"/>
      <c r="C25" s="55"/>
      <c r="D25" s="56"/>
      <c r="E25" s="34">
        <f t="shared" si="0"/>
        <v>0</v>
      </c>
      <c r="F25" s="57"/>
      <c r="G25" s="58"/>
      <c r="H25" s="59"/>
      <c r="I25" s="60"/>
      <c r="J25" s="39">
        <f t="shared" si="1"/>
        <v>0</v>
      </c>
      <c r="K25" s="81"/>
      <c r="L25" s="61"/>
      <c r="M25" s="61"/>
      <c r="N25" s="42">
        <f t="shared" si="2"/>
        <v>0</v>
      </c>
      <c r="O25" s="69"/>
      <c r="P25" s="70"/>
      <c r="Q25" s="86"/>
      <c r="R25" s="65"/>
      <c r="S25" s="47"/>
      <c r="T25" s="48"/>
      <c r="U25" s="49"/>
      <c r="V25" s="50"/>
      <c r="W25" s="49"/>
      <c r="X25" s="52">
        <v>0</v>
      </c>
    </row>
    <row r="26" spans="1:24" ht="38.25" customHeight="1" thickTop="1" thickBot="1" x14ac:dyDescent="0.35">
      <c r="A26" s="87"/>
      <c r="B26" s="54"/>
      <c r="C26" s="55"/>
      <c r="D26" s="56"/>
      <c r="E26" s="34">
        <f t="shared" si="0"/>
        <v>0</v>
      </c>
      <c r="F26" s="57"/>
      <c r="G26" s="58"/>
      <c r="H26" s="59"/>
      <c r="I26" s="60"/>
      <c r="J26" s="39">
        <f t="shared" si="1"/>
        <v>0</v>
      </c>
      <c r="K26" s="81"/>
      <c r="L26" s="61"/>
      <c r="M26" s="61"/>
      <c r="N26" s="42">
        <f t="shared" si="2"/>
        <v>0</v>
      </c>
      <c r="O26" s="69"/>
      <c r="P26" s="70"/>
      <c r="Q26" s="86"/>
      <c r="R26" s="65"/>
      <c r="S26" s="47"/>
      <c r="T26" s="48"/>
      <c r="U26" s="49"/>
      <c r="V26" s="50"/>
      <c r="W26" s="49"/>
      <c r="X26" s="52">
        <v>0</v>
      </c>
    </row>
    <row r="27" spans="1:24" ht="27.75" customHeight="1" thickTop="1" thickBot="1" x14ac:dyDescent="0.35">
      <c r="A27" s="87"/>
      <c r="B27" s="54"/>
      <c r="C27" s="55"/>
      <c r="D27" s="56"/>
      <c r="E27" s="34">
        <f t="shared" si="0"/>
        <v>0</v>
      </c>
      <c r="F27" s="57"/>
      <c r="G27" s="58"/>
      <c r="H27" s="59"/>
      <c r="I27" s="60"/>
      <c r="J27" s="39">
        <f t="shared" si="1"/>
        <v>0</v>
      </c>
      <c r="K27" s="81"/>
      <c r="L27" s="61"/>
      <c r="M27" s="61"/>
      <c r="N27" s="42">
        <f t="shared" si="2"/>
        <v>0</v>
      </c>
      <c r="O27" s="69"/>
      <c r="P27" s="70"/>
      <c r="Q27" s="86"/>
      <c r="R27" s="65"/>
      <c r="S27" s="47"/>
      <c r="T27" s="48"/>
      <c r="U27" s="49"/>
      <c r="V27" s="50"/>
      <c r="W27" s="49"/>
      <c r="X27" s="52">
        <v>0</v>
      </c>
    </row>
    <row r="28" spans="1:24" ht="28.5" customHeight="1" thickTop="1" thickBot="1" x14ac:dyDescent="0.35">
      <c r="A28" s="87"/>
      <c r="B28" s="54"/>
      <c r="C28" s="55"/>
      <c r="D28" s="56"/>
      <c r="E28" s="34">
        <f t="shared" si="0"/>
        <v>0</v>
      </c>
      <c r="F28" s="57"/>
      <c r="G28" s="58"/>
      <c r="H28" s="59"/>
      <c r="I28" s="60"/>
      <c r="J28" s="39">
        <f t="shared" si="1"/>
        <v>0</v>
      </c>
      <c r="K28" s="81"/>
      <c r="L28" s="61"/>
      <c r="M28" s="61"/>
      <c r="N28" s="42">
        <f t="shared" si="2"/>
        <v>0</v>
      </c>
      <c r="O28" s="72"/>
      <c r="P28" s="70"/>
      <c r="Q28" s="86"/>
      <c r="R28" s="65"/>
      <c r="S28" s="89"/>
      <c r="T28" s="48"/>
      <c r="U28" s="49"/>
      <c r="V28" s="50"/>
      <c r="W28" s="49"/>
      <c r="X28" s="52">
        <v>0</v>
      </c>
    </row>
    <row r="29" spans="1:24" ht="22.5" customHeight="1" thickTop="1" thickBot="1" x14ac:dyDescent="0.35">
      <c r="A29" s="71"/>
      <c r="B29" s="54"/>
      <c r="C29" s="55"/>
      <c r="D29" s="56"/>
      <c r="E29" s="34">
        <f t="shared" si="0"/>
        <v>0</v>
      </c>
      <c r="F29" s="57"/>
      <c r="G29" s="58"/>
      <c r="H29" s="59"/>
      <c r="I29" s="60"/>
      <c r="J29" s="39">
        <f t="shared" si="1"/>
        <v>0</v>
      </c>
      <c r="K29" s="81"/>
      <c r="L29" s="61"/>
      <c r="M29" s="61"/>
      <c r="N29" s="42">
        <f t="shared" si="2"/>
        <v>0</v>
      </c>
      <c r="O29" s="69"/>
      <c r="P29" s="70"/>
      <c r="Q29" s="86"/>
      <c r="R29" s="65"/>
      <c r="S29" s="47"/>
      <c r="T29" s="48"/>
      <c r="U29" s="49"/>
      <c r="V29" s="50"/>
      <c r="W29" s="49"/>
      <c r="X29" s="52">
        <v>0</v>
      </c>
    </row>
    <row r="30" spans="1:24" ht="22.5" customHeight="1" thickTop="1" thickBot="1" x14ac:dyDescent="0.35">
      <c r="A30" s="90"/>
      <c r="B30" s="54"/>
      <c r="C30" s="55"/>
      <c r="D30" s="56"/>
      <c r="E30" s="34">
        <f t="shared" si="0"/>
        <v>0</v>
      </c>
      <c r="F30" s="57"/>
      <c r="G30" s="58"/>
      <c r="H30" s="59"/>
      <c r="I30" s="60"/>
      <c r="J30" s="39">
        <f t="shared" si="1"/>
        <v>0</v>
      </c>
      <c r="K30" s="81"/>
      <c r="L30" s="61"/>
      <c r="M30" s="61"/>
      <c r="N30" s="42">
        <f t="shared" si="2"/>
        <v>0</v>
      </c>
      <c r="O30" s="69"/>
      <c r="P30" s="70"/>
      <c r="Q30" s="86"/>
      <c r="R30" s="65"/>
      <c r="S30" s="47"/>
      <c r="T30" s="48"/>
      <c r="U30" s="49"/>
      <c r="V30" s="50"/>
      <c r="W30" s="49"/>
      <c r="X30" s="52">
        <v>0</v>
      </c>
    </row>
    <row r="31" spans="1:24" ht="22.5" customHeight="1" thickTop="1" thickBot="1" x14ac:dyDescent="0.35">
      <c r="A31" s="87"/>
      <c r="B31" s="54"/>
      <c r="C31" s="55"/>
      <c r="D31" s="56"/>
      <c r="E31" s="34">
        <f t="shared" si="0"/>
        <v>0</v>
      </c>
      <c r="F31" s="57"/>
      <c r="G31" s="58"/>
      <c r="H31" s="59"/>
      <c r="I31" s="60"/>
      <c r="J31" s="39">
        <f t="shared" si="1"/>
        <v>0</v>
      </c>
      <c r="K31" s="81"/>
      <c r="L31" s="61"/>
      <c r="M31" s="61"/>
      <c r="N31" s="42">
        <f t="shared" si="2"/>
        <v>0</v>
      </c>
      <c r="O31" s="69"/>
      <c r="P31" s="70"/>
      <c r="Q31" s="86"/>
      <c r="R31" s="65"/>
      <c r="S31" s="89"/>
      <c r="T31" s="48"/>
      <c r="U31" s="49"/>
      <c r="V31" s="50"/>
      <c r="W31" s="49"/>
      <c r="X31" s="52">
        <v>0</v>
      </c>
    </row>
    <row r="32" spans="1:24" ht="22.5" customHeight="1" thickTop="1" thickBot="1" x14ac:dyDescent="0.35">
      <c r="A32" s="87"/>
      <c r="B32" s="54"/>
      <c r="C32" s="55"/>
      <c r="D32" s="56"/>
      <c r="E32" s="34">
        <f t="shared" si="0"/>
        <v>0</v>
      </c>
      <c r="F32" s="57"/>
      <c r="G32" s="58"/>
      <c r="H32" s="59"/>
      <c r="I32" s="60"/>
      <c r="J32" s="39">
        <f t="shared" si="1"/>
        <v>0</v>
      </c>
      <c r="K32" s="81"/>
      <c r="L32" s="61"/>
      <c r="M32" s="61"/>
      <c r="N32" s="42">
        <f t="shared" si="2"/>
        <v>0</v>
      </c>
      <c r="O32" s="69"/>
      <c r="P32" s="70"/>
      <c r="Q32" s="64"/>
      <c r="R32" s="65"/>
      <c r="S32" s="89"/>
      <c r="T32" s="48"/>
      <c r="U32" s="49"/>
      <c r="V32" s="50"/>
      <c r="W32" s="49"/>
      <c r="X32" s="52">
        <v>0</v>
      </c>
    </row>
    <row r="33" spans="1:24" ht="22.5" customHeight="1" thickTop="1" thickBot="1" x14ac:dyDescent="0.35">
      <c r="A33" s="53"/>
      <c r="B33" s="91"/>
      <c r="C33" s="55"/>
      <c r="D33" s="56"/>
      <c r="E33" s="34">
        <f t="shared" si="0"/>
        <v>0</v>
      </c>
      <c r="F33" s="57"/>
      <c r="G33" s="58"/>
      <c r="H33" s="59"/>
      <c r="I33" s="60"/>
      <c r="J33" s="39">
        <f t="shared" si="1"/>
        <v>0</v>
      </c>
      <c r="K33" s="81"/>
      <c r="L33" s="61"/>
      <c r="M33" s="61"/>
      <c r="N33" s="42">
        <f t="shared" si="2"/>
        <v>0</v>
      </c>
      <c r="O33" s="69"/>
      <c r="P33" s="70"/>
      <c r="Q33" s="92"/>
      <c r="R33" s="93"/>
      <c r="S33" s="89"/>
      <c r="T33" s="48"/>
      <c r="U33" s="49"/>
      <c r="V33" s="50"/>
      <c r="W33" s="49"/>
      <c r="X33" s="52">
        <v>0</v>
      </c>
    </row>
    <row r="34" spans="1:24" ht="20.25" thickTop="1" thickBot="1" x14ac:dyDescent="0.35">
      <c r="A34" s="94"/>
      <c r="B34" s="95"/>
      <c r="C34" s="96"/>
      <c r="D34" s="56"/>
      <c r="E34" s="34">
        <f t="shared" si="0"/>
        <v>0</v>
      </c>
      <c r="F34" s="57"/>
      <c r="G34" s="58"/>
      <c r="H34" s="59"/>
      <c r="I34" s="60"/>
      <c r="J34" s="39">
        <f t="shared" si="1"/>
        <v>0</v>
      </c>
      <c r="K34" s="81"/>
      <c r="L34" s="61"/>
      <c r="M34" s="61"/>
      <c r="N34" s="42">
        <f t="shared" si="2"/>
        <v>0</v>
      </c>
      <c r="O34" s="68"/>
      <c r="P34" s="63"/>
      <c r="Q34" s="97"/>
      <c r="R34" s="93"/>
      <c r="S34" s="89"/>
      <c r="T34" s="48"/>
      <c r="U34" s="49"/>
      <c r="V34" s="50"/>
      <c r="W34" s="49"/>
      <c r="X34" s="52">
        <v>0</v>
      </c>
    </row>
    <row r="35" spans="1:24" ht="30.75" customHeight="1" thickTop="1" thickBot="1" x14ac:dyDescent="0.35">
      <c r="A35" s="98"/>
      <c r="B35" s="95"/>
      <c r="C35" s="96"/>
      <c r="D35" s="56"/>
      <c r="E35" s="34">
        <f t="shared" si="0"/>
        <v>0</v>
      </c>
      <c r="F35" s="57"/>
      <c r="G35" s="58"/>
      <c r="H35" s="59"/>
      <c r="I35" s="60"/>
      <c r="J35" s="39">
        <f t="shared" si="1"/>
        <v>0</v>
      </c>
      <c r="K35" s="81"/>
      <c r="L35" s="61"/>
      <c r="M35" s="61"/>
      <c r="N35" s="42">
        <f t="shared" si="2"/>
        <v>0</v>
      </c>
      <c r="O35" s="69"/>
      <c r="P35" s="70"/>
      <c r="Q35" s="97"/>
      <c r="R35" s="93"/>
      <c r="S35" s="89"/>
      <c r="T35" s="48"/>
      <c r="U35" s="49"/>
      <c r="V35" s="50"/>
      <c r="W35" s="49"/>
      <c r="X35" s="52">
        <v>0</v>
      </c>
    </row>
    <row r="36" spans="1:24" ht="25.5" customHeight="1" thickTop="1" thickBot="1" x14ac:dyDescent="0.35">
      <c r="A36" s="98"/>
      <c r="B36" s="95"/>
      <c r="C36" s="96"/>
      <c r="D36" s="56"/>
      <c r="E36" s="34">
        <f t="shared" si="0"/>
        <v>0</v>
      </c>
      <c r="F36" s="57"/>
      <c r="G36" s="58"/>
      <c r="H36" s="59"/>
      <c r="I36" s="60"/>
      <c r="J36" s="39">
        <f t="shared" si="1"/>
        <v>0</v>
      </c>
      <c r="K36" s="81"/>
      <c r="L36" s="61"/>
      <c r="M36" s="61"/>
      <c r="N36" s="42">
        <f t="shared" si="2"/>
        <v>0</v>
      </c>
      <c r="O36" s="69"/>
      <c r="P36" s="70"/>
      <c r="Q36" s="97"/>
      <c r="R36" s="93"/>
      <c r="S36" s="89"/>
      <c r="T36" s="48"/>
      <c r="U36" s="49"/>
      <c r="V36" s="50"/>
      <c r="W36" s="49"/>
      <c r="X36" s="52">
        <v>0</v>
      </c>
    </row>
    <row r="37" spans="1:24" ht="20.25" customHeight="1" thickTop="1" thickBot="1" x14ac:dyDescent="0.35">
      <c r="A37" s="99"/>
      <c r="B37" s="95"/>
      <c r="C37" s="96"/>
      <c r="D37" s="56"/>
      <c r="E37" s="34">
        <f t="shared" si="0"/>
        <v>0</v>
      </c>
      <c r="F37" s="57"/>
      <c r="G37" s="58"/>
      <c r="H37" s="59"/>
      <c r="I37" s="60"/>
      <c r="J37" s="39">
        <f t="shared" si="1"/>
        <v>0</v>
      </c>
      <c r="K37" s="81"/>
      <c r="L37" s="61"/>
      <c r="M37" s="61"/>
      <c r="N37" s="42">
        <f t="shared" si="2"/>
        <v>0</v>
      </c>
      <c r="O37" s="69"/>
      <c r="P37" s="70"/>
      <c r="Q37" s="97"/>
      <c r="R37" s="93"/>
      <c r="S37" s="89"/>
      <c r="T37" s="48"/>
      <c r="U37" s="49"/>
      <c r="V37" s="50"/>
      <c r="W37" s="49"/>
      <c r="X37" s="100"/>
    </row>
    <row r="38" spans="1:24" ht="24" customHeight="1" thickTop="1" thickBot="1" x14ac:dyDescent="0.35">
      <c r="A38" s="101"/>
      <c r="B38" s="95"/>
      <c r="C38" s="96"/>
      <c r="D38" s="56"/>
      <c r="E38" s="34">
        <f t="shared" si="0"/>
        <v>0</v>
      </c>
      <c r="F38" s="57"/>
      <c r="G38" s="58"/>
      <c r="H38" s="59"/>
      <c r="I38" s="60"/>
      <c r="J38" s="39">
        <f t="shared" si="1"/>
        <v>0</v>
      </c>
      <c r="K38" s="81"/>
      <c r="L38" s="61"/>
      <c r="M38" s="61"/>
      <c r="N38" s="42">
        <f t="shared" si="2"/>
        <v>0</v>
      </c>
      <c r="O38" s="69"/>
      <c r="P38" s="70"/>
      <c r="Q38" s="97"/>
      <c r="R38" s="93"/>
      <c r="S38" s="89"/>
      <c r="T38" s="48"/>
      <c r="U38" s="49"/>
      <c r="V38" s="50"/>
      <c r="W38" s="49"/>
      <c r="X38" s="100"/>
    </row>
    <row r="39" spans="1:24" ht="26.25" customHeight="1" thickTop="1" thickBot="1" x14ac:dyDescent="0.35">
      <c r="A39" s="101"/>
      <c r="B39" s="95"/>
      <c r="C39" s="96"/>
      <c r="D39" s="56"/>
      <c r="E39" s="34">
        <f t="shared" si="0"/>
        <v>0</v>
      </c>
      <c r="F39" s="57"/>
      <c r="G39" s="58"/>
      <c r="H39" s="59"/>
      <c r="I39" s="60"/>
      <c r="J39" s="39">
        <f t="shared" si="1"/>
        <v>0</v>
      </c>
      <c r="K39" s="81"/>
      <c r="L39" s="61"/>
      <c r="M39" s="61"/>
      <c r="N39" s="42">
        <f t="shared" si="2"/>
        <v>0</v>
      </c>
      <c r="O39" s="69"/>
      <c r="P39" s="70"/>
      <c r="Q39" s="97"/>
      <c r="R39" s="93"/>
      <c r="S39" s="89"/>
      <c r="T39" s="48"/>
      <c r="U39" s="49"/>
      <c r="V39" s="50"/>
      <c r="W39" s="49"/>
      <c r="X39" s="100"/>
    </row>
    <row r="40" spans="1:24" ht="20.25" customHeight="1" thickTop="1" thickBot="1" x14ac:dyDescent="0.35">
      <c r="A40" s="102"/>
      <c r="B40" s="95"/>
      <c r="C40" s="96"/>
      <c r="D40" s="56"/>
      <c r="E40" s="34">
        <f t="shared" si="0"/>
        <v>0</v>
      </c>
      <c r="F40" s="57"/>
      <c r="G40" s="58"/>
      <c r="H40" s="59"/>
      <c r="I40" s="60"/>
      <c r="J40" s="39">
        <f t="shared" si="1"/>
        <v>0</v>
      </c>
      <c r="K40" s="81"/>
      <c r="L40" s="61"/>
      <c r="M40" s="61"/>
      <c r="N40" s="42">
        <f t="shared" si="2"/>
        <v>0</v>
      </c>
      <c r="O40" s="69"/>
      <c r="P40" s="70"/>
      <c r="Q40" s="97"/>
      <c r="R40" s="93"/>
      <c r="S40" s="89"/>
      <c r="T40" s="48"/>
      <c r="U40" s="49"/>
      <c r="V40" s="50"/>
      <c r="W40" s="49"/>
      <c r="X40" s="100"/>
    </row>
    <row r="41" spans="1:24" ht="20.25" customHeight="1" thickTop="1" thickBot="1" x14ac:dyDescent="0.35">
      <c r="A41" s="98"/>
      <c r="B41" s="95"/>
      <c r="C41" s="96"/>
      <c r="D41" s="56"/>
      <c r="E41" s="34">
        <f t="shared" si="0"/>
        <v>0</v>
      </c>
      <c r="F41" s="57"/>
      <c r="G41" s="58"/>
      <c r="H41" s="59"/>
      <c r="I41" s="60"/>
      <c r="J41" s="39">
        <f t="shared" si="1"/>
        <v>0</v>
      </c>
      <c r="K41" s="81"/>
      <c r="L41" s="61"/>
      <c r="M41" s="61"/>
      <c r="N41" s="42">
        <f t="shared" si="2"/>
        <v>0</v>
      </c>
      <c r="O41" s="69"/>
      <c r="P41" s="70"/>
      <c r="Q41" s="97"/>
      <c r="R41" s="93"/>
      <c r="S41" s="89"/>
      <c r="T41" s="48"/>
      <c r="U41" s="49"/>
      <c r="V41" s="50"/>
      <c r="W41" s="49"/>
      <c r="X41" s="103"/>
    </row>
    <row r="42" spans="1:24" ht="18.75" thickTop="1" thickBot="1" x14ac:dyDescent="0.35">
      <c r="A42" s="98"/>
      <c r="B42" s="95"/>
      <c r="C42" s="96"/>
      <c r="D42" s="56"/>
      <c r="E42" s="34">
        <f t="shared" si="0"/>
        <v>0</v>
      </c>
      <c r="F42" s="57"/>
      <c r="G42" s="58"/>
      <c r="H42" s="59"/>
      <c r="I42" s="60"/>
      <c r="J42" s="39">
        <f t="shared" si="1"/>
        <v>0</v>
      </c>
      <c r="K42" s="81"/>
      <c r="L42" s="61"/>
      <c r="M42" s="61"/>
      <c r="N42" s="42">
        <f t="shared" si="2"/>
        <v>0</v>
      </c>
      <c r="O42" s="104"/>
      <c r="P42" s="105"/>
      <c r="Q42" s="97"/>
      <c r="R42" s="93"/>
      <c r="S42" s="89"/>
      <c r="T42" s="48"/>
      <c r="U42" s="49"/>
      <c r="V42" s="50"/>
      <c r="W42" s="49"/>
      <c r="X42" s="103"/>
    </row>
    <row r="43" spans="1:24" ht="18.75" thickTop="1" thickBot="1" x14ac:dyDescent="0.35">
      <c r="A43" s="98"/>
      <c r="B43" s="95"/>
      <c r="C43" s="96"/>
      <c r="D43" s="56"/>
      <c r="E43" s="34">
        <f t="shared" si="0"/>
        <v>0</v>
      </c>
      <c r="F43" s="57"/>
      <c r="G43" s="58"/>
      <c r="H43" s="59"/>
      <c r="I43" s="60"/>
      <c r="J43" s="39">
        <f t="shared" si="1"/>
        <v>0</v>
      </c>
      <c r="K43" s="81"/>
      <c r="L43" s="61"/>
      <c r="M43" s="61"/>
      <c r="N43" s="42">
        <f t="shared" si="2"/>
        <v>0</v>
      </c>
      <c r="O43" s="106"/>
      <c r="P43" s="107"/>
      <c r="Q43" s="97"/>
      <c r="R43" s="93"/>
      <c r="S43" s="89"/>
      <c r="T43" s="48"/>
      <c r="U43" s="49"/>
      <c r="V43" s="50"/>
      <c r="W43" s="49"/>
      <c r="X43" s="103"/>
    </row>
    <row r="44" spans="1:24" ht="18.75" thickTop="1" thickBot="1" x14ac:dyDescent="0.35">
      <c r="A44" s="101"/>
      <c r="B44" s="95"/>
      <c r="C44" s="96"/>
      <c r="D44" s="56"/>
      <c r="E44" s="34">
        <f t="shared" si="0"/>
        <v>0</v>
      </c>
      <c r="F44" s="57"/>
      <c r="G44" s="58"/>
      <c r="H44" s="59"/>
      <c r="I44" s="60"/>
      <c r="J44" s="39">
        <f t="shared" si="1"/>
        <v>0</v>
      </c>
      <c r="K44" s="81"/>
      <c r="L44" s="61"/>
      <c r="M44" s="61"/>
      <c r="N44" s="42">
        <f t="shared" si="2"/>
        <v>0</v>
      </c>
      <c r="O44" s="69"/>
      <c r="P44" s="70"/>
      <c r="Q44" s="108"/>
      <c r="R44" s="109"/>
      <c r="S44" s="89"/>
      <c r="T44" s="48"/>
      <c r="U44" s="49"/>
      <c r="V44" s="50"/>
      <c r="W44" s="49"/>
      <c r="X44" s="103"/>
    </row>
    <row r="45" spans="1:24" ht="18.75" thickTop="1" thickBot="1" x14ac:dyDescent="0.35">
      <c r="A45" s="110"/>
      <c r="B45" s="95"/>
      <c r="C45" s="96"/>
      <c r="D45" s="56"/>
      <c r="E45" s="34">
        <f t="shared" si="0"/>
        <v>0</v>
      </c>
      <c r="F45" s="57"/>
      <c r="G45" s="58"/>
      <c r="H45" s="59"/>
      <c r="I45" s="60"/>
      <c r="J45" s="39">
        <f t="shared" si="1"/>
        <v>0</v>
      </c>
      <c r="K45" s="81"/>
      <c r="L45" s="61"/>
      <c r="M45" s="61"/>
      <c r="N45" s="42">
        <f t="shared" si="2"/>
        <v>0</v>
      </c>
      <c r="O45" s="69"/>
      <c r="P45" s="70"/>
      <c r="Q45" s="108"/>
      <c r="R45" s="109"/>
      <c r="S45" s="89"/>
      <c r="T45" s="48"/>
      <c r="U45" s="49"/>
      <c r="V45" s="50"/>
      <c r="W45" s="111"/>
      <c r="X45" s="103"/>
    </row>
    <row r="46" spans="1:24" ht="18.75" thickTop="1" thickBot="1" x14ac:dyDescent="0.35">
      <c r="A46" s="112"/>
      <c r="B46" s="95"/>
      <c r="C46" s="113"/>
      <c r="D46" s="114"/>
      <c r="E46" s="34">
        <f t="shared" si="0"/>
        <v>0</v>
      </c>
      <c r="F46" s="57"/>
      <c r="G46" s="58"/>
      <c r="H46" s="59"/>
      <c r="I46" s="60"/>
      <c r="J46" s="39">
        <f t="shared" si="1"/>
        <v>0</v>
      </c>
      <c r="K46" s="81"/>
      <c r="L46" s="61"/>
      <c r="M46" s="61"/>
      <c r="N46" s="42">
        <f t="shared" si="2"/>
        <v>0</v>
      </c>
      <c r="O46" s="69"/>
      <c r="P46" s="70"/>
      <c r="Q46" s="97"/>
      <c r="R46" s="93"/>
      <c r="S46" s="89"/>
      <c r="T46" s="48"/>
      <c r="U46" s="49"/>
      <c r="V46" s="50"/>
      <c r="W46" s="111"/>
      <c r="X46" s="115"/>
    </row>
    <row r="47" spans="1:24" ht="18.75" thickTop="1" thickBot="1" x14ac:dyDescent="0.35">
      <c r="A47" s="102"/>
      <c r="B47" s="95"/>
      <c r="C47" s="96"/>
      <c r="D47" s="114"/>
      <c r="E47" s="34">
        <f t="shared" si="0"/>
        <v>0</v>
      </c>
      <c r="F47" s="57"/>
      <c r="G47" s="58"/>
      <c r="H47" s="59"/>
      <c r="I47" s="60"/>
      <c r="J47" s="39">
        <f t="shared" si="1"/>
        <v>0</v>
      </c>
      <c r="K47" s="81"/>
      <c r="L47" s="61"/>
      <c r="M47" s="61"/>
      <c r="N47" s="42">
        <f t="shared" si="2"/>
        <v>0</v>
      </c>
      <c r="O47" s="69"/>
      <c r="P47" s="70"/>
      <c r="Q47" s="97"/>
      <c r="R47" s="93"/>
      <c r="S47" s="89"/>
      <c r="T47" s="48"/>
      <c r="U47" s="49"/>
      <c r="V47" s="50"/>
      <c r="W47" s="111"/>
      <c r="X47" s="115"/>
    </row>
    <row r="48" spans="1:24" ht="18.75" thickTop="1" thickBot="1" x14ac:dyDescent="0.35">
      <c r="A48" s="101"/>
      <c r="B48" s="95"/>
      <c r="C48" s="96"/>
      <c r="D48" s="114"/>
      <c r="E48" s="34">
        <f t="shared" si="0"/>
        <v>0</v>
      </c>
      <c r="F48" s="57"/>
      <c r="G48" s="58"/>
      <c r="H48" s="59"/>
      <c r="I48" s="60"/>
      <c r="J48" s="39">
        <f t="shared" si="1"/>
        <v>0</v>
      </c>
      <c r="K48" s="81"/>
      <c r="L48" s="61"/>
      <c r="M48" s="61"/>
      <c r="N48" s="42">
        <f t="shared" si="2"/>
        <v>0</v>
      </c>
      <c r="O48" s="69"/>
      <c r="P48" s="70"/>
      <c r="Q48" s="97"/>
      <c r="R48" s="93"/>
      <c r="S48" s="89"/>
      <c r="T48" s="48"/>
      <c r="U48" s="49"/>
      <c r="V48" s="50"/>
      <c r="W48" s="111"/>
      <c r="X48" s="115"/>
    </row>
    <row r="49" spans="1:24" ht="18.75" thickTop="1" thickBot="1" x14ac:dyDescent="0.35">
      <c r="A49" s="102"/>
      <c r="B49" s="95"/>
      <c r="C49" s="96"/>
      <c r="D49" s="114"/>
      <c r="E49" s="34">
        <f t="shared" si="0"/>
        <v>0</v>
      </c>
      <c r="F49" s="57"/>
      <c r="G49" s="58"/>
      <c r="H49" s="59"/>
      <c r="I49" s="60"/>
      <c r="J49" s="39">
        <f t="shared" si="1"/>
        <v>0</v>
      </c>
      <c r="K49" s="81"/>
      <c r="L49" s="61"/>
      <c r="M49" s="61"/>
      <c r="N49" s="42">
        <f t="shared" si="2"/>
        <v>0</v>
      </c>
      <c r="O49" s="69"/>
      <c r="P49" s="70"/>
      <c r="Q49" s="97"/>
      <c r="R49" s="93"/>
      <c r="S49" s="89"/>
      <c r="T49" s="48"/>
      <c r="U49" s="49"/>
      <c r="V49" s="50"/>
      <c r="W49" s="111"/>
      <c r="X49" s="115"/>
    </row>
    <row r="50" spans="1:24" ht="18.75" thickTop="1" thickBot="1" x14ac:dyDescent="0.35">
      <c r="A50" s="102"/>
      <c r="B50" s="95"/>
      <c r="C50" s="96"/>
      <c r="D50" s="114"/>
      <c r="E50" s="34">
        <f t="shared" si="0"/>
        <v>0</v>
      </c>
      <c r="F50" s="57"/>
      <c r="G50" s="58"/>
      <c r="H50" s="59"/>
      <c r="I50" s="60"/>
      <c r="J50" s="39">
        <f t="shared" si="1"/>
        <v>0</v>
      </c>
      <c r="K50" s="81"/>
      <c r="L50" s="61"/>
      <c r="M50" s="61"/>
      <c r="N50" s="42">
        <f t="shared" si="2"/>
        <v>0</v>
      </c>
      <c r="O50" s="69"/>
      <c r="P50" s="70"/>
      <c r="Q50" s="97"/>
      <c r="R50" s="93"/>
      <c r="S50" s="89"/>
      <c r="T50" s="48"/>
      <c r="U50" s="49"/>
      <c r="V50" s="50"/>
      <c r="W50" s="111"/>
      <c r="X50" s="115"/>
    </row>
    <row r="51" spans="1:24" ht="18.75" thickTop="1" thickBot="1" x14ac:dyDescent="0.35">
      <c r="A51" s="101"/>
      <c r="B51" s="102"/>
      <c r="C51" s="116"/>
      <c r="D51" s="114"/>
      <c r="E51" s="34">
        <f t="shared" si="0"/>
        <v>0</v>
      </c>
      <c r="F51" s="57"/>
      <c r="G51" s="58"/>
      <c r="H51" s="59"/>
      <c r="I51" s="60"/>
      <c r="J51" s="39">
        <f t="shared" si="1"/>
        <v>0</v>
      </c>
      <c r="K51" s="81"/>
      <c r="L51" s="61"/>
      <c r="M51" s="61"/>
      <c r="N51" s="42">
        <f t="shared" si="2"/>
        <v>0</v>
      </c>
      <c r="O51" s="69"/>
      <c r="P51" s="70"/>
      <c r="Q51" s="97"/>
      <c r="R51" s="93"/>
      <c r="S51" s="89"/>
      <c r="T51" s="48"/>
      <c r="U51" s="49"/>
      <c r="V51" s="50"/>
      <c r="W51" s="111"/>
      <c r="X51" s="115"/>
    </row>
    <row r="52" spans="1:24" ht="18.75" thickTop="1" thickBot="1" x14ac:dyDescent="0.35">
      <c r="A52" s="102"/>
      <c r="B52" s="102"/>
      <c r="C52" s="116"/>
      <c r="D52" s="114"/>
      <c r="E52" s="34">
        <f t="shared" si="0"/>
        <v>0</v>
      </c>
      <c r="F52" s="57"/>
      <c r="G52" s="58"/>
      <c r="H52" s="59"/>
      <c r="I52" s="60"/>
      <c r="J52" s="39">
        <f t="shared" si="1"/>
        <v>0</v>
      </c>
      <c r="K52" s="81"/>
      <c r="L52" s="61"/>
      <c r="M52" s="61"/>
      <c r="N52" s="42">
        <f t="shared" si="2"/>
        <v>0</v>
      </c>
      <c r="O52" s="69"/>
      <c r="P52" s="70"/>
      <c r="Q52" s="117"/>
      <c r="R52" s="118"/>
      <c r="S52" s="89"/>
      <c r="T52" s="48"/>
      <c r="U52" s="49"/>
      <c r="V52" s="50"/>
      <c r="X52" s="119"/>
    </row>
    <row r="53" spans="1:24" ht="18.75" thickTop="1" thickBot="1" x14ac:dyDescent="0.35">
      <c r="A53" s="102"/>
      <c r="B53" s="102"/>
      <c r="C53" s="116"/>
      <c r="D53" s="114"/>
      <c r="E53" s="34">
        <f t="shared" si="0"/>
        <v>0</v>
      </c>
      <c r="F53" s="57"/>
      <c r="G53" s="58"/>
      <c r="H53" s="59"/>
      <c r="I53" s="60"/>
      <c r="J53" s="39">
        <f t="shared" si="1"/>
        <v>0</v>
      </c>
      <c r="K53" s="81"/>
      <c r="L53" s="61"/>
      <c r="M53" s="61"/>
      <c r="N53" s="42">
        <f t="shared" si="2"/>
        <v>0</v>
      </c>
      <c r="O53" s="69"/>
      <c r="P53" s="120"/>
      <c r="Q53" s="121"/>
      <c r="R53" s="122"/>
      <c r="S53" s="48"/>
      <c r="T53" s="48"/>
      <c r="U53" s="49"/>
      <c r="V53" s="50"/>
      <c r="X53" s="123"/>
    </row>
    <row r="54" spans="1:24" ht="18.75" thickTop="1" thickBot="1" x14ac:dyDescent="0.35">
      <c r="A54" s="101"/>
      <c r="B54" s="99"/>
      <c r="C54" s="116"/>
      <c r="D54" s="114"/>
      <c r="E54" s="34">
        <f t="shared" si="0"/>
        <v>0</v>
      </c>
      <c r="F54" s="57"/>
      <c r="G54" s="58"/>
      <c r="H54" s="59"/>
      <c r="I54" s="60"/>
      <c r="J54" s="39">
        <f t="shared" si="1"/>
        <v>0</v>
      </c>
      <c r="K54" s="81"/>
      <c r="L54" s="61"/>
      <c r="M54" s="61"/>
      <c r="N54" s="42">
        <f t="shared" si="2"/>
        <v>0</v>
      </c>
      <c r="O54" s="69"/>
      <c r="P54" s="120"/>
      <c r="Q54" s="124"/>
      <c r="R54" s="125"/>
      <c r="S54" s="48"/>
      <c r="T54" s="48"/>
      <c r="U54" s="49"/>
      <c r="V54" s="50"/>
    </row>
    <row r="55" spans="1:24" ht="18.75" thickTop="1" thickBot="1" x14ac:dyDescent="0.35">
      <c r="A55" s="101"/>
      <c r="B55" s="99"/>
      <c r="C55" s="116"/>
      <c r="D55" s="116"/>
      <c r="E55" s="34">
        <f t="shared" si="0"/>
        <v>0</v>
      </c>
      <c r="F55" s="57"/>
      <c r="G55" s="58"/>
      <c r="H55" s="59"/>
      <c r="I55" s="60"/>
      <c r="J55" s="39">
        <f t="shared" si="1"/>
        <v>0</v>
      </c>
      <c r="K55" s="81"/>
      <c r="L55" s="61"/>
      <c r="M55" s="61"/>
      <c r="N55" s="42">
        <f t="shared" si="2"/>
        <v>0</v>
      </c>
      <c r="O55" s="69"/>
      <c r="P55" s="120"/>
      <c r="Q55" s="124"/>
      <c r="R55" s="125"/>
      <c r="S55" s="48"/>
      <c r="T55" s="48"/>
      <c r="U55" s="49"/>
      <c r="V55" s="50"/>
    </row>
    <row r="56" spans="1:24" ht="18.75" thickTop="1" thickBot="1" x14ac:dyDescent="0.35">
      <c r="A56" s="101"/>
      <c r="B56" s="99"/>
      <c r="C56" s="116"/>
      <c r="D56" s="116"/>
      <c r="E56" s="34">
        <f t="shared" si="0"/>
        <v>0</v>
      </c>
      <c r="F56" s="60"/>
      <c r="G56" s="58"/>
      <c r="H56" s="59"/>
      <c r="I56" s="60"/>
      <c r="J56" s="39">
        <f t="shared" si="1"/>
        <v>0</v>
      </c>
      <c r="K56" s="81"/>
      <c r="L56" s="61"/>
      <c r="M56" s="61"/>
      <c r="N56" s="42">
        <f t="shared" si="2"/>
        <v>0</v>
      </c>
      <c r="O56" s="69"/>
      <c r="P56" s="120"/>
      <c r="Q56" s="124"/>
      <c r="R56" s="125"/>
      <c r="S56" s="48"/>
      <c r="T56" s="48"/>
      <c r="U56" s="49"/>
      <c r="V56" s="50"/>
    </row>
    <row r="57" spans="1:24" ht="18.75" thickTop="1" thickBot="1" x14ac:dyDescent="0.35">
      <c r="A57" s="126"/>
      <c r="B57" s="127"/>
      <c r="C57" s="128"/>
      <c r="D57" s="128"/>
      <c r="E57" s="34">
        <f t="shared" si="0"/>
        <v>0</v>
      </c>
      <c r="F57" s="129"/>
      <c r="G57" s="130"/>
      <c r="H57" s="131"/>
      <c r="I57" s="132"/>
      <c r="J57" s="39">
        <f t="shared" si="1"/>
        <v>0</v>
      </c>
      <c r="K57" s="133"/>
      <c r="L57" s="134"/>
      <c r="M57" s="134"/>
      <c r="N57" s="42">
        <f t="shared" si="2"/>
        <v>0</v>
      </c>
      <c r="O57" s="135"/>
      <c r="P57" s="136"/>
      <c r="Q57" s="137"/>
      <c r="R57" s="138"/>
      <c r="S57" s="139"/>
      <c r="T57" s="139"/>
      <c r="U57" s="140"/>
      <c r="V57" s="141"/>
    </row>
    <row r="58" spans="1:24" ht="18" thickTop="1" x14ac:dyDescent="0.3">
      <c r="A58" s="142"/>
      <c r="B58" s="143"/>
      <c r="C58" s="144"/>
      <c r="D58" s="145"/>
      <c r="E58" s="34"/>
      <c r="F58" s="146"/>
      <c r="G58" s="147"/>
      <c r="H58" s="148"/>
      <c r="I58" s="146"/>
      <c r="J58" s="39">
        <f t="shared" si="1"/>
        <v>0</v>
      </c>
      <c r="K58" s="40"/>
      <c r="L58" s="61"/>
      <c r="M58" s="61"/>
      <c r="N58" s="42">
        <f t="shared" si="2"/>
        <v>0</v>
      </c>
      <c r="O58" s="149"/>
      <c r="P58" s="150"/>
      <c r="Q58" s="151"/>
      <c r="R58" s="125"/>
      <c r="S58" s="48"/>
      <c r="T58" s="48"/>
      <c r="U58" s="49"/>
      <c r="V58" s="50"/>
    </row>
    <row r="59" spans="1:24" ht="24" thickBot="1" x14ac:dyDescent="0.35">
      <c r="A59" s="415" t="s">
        <v>43</v>
      </c>
      <c r="B59" s="153" t="s">
        <v>23</v>
      </c>
      <c r="C59" s="144"/>
      <c r="D59" s="116"/>
      <c r="E59" s="56"/>
      <c r="F59" s="155"/>
      <c r="G59" s="147"/>
      <c r="H59" s="157"/>
      <c r="I59" s="155"/>
      <c r="J59" s="39">
        <f t="shared" si="1"/>
        <v>0</v>
      </c>
      <c r="K59" s="40"/>
      <c r="L59" s="61"/>
      <c r="M59" s="61"/>
      <c r="N59" s="42">
        <f t="shared" si="2"/>
        <v>0</v>
      </c>
      <c r="O59" s="542"/>
      <c r="P59" s="544"/>
      <c r="Q59" s="374"/>
      <c r="R59" s="125"/>
      <c r="S59" s="48"/>
      <c r="T59" s="48"/>
      <c r="U59" s="49"/>
      <c r="V59" s="50"/>
    </row>
    <row r="60" spans="1:24" ht="47.25" customHeight="1" x14ac:dyDescent="0.3">
      <c r="A60" s="1747" t="s">
        <v>43</v>
      </c>
      <c r="B60" s="418" t="s">
        <v>23</v>
      </c>
      <c r="C60" s="1702" t="s">
        <v>291</v>
      </c>
      <c r="D60" s="409"/>
      <c r="E60" s="56"/>
      <c r="F60" s="410">
        <v>847.4</v>
      </c>
      <c r="G60" s="1749">
        <v>45023</v>
      </c>
      <c r="H60" s="1751" t="s">
        <v>292</v>
      </c>
      <c r="I60" s="402">
        <v>847.4</v>
      </c>
      <c r="J60" s="39">
        <f t="shared" si="1"/>
        <v>0</v>
      </c>
      <c r="K60" s="40">
        <v>90</v>
      </c>
      <c r="L60" s="61"/>
      <c r="M60" s="61"/>
      <c r="N60" s="42">
        <f t="shared" si="2"/>
        <v>76266</v>
      </c>
      <c r="O60" s="1733" t="s">
        <v>21</v>
      </c>
      <c r="P60" s="1735">
        <v>45065</v>
      </c>
      <c r="Q60" s="543"/>
      <c r="R60" s="125"/>
      <c r="S60" s="48"/>
      <c r="T60" s="48"/>
      <c r="U60" s="49"/>
      <c r="V60" s="50"/>
    </row>
    <row r="61" spans="1:24" ht="18" thickBot="1" x14ac:dyDescent="0.35">
      <c r="A61" s="1748"/>
      <c r="B61" s="418" t="s">
        <v>146</v>
      </c>
      <c r="C61" s="1703"/>
      <c r="D61" s="409"/>
      <c r="E61" s="56"/>
      <c r="F61" s="410">
        <v>175.4</v>
      </c>
      <c r="G61" s="1750"/>
      <c r="H61" s="1752"/>
      <c r="I61" s="402">
        <v>175.4</v>
      </c>
      <c r="J61" s="39">
        <f t="shared" si="1"/>
        <v>0</v>
      </c>
      <c r="K61" s="40">
        <v>88</v>
      </c>
      <c r="L61" s="61"/>
      <c r="M61" s="61"/>
      <c r="N61" s="42">
        <f t="shared" si="2"/>
        <v>15435.2</v>
      </c>
      <c r="O61" s="1734"/>
      <c r="P61" s="1736"/>
      <c r="Q61" s="166"/>
      <c r="R61" s="125"/>
      <c r="S61" s="48"/>
      <c r="T61" s="48"/>
      <c r="U61" s="49"/>
      <c r="V61" s="50"/>
    </row>
    <row r="62" spans="1:24" ht="45" x14ac:dyDescent="0.3">
      <c r="A62" s="416" t="s">
        <v>43</v>
      </c>
      <c r="B62" s="153" t="s">
        <v>23</v>
      </c>
      <c r="C62" s="547" t="s">
        <v>297</v>
      </c>
      <c r="D62" s="160"/>
      <c r="E62" s="56"/>
      <c r="F62" s="155">
        <v>673</v>
      </c>
      <c r="G62" s="549">
        <v>45030</v>
      </c>
      <c r="H62" s="541" t="s">
        <v>298</v>
      </c>
      <c r="I62" s="155">
        <v>673</v>
      </c>
      <c r="J62" s="39">
        <f t="shared" si="1"/>
        <v>0</v>
      </c>
      <c r="K62" s="40">
        <v>90</v>
      </c>
      <c r="L62" s="61"/>
      <c r="M62" s="61"/>
      <c r="N62" s="42">
        <f t="shared" si="2"/>
        <v>60570</v>
      </c>
      <c r="O62" s="534" t="s">
        <v>21</v>
      </c>
      <c r="P62" s="535">
        <v>45065</v>
      </c>
      <c r="Q62" s="158"/>
      <c r="R62" s="125"/>
      <c r="S62" s="48"/>
      <c r="T62" s="48"/>
      <c r="U62" s="49"/>
      <c r="V62" s="50"/>
    </row>
    <row r="63" spans="1:24" ht="47.25" x14ac:dyDescent="0.3">
      <c r="A63" s="110" t="s">
        <v>43</v>
      </c>
      <c r="B63" s="153" t="s">
        <v>23</v>
      </c>
      <c r="C63" s="423" t="s">
        <v>293</v>
      </c>
      <c r="D63" s="160"/>
      <c r="E63" s="56"/>
      <c r="F63" s="155">
        <v>724</v>
      </c>
      <c r="G63" s="550">
        <v>45044</v>
      </c>
      <c r="H63" s="59" t="s">
        <v>294</v>
      </c>
      <c r="I63" s="155">
        <v>724</v>
      </c>
      <c r="J63" s="39">
        <f t="shared" si="1"/>
        <v>0</v>
      </c>
      <c r="K63" s="462">
        <v>90</v>
      </c>
      <c r="L63" s="463"/>
      <c r="M63" s="463"/>
      <c r="N63" s="42">
        <f t="shared" si="2"/>
        <v>65160</v>
      </c>
      <c r="O63" s="382" t="s">
        <v>21</v>
      </c>
      <c r="P63" s="384">
        <v>45065</v>
      </c>
      <c r="Q63" s="158"/>
      <c r="R63" s="125"/>
      <c r="S63" s="48"/>
      <c r="T63" s="48"/>
      <c r="U63" s="49"/>
      <c r="V63" s="50"/>
    </row>
    <row r="64" spans="1:24" ht="48" customHeight="1" x14ac:dyDescent="0.3">
      <c r="A64" s="520" t="s">
        <v>249</v>
      </c>
      <c r="B64" s="386" t="s">
        <v>132</v>
      </c>
      <c r="C64" s="551" t="s">
        <v>318</v>
      </c>
      <c r="D64" s="160"/>
      <c r="E64" s="56"/>
      <c r="F64" s="155">
        <v>32137</v>
      </c>
      <c r="G64" s="550">
        <v>45030</v>
      </c>
      <c r="H64" s="548" t="s">
        <v>319</v>
      </c>
      <c r="I64" s="155">
        <v>32137</v>
      </c>
      <c r="J64" s="39">
        <f t="shared" si="1"/>
        <v>0</v>
      </c>
      <c r="K64" s="462">
        <v>1</v>
      </c>
      <c r="L64" s="463"/>
      <c r="M64" s="463"/>
      <c r="N64" s="42">
        <f t="shared" si="2"/>
        <v>32137</v>
      </c>
      <c r="O64" s="406" t="s">
        <v>21</v>
      </c>
      <c r="P64" s="407">
        <v>45077</v>
      </c>
      <c r="Q64" s="166"/>
      <c r="R64" s="125"/>
      <c r="S64" s="48"/>
      <c r="T64" s="48"/>
      <c r="U64" s="49"/>
      <c r="V64" s="50"/>
    </row>
    <row r="65" spans="1:22" ht="46.5" thickBot="1" x14ac:dyDescent="0.35">
      <c r="A65" s="520" t="s">
        <v>249</v>
      </c>
      <c r="B65" s="386" t="s">
        <v>260</v>
      </c>
      <c r="C65" s="518" t="s">
        <v>250</v>
      </c>
      <c r="D65" s="160"/>
      <c r="E65" s="56"/>
      <c r="F65" s="509">
        <v>6727.88</v>
      </c>
      <c r="G65" s="510">
        <v>45038</v>
      </c>
      <c r="H65" s="516" t="s">
        <v>251</v>
      </c>
      <c r="I65" s="509">
        <v>6727.88</v>
      </c>
      <c r="J65" s="39">
        <f t="shared" si="1"/>
        <v>0</v>
      </c>
      <c r="K65" s="511">
        <v>24.5</v>
      </c>
      <c r="L65" s="514" t="s">
        <v>253</v>
      </c>
      <c r="M65" s="463"/>
      <c r="N65" s="42">
        <f t="shared" si="2"/>
        <v>164833.06</v>
      </c>
      <c r="O65" s="531" t="s">
        <v>320</v>
      </c>
      <c r="P65" s="407">
        <v>45050</v>
      </c>
      <c r="Q65" s="166"/>
      <c r="R65" s="125"/>
      <c r="S65" s="48"/>
      <c r="T65" s="48"/>
      <c r="U65" s="49"/>
      <c r="V65" s="50"/>
    </row>
    <row r="66" spans="1:22" ht="28.5" customHeight="1" x14ac:dyDescent="0.3">
      <c r="A66" s="1737" t="s">
        <v>31</v>
      </c>
      <c r="B66" s="519" t="s">
        <v>254</v>
      </c>
      <c r="C66" s="1739" t="s">
        <v>255</v>
      </c>
      <c r="D66" s="517"/>
      <c r="E66" s="56"/>
      <c r="F66" s="493">
        <v>9084.5</v>
      </c>
      <c r="G66" s="1743">
        <v>45041</v>
      </c>
      <c r="H66" s="1741">
        <v>145029</v>
      </c>
      <c r="I66" s="515">
        <v>9084.5</v>
      </c>
      <c r="J66" s="39">
        <f t="shared" si="1"/>
        <v>0</v>
      </c>
      <c r="K66" s="496">
        <v>46</v>
      </c>
      <c r="L66" s="463"/>
      <c r="M66" s="463"/>
      <c r="N66" s="497">
        <f t="shared" si="2"/>
        <v>417887</v>
      </c>
      <c r="O66" s="1745" t="s">
        <v>22</v>
      </c>
      <c r="P66" s="1700">
        <v>45054</v>
      </c>
      <c r="Q66" s="166"/>
      <c r="R66" s="125"/>
      <c r="S66" s="48"/>
      <c r="T66" s="48"/>
      <c r="U66" s="49"/>
      <c r="V66" s="50"/>
    </row>
    <row r="67" spans="1:22" ht="28.5" customHeight="1" thickBot="1" x14ac:dyDescent="0.35">
      <c r="A67" s="1738"/>
      <c r="B67" s="519" t="s">
        <v>256</v>
      </c>
      <c r="C67" s="1740"/>
      <c r="D67" s="517"/>
      <c r="E67" s="56"/>
      <c r="F67" s="526">
        <v>1007.3</v>
      </c>
      <c r="G67" s="1744"/>
      <c r="H67" s="1742"/>
      <c r="I67" s="527">
        <v>1007.3</v>
      </c>
      <c r="J67" s="39">
        <f t="shared" si="1"/>
        <v>0</v>
      </c>
      <c r="K67" s="496">
        <v>63</v>
      </c>
      <c r="L67" s="463"/>
      <c r="M67" s="463"/>
      <c r="N67" s="497">
        <f t="shared" si="2"/>
        <v>63459.899999999994</v>
      </c>
      <c r="O67" s="1746"/>
      <c r="P67" s="1701"/>
      <c r="Q67" s="166"/>
      <c r="R67" s="125"/>
      <c r="S67" s="48"/>
      <c r="T67" s="48"/>
      <c r="U67" s="49"/>
      <c r="V67" s="50"/>
    </row>
    <row r="68" spans="1:22" ht="41.25" customHeight="1" thickBot="1" x14ac:dyDescent="0.35">
      <c r="A68" s="523" t="s">
        <v>31</v>
      </c>
      <c r="B68" s="519" t="s">
        <v>254</v>
      </c>
      <c r="C68" s="524" t="s">
        <v>259</v>
      </c>
      <c r="D68" s="517"/>
      <c r="E68" s="525"/>
      <c r="F68" s="493">
        <v>1142</v>
      </c>
      <c r="G68" s="530">
        <v>45041</v>
      </c>
      <c r="H68" s="506">
        <v>42089</v>
      </c>
      <c r="I68" s="493">
        <v>1142</v>
      </c>
      <c r="J68" s="39">
        <f t="shared" si="1"/>
        <v>0</v>
      </c>
      <c r="K68" s="496">
        <v>46</v>
      </c>
      <c r="L68" s="463"/>
      <c r="M68" s="463"/>
      <c r="N68" s="497">
        <f t="shared" si="2"/>
        <v>52532</v>
      </c>
      <c r="O68" s="532" t="s">
        <v>22</v>
      </c>
      <c r="P68" s="533">
        <v>45054</v>
      </c>
      <c r="Q68" s="166"/>
      <c r="R68" s="125"/>
      <c r="S68" s="48"/>
      <c r="T68" s="48"/>
      <c r="U68" s="49"/>
      <c r="V68" s="50"/>
    </row>
    <row r="69" spans="1:22" ht="42.75" customHeight="1" x14ac:dyDescent="0.3">
      <c r="A69" s="521" t="s">
        <v>31</v>
      </c>
      <c r="B69" s="386" t="s">
        <v>257</v>
      </c>
      <c r="C69" s="522" t="s">
        <v>258</v>
      </c>
      <c r="D69" s="445"/>
      <c r="E69" s="56"/>
      <c r="F69" s="528">
        <v>501</v>
      </c>
      <c r="G69" s="529">
        <v>45042</v>
      </c>
      <c r="H69" s="502">
        <v>42106</v>
      </c>
      <c r="I69" s="528">
        <v>501</v>
      </c>
      <c r="J69" s="39">
        <f t="shared" si="1"/>
        <v>0</v>
      </c>
      <c r="K69" s="511">
        <v>63</v>
      </c>
      <c r="L69" s="463"/>
      <c r="M69" s="463"/>
      <c r="N69" s="497">
        <f t="shared" si="2"/>
        <v>31563</v>
      </c>
      <c r="O69" s="534" t="s">
        <v>22</v>
      </c>
      <c r="P69" s="535">
        <v>45054</v>
      </c>
      <c r="Q69" s="166"/>
      <c r="R69" s="125"/>
      <c r="S69" s="48"/>
      <c r="T69" s="48"/>
      <c r="U69" s="49"/>
      <c r="V69" s="50"/>
    </row>
    <row r="70" spans="1:22" ht="42.75" customHeight="1" x14ac:dyDescent="0.3">
      <c r="A70" s="80" t="s">
        <v>136</v>
      </c>
      <c r="B70" s="386" t="s">
        <v>137</v>
      </c>
      <c r="C70" s="492" t="s">
        <v>240</v>
      </c>
      <c r="D70" s="445"/>
      <c r="E70" s="56"/>
      <c r="F70" s="493">
        <v>360</v>
      </c>
      <c r="G70" s="494">
        <v>45044</v>
      </c>
      <c r="H70" s="495" t="s">
        <v>241</v>
      </c>
      <c r="I70" s="493">
        <v>360</v>
      </c>
      <c r="J70" s="39">
        <f t="shared" ref="J70" si="4">I70-F70</f>
        <v>0</v>
      </c>
      <c r="K70" s="496">
        <v>275</v>
      </c>
      <c r="L70" s="463" t="s">
        <v>163</v>
      </c>
      <c r="M70" s="463"/>
      <c r="N70" s="497">
        <f t="shared" ref="N70" si="5">K70*I70</f>
        <v>99000</v>
      </c>
      <c r="O70" s="169" t="s">
        <v>242</v>
      </c>
      <c r="P70" s="58">
        <v>45044</v>
      </c>
      <c r="Q70" s="166"/>
      <c r="R70" s="125"/>
      <c r="S70" s="48"/>
      <c r="T70" s="48"/>
      <c r="U70" s="49"/>
      <c r="V70" s="50"/>
    </row>
    <row r="71" spans="1:22" ht="17.25" x14ac:dyDescent="0.3">
      <c r="A71" s="449" t="s">
        <v>135</v>
      </c>
      <c r="B71" s="386"/>
      <c r="C71" s="450"/>
      <c r="D71" s="445"/>
      <c r="E71" s="56"/>
      <c r="F71" s="446"/>
      <c r="G71" s="447"/>
      <c r="H71" s="451"/>
      <c r="I71" s="446"/>
      <c r="J71" s="39">
        <f t="shared" si="1"/>
        <v>0</v>
      </c>
      <c r="K71" s="462"/>
      <c r="L71" s="463"/>
      <c r="M71" s="463"/>
      <c r="N71" s="42">
        <f t="shared" si="2"/>
        <v>0</v>
      </c>
      <c r="O71" s="169"/>
      <c r="P71" s="120"/>
      <c r="Q71" s="166"/>
      <c r="R71" s="125"/>
      <c r="S71" s="48"/>
      <c r="T71" s="48"/>
      <c r="U71" s="49"/>
      <c r="V71" s="50"/>
    </row>
    <row r="72" spans="1:22" ht="30.75" customHeight="1" x14ac:dyDescent="0.3">
      <c r="A72" s="90"/>
      <c r="B72" s="386"/>
      <c r="C72" s="452"/>
      <c r="D72" s="445"/>
      <c r="E72" s="56"/>
      <c r="F72" s="446"/>
      <c r="G72" s="447"/>
      <c r="H72" s="453"/>
      <c r="I72" s="446"/>
      <c r="J72" s="39">
        <f t="shared" si="1"/>
        <v>0</v>
      </c>
      <c r="K72" s="462"/>
      <c r="L72" s="463"/>
      <c r="M72" s="463"/>
      <c r="N72" s="42">
        <f t="shared" si="2"/>
        <v>0</v>
      </c>
      <c r="O72" s="169"/>
      <c r="P72" s="58"/>
      <c r="Q72" s="166"/>
      <c r="R72" s="125"/>
      <c r="S72" s="48"/>
      <c r="T72" s="48"/>
      <c r="U72" s="49"/>
      <c r="V72" s="50"/>
    </row>
    <row r="73" spans="1:22" ht="33" customHeight="1" x14ac:dyDescent="0.35">
      <c r="A73" s="456"/>
      <c r="B73" s="386"/>
      <c r="C73" s="452"/>
      <c r="D73" s="454"/>
      <c r="E73" s="56"/>
      <c r="F73" s="446"/>
      <c r="G73" s="447"/>
      <c r="H73" s="455"/>
      <c r="I73" s="446"/>
      <c r="J73" s="39">
        <f t="shared" si="1"/>
        <v>0</v>
      </c>
      <c r="K73" s="462"/>
      <c r="L73" s="463"/>
      <c r="M73" s="465"/>
      <c r="N73" s="42">
        <f>K73*I73</f>
        <v>0</v>
      </c>
      <c r="O73" s="169"/>
      <c r="P73" s="58"/>
      <c r="Q73" s="166"/>
      <c r="R73" s="125"/>
      <c r="S73" s="48"/>
      <c r="T73" s="48"/>
      <c r="U73" s="49"/>
      <c r="V73" s="50"/>
    </row>
    <row r="74" spans="1:22" ht="33" customHeight="1" x14ac:dyDescent="0.3">
      <c r="A74" s="456"/>
      <c r="B74" s="386"/>
      <c r="C74" s="452"/>
      <c r="D74" s="454"/>
      <c r="E74" s="56"/>
      <c r="F74" s="446"/>
      <c r="G74" s="447"/>
      <c r="H74" s="455"/>
      <c r="I74" s="446"/>
      <c r="J74" s="39">
        <f t="shared" si="1"/>
        <v>0</v>
      </c>
      <c r="K74" s="462"/>
      <c r="L74" s="466"/>
      <c r="M74" s="435"/>
      <c r="N74" s="42">
        <f>K74*I74</f>
        <v>0</v>
      </c>
      <c r="O74" s="169"/>
      <c r="P74" s="58"/>
      <c r="Q74" s="166"/>
      <c r="R74" s="125"/>
      <c r="S74" s="48"/>
      <c r="T74" s="48"/>
      <c r="U74" s="49"/>
      <c r="V74" s="50"/>
    </row>
    <row r="75" spans="1:22" ht="17.25" x14ac:dyDescent="0.3">
      <c r="A75" s="456"/>
      <c r="B75" s="369"/>
      <c r="C75" s="450"/>
      <c r="D75" s="454"/>
      <c r="E75" s="56"/>
      <c r="F75" s="446"/>
      <c r="G75" s="447"/>
      <c r="H75" s="451"/>
      <c r="I75" s="446"/>
      <c r="J75" s="39">
        <f t="shared" si="1"/>
        <v>0</v>
      </c>
      <c r="K75" s="462"/>
      <c r="L75" s="463"/>
      <c r="M75" s="463"/>
      <c r="N75" s="42">
        <f>K75*I75</f>
        <v>0</v>
      </c>
      <c r="O75" s="169"/>
      <c r="P75" s="58"/>
      <c r="Q75" s="166"/>
      <c r="R75" s="125"/>
      <c r="S75" s="176"/>
      <c r="T75" s="177"/>
      <c r="U75" s="49"/>
      <c r="V75" s="50"/>
    </row>
    <row r="76" spans="1:22" ht="30" customHeight="1" x14ac:dyDescent="0.3">
      <c r="A76" s="90"/>
      <c r="B76" s="386"/>
      <c r="C76" s="452"/>
      <c r="D76" s="445"/>
      <c r="E76" s="56"/>
      <c r="F76" s="446"/>
      <c r="G76" s="447"/>
      <c r="H76" s="453"/>
      <c r="I76" s="446"/>
      <c r="J76" s="39">
        <f t="shared" si="1"/>
        <v>0</v>
      </c>
      <c r="K76" s="462"/>
      <c r="L76" s="463"/>
      <c r="M76" s="463"/>
      <c r="N76" s="42">
        <f>K76*I76</f>
        <v>0</v>
      </c>
      <c r="O76" s="169"/>
      <c r="P76" s="58"/>
      <c r="Q76" s="166"/>
      <c r="R76" s="125"/>
      <c r="S76" s="176"/>
      <c r="T76" s="177"/>
      <c r="U76" s="49"/>
      <c r="V76" s="50"/>
    </row>
    <row r="77" spans="1:22" ht="17.25" x14ac:dyDescent="0.3">
      <c r="A77" s="90"/>
      <c r="B77" s="386"/>
      <c r="C77" s="450"/>
      <c r="D77" s="445"/>
      <c r="E77" s="56"/>
      <c r="F77" s="446"/>
      <c r="G77" s="447"/>
      <c r="H77" s="453"/>
      <c r="I77" s="446"/>
      <c r="J77" s="39">
        <f t="shared" si="1"/>
        <v>0</v>
      </c>
      <c r="K77" s="462"/>
      <c r="L77" s="435"/>
      <c r="M77" s="463"/>
      <c r="N77" s="42">
        <f t="shared" ref="N77:N83" si="6">K77*I77</f>
        <v>0</v>
      </c>
      <c r="O77" s="169"/>
      <c r="P77" s="58"/>
      <c r="Q77" s="166"/>
      <c r="R77" s="125"/>
      <c r="S77" s="176"/>
      <c r="T77" s="177"/>
      <c r="U77" s="49"/>
      <c r="V77" s="50"/>
    </row>
    <row r="78" spans="1:22" ht="17.25" x14ac:dyDescent="0.3">
      <c r="A78" s="90"/>
      <c r="B78" s="386"/>
      <c r="C78" s="450"/>
      <c r="D78" s="445"/>
      <c r="E78" s="56"/>
      <c r="F78" s="446"/>
      <c r="G78" s="447"/>
      <c r="H78" s="453"/>
      <c r="I78" s="446"/>
      <c r="J78" s="39">
        <f t="shared" si="1"/>
        <v>0</v>
      </c>
      <c r="K78" s="462"/>
      <c r="L78" s="467"/>
      <c r="M78" s="463"/>
      <c r="N78" s="42">
        <f t="shared" si="6"/>
        <v>0</v>
      </c>
      <c r="O78" s="169"/>
      <c r="P78" s="58"/>
      <c r="Q78" s="166"/>
      <c r="R78" s="125"/>
      <c r="S78" s="176"/>
      <c r="T78" s="177"/>
      <c r="U78" s="49"/>
      <c r="V78" s="50"/>
    </row>
    <row r="79" spans="1:22" ht="17.25" x14ac:dyDescent="0.3">
      <c r="A79" s="90"/>
      <c r="B79" s="369"/>
      <c r="C79" s="450"/>
      <c r="D79" s="445"/>
      <c r="E79" s="56"/>
      <c r="F79" s="446"/>
      <c r="G79" s="447"/>
      <c r="H79" s="453"/>
      <c r="I79" s="446"/>
      <c r="J79" s="39">
        <f t="shared" si="1"/>
        <v>0</v>
      </c>
      <c r="K79" s="462"/>
      <c r="L79" s="467"/>
      <c r="M79" s="463"/>
      <c r="N79" s="42">
        <f t="shared" si="6"/>
        <v>0</v>
      </c>
      <c r="O79" s="169"/>
      <c r="P79" s="58"/>
      <c r="Q79" s="166"/>
      <c r="R79" s="125"/>
      <c r="S79" s="176"/>
      <c r="T79" s="177"/>
      <c r="U79" s="49"/>
      <c r="V79" s="50"/>
    </row>
    <row r="80" spans="1:22" ht="32.25" customHeight="1" x14ac:dyDescent="0.3">
      <c r="A80" s="90"/>
      <c r="B80" s="369"/>
      <c r="C80" s="452"/>
      <c r="D80" s="445"/>
      <c r="E80" s="56"/>
      <c r="F80" s="446"/>
      <c r="G80" s="447"/>
      <c r="H80" s="453"/>
      <c r="I80" s="446"/>
      <c r="J80" s="39">
        <f t="shared" si="1"/>
        <v>0</v>
      </c>
      <c r="K80" s="462"/>
      <c r="L80" s="463"/>
      <c r="M80" s="463"/>
      <c r="N80" s="42">
        <f t="shared" si="6"/>
        <v>0</v>
      </c>
      <c r="O80" s="169"/>
      <c r="P80" s="58"/>
      <c r="Q80" s="166"/>
      <c r="R80" s="125"/>
      <c r="S80" s="176"/>
      <c r="T80" s="177"/>
      <c r="U80" s="49"/>
      <c r="V80" s="50"/>
    </row>
    <row r="81" spans="1:22" ht="32.25" customHeight="1" x14ac:dyDescent="0.3">
      <c r="A81" s="456"/>
      <c r="B81" s="386"/>
      <c r="C81" s="457"/>
      <c r="D81" s="454"/>
      <c r="E81" s="56"/>
      <c r="F81" s="446"/>
      <c r="G81" s="447"/>
      <c r="H81" s="448"/>
      <c r="I81" s="446"/>
      <c r="J81" s="39">
        <f t="shared" si="1"/>
        <v>0</v>
      </c>
      <c r="K81" s="462"/>
      <c r="L81" s="463"/>
      <c r="M81" s="463"/>
      <c r="N81" s="42">
        <f t="shared" si="6"/>
        <v>0</v>
      </c>
      <c r="O81" s="169"/>
      <c r="P81" s="58"/>
      <c r="Q81" s="166"/>
      <c r="R81" s="125"/>
      <c r="S81" s="176"/>
      <c r="T81" s="177"/>
      <c r="U81" s="49"/>
      <c r="V81" s="50"/>
    </row>
    <row r="82" spans="1:22" ht="32.25" customHeight="1" x14ac:dyDescent="0.3">
      <c r="A82" s="456"/>
      <c r="B82" s="386"/>
      <c r="C82" s="458"/>
      <c r="D82" s="454"/>
      <c r="E82" s="56"/>
      <c r="F82" s="446"/>
      <c r="G82" s="447"/>
      <c r="H82" s="448"/>
      <c r="I82" s="446"/>
      <c r="J82" s="39">
        <f t="shared" si="1"/>
        <v>0</v>
      </c>
      <c r="K82" s="462"/>
      <c r="L82" s="463"/>
      <c r="M82" s="463"/>
      <c r="N82" s="42">
        <f t="shared" si="6"/>
        <v>0</v>
      </c>
      <c r="O82" s="169"/>
      <c r="P82" s="58"/>
      <c r="Q82" s="166"/>
      <c r="R82" s="125"/>
      <c r="S82" s="176"/>
      <c r="T82" s="177"/>
      <c r="U82" s="49"/>
      <c r="V82" s="50"/>
    </row>
    <row r="83" spans="1:22" ht="32.25" customHeight="1" x14ac:dyDescent="0.25">
      <c r="A83" s="456"/>
      <c r="B83" s="459"/>
      <c r="C83" s="452"/>
      <c r="D83" s="454"/>
      <c r="E83" s="56"/>
      <c r="F83" s="446"/>
      <c r="G83" s="447"/>
      <c r="H83" s="448"/>
      <c r="I83" s="446"/>
      <c r="J83" s="39">
        <f t="shared" si="1"/>
        <v>0</v>
      </c>
      <c r="K83" s="462"/>
      <c r="L83" s="463"/>
      <c r="M83" s="463"/>
      <c r="N83" s="42">
        <f t="shared" si="6"/>
        <v>0</v>
      </c>
      <c r="O83" s="169"/>
      <c r="P83" s="58"/>
      <c r="Q83" s="166"/>
      <c r="R83" s="125"/>
      <c r="S83" s="176"/>
      <c r="T83" s="177"/>
      <c r="U83" s="49"/>
      <c r="V83" s="50"/>
    </row>
    <row r="84" spans="1:22" ht="32.25" customHeight="1" x14ac:dyDescent="0.3">
      <c r="A84" s="456"/>
      <c r="B84" s="386"/>
      <c r="C84" s="452"/>
      <c r="D84" s="454"/>
      <c r="E84" s="56"/>
      <c r="F84" s="446"/>
      <c r="G84" s="447"/>
      <c r="H84" s="451"/>
      <c r="I84" s="446"/>
      <c r="J84" s="39">
        <f t="shared" si="1"/>
        <v>0</v>
      </c>
      <c r="K84" s="462"/>
      <c r="L84" s="463"/>
      <c r="M84" s="463"/>
      <c r="N84" s="42">
        <f t="shared" si="2"/>
        <v>0</v>
      </c>
      <c r="O84" s="158"/>
      <c r="P84" s="183"/>
      <c r="Q84" s="166"/>
      <c r="R84" s="125"/>
      <c r="S84" s="176"/>
      <c r="T84" s="177"/>
      <c r="U84" s="49"/>
      <c r="V84" s="50"/>
    </row>
    <row r="85" spans="1:22" ht="32.25" customHeight="1" x14ac:dyDescent="0.3">
      <c r="A85" s="456"/>
      <c r="B85" s="369"/>
      <c r="C85" s="452"/>
      <c r="D85" s="452"/>
      <c r="E85" s="56"/>
      <c r="F85" s="446"/>
      <c r="G85" s="447"/>
      <c r="H85" s="451"/>
      <c r="I85" s="446"/>
      <c r="J85" s="39">
        <f t="shared" si="1"/>
        <v>0</v>
      </c>
      <c r="K85" s="462"/>
      <c r="L85" s="463"/>
      <c r="M85" s="463"/>
      <c r="N85" s="42">
        <f t="shared" si="2"/>
        <v>0</v>
      </c>
      <c r="O85" s="158"/>
      <c r="P85" s="183"/>
      <c r="Q85" s="166"/>
      <c r="R85" s="125"/>
      <c r="S85" s="176"/>
      <c r="T85" s="177"/>
      <c r="U85" s="49"/>
      <c r="V85" s="50"/>
    </row>
    <row r="86" spans="1:22" ht="18.75" x14ac:dyDescent="0.25">
      <c r="A86" s="456"/>
      <c r="B86" s="459"/>
      <c r="C86" s="450"/>
      <c r="D86" s="454"/>
      <c r="E86" s="56"/>
      <c r="F86" s="446"/>
      <c r="G86" s="447"/>
      <c r="H86" s="451"/>
      <c r="I86" s="446"/>
      <c r="J86" s="39">
        <f t="shared" si="1"/>
        <v>0</v>
      </c>
      <c r="K86" s="462"/>
      <c r="L86" s="464"/>
      <c r="M86" s="463"/>
      <c r="N86" s="42">
        <f t="shared" si="2"/>
        <v>0</v>
      </c>
      <c r="O86" s="158"/>
      <c r="P86" s="183"/>
      <c r="Q86" s="158"/>
      <c r="R86" s="125"/>
      <c r="S86" s="176"/>
      <c r="T86" s="177"/>
      <c r="U86" s="49"/>
      <c r="V86" s="50"/>
    </row>
    <row r="87" spans="1:22" ht="32.25" customHeight="1" x14ac:dyDescent="0.3">
      <c r="A87" s="456"/>
      <c r="B87" s="386"/>
      <c r="C87" s="461"/>
      <c r="D87" s="452"/>
      <c r="E87" s="56"/>
      <c r="F87" s="446"/>
      <c r="G87" s="460"/>
      <c r="H87" s="448"/>
      <c r="I87" s="446"/>
      <c r="J87" s="39">
        <f t="shared" si="1"/>
        <v>0</v>
      </c>
      <c r="K87" s="462"/>
      <c r="L87" s="469"/>
      <c r="M87" s="463"/>
      <c r="N87" s="42">
        <f t="shared" si="2"/>
        <v>0</v>
      </c>
      <c r="O87" s="1672"/>
      <c r="P87" s="1730"/>
      <c r="Q87" s="158"/>
      <c r="R87" s="125"/>
      <c r="S87" s="176"/>
      <c r="T87" s="177"/>
      <c r="U87" s="49"/>
      <c r="V87" s="50"/>
    </row>
    <row r="88" spans="1:22" ht="32.25" customHeight="1" x14ac:dyDescent="0.3">
      <c r="A88" s="456"/>
      <c r="B88" s="369"/>
      <c r="C88" s="461"/>
      <c r="D88" s="452"/>
      <c r="E88" s="56"/>
      <c r="F88" s="446"/>
      <c r="G88" s="460"/>
      <c r="H88" s="448"/>
      <c r="I88" s="446"/>
      <c r="J88" s="39">
        <f t="shared" si="1"/>
        <v>0</v>
      </c>
      <c r="K88" s="462"/>
      <c r="L88" s="469"/>
      <c r="M88" s="463"/>
      <c r="N88" s="42">
        <f t="shared" si="2"/>
        <v>0</v>
      </c>
      <c r="O88" s="1673"/>
      <c r="P88" s="1731"/>
      <c r="Q88" s="158"/>
      <c r="R88" s="125"/>
      <c r="S88" s="176"/>
      <c r="T88" s="177"/>
      <c r="U88" s="49"/>
      <c r="V88" s="50"/>
    </row>
    <row r="89" spans="1:22" ht="17.25" customHeight="1" x14ac:dyDescent="0.3">
      <c r="A89" s="456"/>
      <c r="B89" s="369"/>
      <c r="C89" s="452"/>
      <c r="D89" s="452"/>
      <c r="E89" s="56"/>
      <c r="F89" s="446"/>
      <c r="G89" s="460"/>
      <c r="H89" s="448"/>
      <c r="I89" s="446"/>
      <c r="J89" s="39">
        <f t="shared" si="1"/>
        <v>0</v>
      </c>
      <c r="K89" s="462"/>
      <c r="L89" s="463"/>
      <c r="M89" s="463"/>
      <c r="N89" s="42">
        <f t="shared" si="2"/>
        <v>0</v>
      </c>
      <c r="O89" s="158"/>
      <c r="P89" s="186"/>
      <c r="Q89" s="158"/>
      <c r="R89" s="125"/>
      <c r="S89" s="176"/>
      <c r="T89" s="177"/>
      <c r="U89" s="49"/>
      <c r="V89" s="50"/>
    </row>
    <row r="90" spans="1:22" ht="17.25" customHeight="1" x14ac:dyDescent="0.3">
      <c r="A90" s="456"/>
      <c r="B90" s="369"/>
      <c r="C90" s="452"/>
      <c r="D90" s="452"/>
      <c r="E90" s="56"/>
      <c r="F90" s="446"/>
      <c r="G90" s="460"/>
      <c r="H90" s="448"/>
      <c r="I90" s="446"/>
      <c r="J90" s="39">
        <f t="shared" si="1"/>
        <v>0</v>
      </c>
      <c r="K90" s="462"/>
      <c r="L90" s="463"/>
      <c r="M90" s="463"/>
      <c r="N90" s="42">
        <f t="shared" si="2"/>
        <v>0</v>
      </c>
      <c r="O90" s="158"/>
      <c r="P90" s="186"/>
      <c r="Q90" s="158"/>
      <c r="R90" s="125"/>
      <c r="S90" s="176"/>
      <c r="T90" s="177"/>
      <c r="U90" s="49"/>
      <c r="V90" s="50"/>
    </row>
    <row r="91" spans="1:22" ht="17.25" customHeight="1" x14ac:dyDescent="0.3">
      <c r="A91" s="152"/>
      <c r="B91" s="178"/>
      <c r="C91" s="170"/>
      <c r="D91" s="170"/>
      <c r="E91" s="56"/>
      <c r="F91" s="155"/>
      <c r="G91" s="185"/>
      <c r="H91" s="164"/>
      <c r="I91" s="155"/>
      <c r="J91" s="39">
        <f t="shared" si="1"/>
        <v>0</v>
      </c>
      <c r="K91" s="462"/>
      <c r="L91" s="463"/>
      <c r="M91" s="463"/>
      <c r="N91" s="42">
        <f t="shared" si="2"/>
        <v>0</v>
      </c>
      <c r="O91" s="158"/>
      <c r="P91" s="186"/>
      <c r="Q91" s="158"/>
      <c r="R91" s="125"/>
      <c r="S91" s="176"/>
      <c r="T91" s="177"/>
      <c r="U91" s="49"/>
      <c r="V91" s="50"/>
    </row>
    <row r="92" spans="1:22" ht="18.75" customHeight="1" x14ac:dyDescent="0.3">
      <c r="A92" s="152"/>
      <c r="B92" s="167"/>
      <c r="C92" s="170"/>
      <c r="D92" s="174"/>
      <c r="E92" s="56"/>
      <c r="F92" s="155"/>
      <c r="G92" s="156"/>
      <c r="H92" s="168"/>
      <c r="I92" s="155"/>
      <c r="J92" s="39">
        <f t="shared" si="1"/>
        <v>0</v>
      </c>
      <c r="K92" s="462"/>
      <c r="L92" s="463"/>
      <c r="M92" s="463"/>
      <c r="N92" s="42">
        <f t="shared" si="2"/>
        <v>0</v>
      </c>
      <c r="O92" s="158"/>
      <c r="P92" s="183"/>
      <c r="Q92" s="158"/>
      <c r="R92" s="125"/>
      <c r="S92" s="176"/>
      <c r="T92" s="177"/>
      <c r="U92" s="49"/>
      <c r="V92" s="50"/>
    </row>
    <row r="93" spans="1:22" ht="16.5" customHeight="1" x14ac:dyDescent="0.3">
      <c r="A93" s="152"/>
      <c r="B93" s="167"/>
      <c r="C93" s="170"/>
      <c r="D93" s="187"/>
      <c r="E93" s="56"/>
      <c r="F93" s="155"/>
      <c r="G93" s="156"/>
      <c r="H93" s="168"/>
      <c r="I93" s="155"/>
      <c r="J93" s="39">
        <f t="shared" si="1"/>
        <v>0</v>
      </c>
      <c r="K93" s="468"/>
      <c r="L93" s="463"/>
      <c r="M93" s="463"/>
      <c r="N93" s="42">
        <f t="shared" si="2"/>
        <v>0</v>
      </c>
      <c r="O93" s="158"/>
      <c r="P93" s="183"/>
      <c r="Q93" s="158"/>
      <c r="R93" s="125"/>
      <c r="S93" s="176"/>
      <c r="T93" s="177"/>
      <c r="U93" s="49"/>
      <c r="V93" s="50"/>
    </row>
    <row r="94" spans="1:22" ht="16.5" customHeight="1" x14ac:dyDescent="0.3">
      <c r="A94" s="152"/>
      <c r="B94" s="167"/>
      <c r="C94" s="170"/>
      <c r="D94" s="187"/>
      <c r="E94" s="56"/>
      <c r="F94" s="155"/>
      <c r="G94" s="156"/>
      <c r="H94" s="164"/>
      <c r="I94" s="155"/>
      <c r="J94" s="39">
        <f t="shared" si="1"/>
        <v>0</v>
      </c>
      <c r="K94" s="468"/>
      <c r="L94" s="463"/>
      <c r="M94" s="463"/>
      <c r="N94" s="42">
        <f t="shared" si="2"/>
        <v>0</v>
      </c>
      <c r="O94" s="158"/>
      <c r="P94" s="186"/>
      <c r="Q94" s="158"/>
      <c r="R94" s="125"/>
      <c r="S94" s="176"/>
      <c r="T94" s="177"/>
      <c r="U94" s="49"/>
      <c r="V94" s="50"/>
    </row>
    <row r="95" spans="1:22" ht="16.5" customHeight="1" x14ac:dyDescent="0.3">
      <c r="A95" s="152"/>
      <c r="B95" s="167"/>
      <c r="C95" s="170"/>
      <c r="D95" s="187"/>
      <c r="E95" s="56"/>
      <c r="F95" s="155"/>
      <c r="G95" s="156"/>
      <c r="H95" s="164"/>
      <c r="I95" s="155"/>
      <c r="J95" s="39">
        <f t="shared" si="1"/>
        <v>0</v>
      </c>
      <c r="K95" s="468"/>
      <c r="L95" s="463"/>
      <c r="M95" s="463"/>
      <c r="N95" s="42">
        <f t="shared" si="2"/>
        <v>0</v>
      </c>
      <c r="O95" s="158"/>
      <c r="P95" s="186"/>
      <c r="Q95" s="158"/>
      <c r="R95" s="125"/>
      <c r="S95" s="176"/>
      <c r="T95" s="177"/>
      <c r="U95" s="49"/>
      <c r="V95" s="50"/>
    </row>
    <row r="96" spans="1:22" ht="16.5" customHeight="1" x14ac:dyDescent="0.3">
      <c r="A96" s="152"/>
      <c r="B96" s="167"/>
      <c r="C96" s="170"/>
      <c r="D96" s="181"/>
      <c r="E96" s="56"/>
      <c r="F96" s="155"/>
      <c r="G96" s="156"/>
      <c r="H96" s="164"/>
      <c r="I96" s="155"/>
      <c r="J96" s="39">
        <f t="shared" si="1"/>
        <v>0</v>
      </c>
      <c r="K96" s="468"/>
      <c r="L96" s="463"/>
      <c r="M96" s="463"/>
      <c r="N96" s="42">
        <f t="shared" si="2"/>
        <v>0</v>
      </c>
      <c r="O96" s="158"/>
      <c r="P96" s="186"/>
      <c r="Q96" s="158"/>
      <c r="R96" s="125"/>
      <c r="S96" s="176"/>
      <c r="T96" s="177"/>
      <c r="U96" s="49"/>
      <c r="V96" s="50"/>
    </row>
    <row r="97" spans="1:22" ht="16.5" customHeight="1" x14ac:dyDescent="0.3">
      <c r="A97" s="152"/>
      <c r="B97" s="167"/>
      <c r="C97" s="170"/>
      <c r="D97" s="181"/>
      <c r="E97" s="56">
        <f t="shared" ref="E97:E162" si="7">D97*F97</f>
        <v>0</v>
      </c>
      <c r="F97" s="155"/>
      <c r="G97" s="156"/>
      <c r="H97" s="164"/>
      <c r="I97" s="155"/>
      <c r="J97" s="39">
        <f t="shared" si="1"/>
        <v>0</v>
      </c>
      <c r="K97" s="81"/>
      <c r="L97" s="61"/>
      <c r="M97" s="61"/>
      <c r="N97" s="42">
        <f t="shared" si="2"/>
        <v>0</v>
      </c>
      <c r="O97" s="158"/>
      <c r="P97" s="186"/>
      <c r="Q97" s="158"/>
      <c r="R97" s="125"/>
      <c r="S97" s="176"/>
      <c r="T97" s="177"/>
      <c r="U97" s="49"/>
      <c r="V97" s="50"/>
    </row>
    <row r="98" spans="1:22" ht="16.5" customHeight="1" x14ac:dyDescent="0.3">
      <c r="A98" s="98"/>
      <c r="B98" s="167"/>
      <c r="C98" s="188"/>
      <c r="D98" s="187"/>
      <c r="E98" s="56">
        <f t="shared" si="7"/>
        <v>0</v>
      </c>
      <c r="F98" s="155"/>
      <c r="G98" s="156"/>
      <c r="H98" s="168"/>
      <c r="I98" s="155"/>
      <c r="J98" s="39">
        <f t="shared" si="1"/>
        <v>0</v>
      </c>
      <c r="K98" s="81"/>
      <c r="L98" s="61"/>
      <c r="M98" s="61"/>
      <c r="N98" s="42">
        <f t="shared" si="2"/>
        <v>0</v>
      </c>
      <c r="O98" s="158"/>
      <c r="P98" s="183"/>
      <c r="Q98" s="158"/>
      <c r="R98" s="125"/>
      <c r="S98" s="176"/>
      <c r="T98" s="177"/>
      <c r="U98" s="49"/>
      <c r="V98" s="50"/>
    </row>
    <row r="99" spans="1:22" ht="16.5" customHeight="1" x14ac:dyDescent="0.3">
      <c r="A99" s="98"/>
      <c r="B99" s="167"/>
      <c r="C99" s="189"/>
      <c r="D99" s="187"/>
      <c r="E99" s="56">
        <f t="shared" si="7"/>
        <v>0</v>
      </c>
      <c r="F99" s="155"/>
      <c r="G99" s="156"/>
      <c r="H99" s="168"/>
      <c r="I99" s="155"/>
      <c r="J99" s="39">
        <f t="shared" si="1"/>
        <v>0</v>
      </c>
      <c r="K99" s="81"/>
      <c r="L99" s="61"/>
      <c r="M99" s="61"/>
      <c r="N99" s="42">
        <f t="shared" si="2"/>
        <v>0</v>
      </c>
      <c r="O99" s="158"/>
      <c r="P99" s="190"/>
      <c r="Q99" s="158"/>
      <c r="R99" s="125"/>
      <c r="S99" s="176"/>
      <c r="T99" s="177"/>
      <c r="U99" s="49"/>
      <c r="V99" s="50"/>
    </row>
    <row r="100" spans="1:22" ht="16.5" customHeight="1" x14ac:dyDescent="0.3">
      <c r="A100" s="98"/>
      <c r="B100" s="167"/>
      <c r="C100" s="187"/>
      <c r="D100" s="191"/>
      <c r="E100" s="56">
        <f t="shared" si="7"/>
        <v>0</v>
      </c>
      <c r="F100" s="155"/>
      <c r="G100" s="156"/>
      <c r="H100" s="168"/>
      <c r="I100" s="155"/>
      <c r="J100" s="39">
        <f t="shared" si="1"/>
        <v>0</v>
      </c>
      <c r="K100" s="81"/>
      <c r="L100" s="61"/>
      <c r="M100" s="61"/>
      <c r="N100" s="42">
        <f t="shared" si="2"/>
        <v>0</v>
      </c>
      <c r="O100" s="158"/>
      <c r="P100" s="190"/>
      <c r="Q100" s="158"/>
      <c r="R100" s="125"/>
      <c r="S100" s="176"/>
      <c r="T100" s="177"/>
      <c r="U100" s="49"/>
      <c r="V100" s="50"/>
    </row>
    <row r="101" spans="1:22" ht="16.5" customHeight="1" x14ac:dyDescent="0.3">
      <c r="A101" s="110"/>
      <c r="B101" s="99"/>
      <c r="C101" s="187"/>
      <c r="D101" s="191"/>
      <c r="E101" s="56">
        <f t="shared" si="7"/>
        <v>0</v>
      </c>
      <c r="F101" s="60"/>
      <c r="G101" s="58"/>
      <c r="H101" s="59"/>
      <c r="I101" s="60"/>
      <c r="J101" s="39">
        <f t="shared" si="1"/>
        <v>0</v>
      </c>
      <c r="K101" s="81"/>
      <c r="L101" s="61"/>
      <c r="M101" s="61"/>
      <c r="N101" s="42">
        <f t="shared" si="2"/>
        <v>0</v>
      </c>
      <c r="O101" s="158"/>
      <c r="P101" s="190"/>
      <c r="Q101" s="158"/>
      <c r="R101" s="125"/>
      <c r="S101" s="176"/>
      <c r="T101" s="177"/>
      <c r="U101" s="49"/>
      <c r="V101" s="50"/>
    </row>
    <row r="102" spans="1:22" ht="17.25" x14ac:dyDescent="0.3">
      <c r="A102" s="110"/>
      <c r="B102" s="99"/>
      <c r="C102" s="192"/>
      <c r="D102" s="191"/>
      <c r="E102" s="56">
        <f t="shared" si="7"/>
        <v>0</v>
      </c>
      <c r="F102" s="60"/>
      <c r="G102" s="58"/>
      <c r="H102" s="59"/>
      <c r="I102" s="60"/>
      <c r="J102" s="39">
        <f t="shared" si="1"/>
        <v>0</v>
      </c>
      <c r="K102" s="81"/>
      <c r="L102" s="1670"/>
      <c r="M102" s="1671"/>
      <c r="N102" s="42">
        <f t="shared" si="2"/>
        <v>0</v>
      </c>
      <c r="O102" s="158"/>
      <c r="P102" s="190"/>
      <c r="Q102" s="158"/>
      <c r="R102" s="125"/>
      <c r="S102" s="176"/>
      <c r="T102" s="177"/>
      <c r="U102" s="49"/>
      <c r="V102" s="50"/>
    </row>
    <row r="103" spans="1:22" ht="17.25" x14ac:dyDescent="0.3">
      <c r="A103" s="110"/>
      <c r="B103" s="99"/>
      <c r="C103" s="182"/>
      <c r="D103" s="191"/>
      <c r="E103" s="56">
        <f t="shared" si="7"/>
        <v>0</v>
      </c>
      <c r="F103" s="60"/>
      <c r="G103" s="58"/>
      <c r="H103" s="59"/>
      <c r="I103" s="60"/>
      <c r="J103" s="39">
        <f t="shared" si="1"/>
        <v>0</v>
      </c>
      <c r="K103" s="81"/>
      <c r="L103" s="1670"/>
      <c r="M103" s="1671"/>
      <c r="N103" s="42">
        <f t="shared" si="2"/>
        <v>0</v>
      </c>
      <c r="O103" s="158"/>
      <c r="P103" s="190"/>
      <c r="Q103" s="158"/>
      <c r="R103" s="125"/>
      <c r="S103" s="176"/>
      <c r="T103" s="177"/>
      <c r="U103" s="49"/>
      <c r="V103" s="50"/>
    </row>
    <row r="104" spans="1:22" ht="21" customHeight="1" x14ac:dyDescent="0.3">
      <c r="A104" s="193"/>
      <c r="B104" s="99"/>
      <c r="C104" s="194"/>
      <c r="D104" s="191"/>
      <c r="E104" s="56">
        <f t="shared" si="7"/>
        <v>0</v>
      </c>
      <c r="F104" s="60"/>
      <c r="G104" s="58"/>
      <c r="H104" s="59"/>
      <c r="I104" s="60"/>
      <c r="J104" s="39">
        <f t="shared" si="1"/>
        <v>0</v>
      </c>
      <c r="K104" s="81"/>
      <c r="L104" s="195"/>
      <c r="M104" s="195"/>
      <c r="N104" s="42">
        <f t="shared" si="2"/>
        <v>0</v>
      </c>
      <c r="O104" s="158"/>
      <c r="P104" s="190"/>
      <c r="Q104" s="158"/>
      <c r="R104" s="125"/>
      <c r="S104" s="176"/>
      <c r="T104" s="177"/>
      <c r="U104" s="49"/>
      <c r="V104" s="50"/>
    </row>
    <row r="105" spans="1:22" ht="26.25" customHeight="1" x14ac:dyDescent="0.3">
      <c r="A105" s="196"/>
      <c r="B105" s="99"/>
      <c r="C105" s="154"/>
      <c r="D105" s="191"/>
      <c r="E105" s="56">
        <f t="shared" si="7"/>
        <v>0</v>
      </c>
      <c r="F105" s="60"/>
      <c r="G105" s="58"/>
      <c r="H105" s="59"/>
      <c r="I105" s="60"/>
      <c r="J105" s="39">
        <f t="shared" si="1"/>
        <v>0</v>
      </c>
      <c r="K105" s="81"/>
      <c r="L105" s="195"/>
      <c r="M105" s="195"/>
      <c r="N105" s="42">
        <f t="shared" si="2"/>
        <v>0</v>
      </c>
      <c r="O105" s="158"/>
      <c r="P105" s="190"/>
      <c r="Q105" s="158"/>
      <c r="R105" s="125"/>
      <c r="S105" s="176"/>
      <c r="T105" s="177"/>
      <c r="U105" s="49"/>
      <c r="V105" s="50"/>
    </row>
    <row r="106" spans="1:22" ht="17.25" x14ac:dyDescent="0.3">
      <c r="A106" s="101"/>
      <c r="B106" s="99"/>
      <c r="C106" s="191"/>
      <c r="D106" s="191"/>
      <c r="E106" s="56">
        <f t="shared" si="7"/>
        <v>0</v>
      </c>
      <c r="F106" s="60"/>
      <c r="G106" s="58"/>
      <c r="H106" s="59"/>
      <c r="I106" s="60"/>
      <c r="J106" s="39">
        <f t="shared" si="1"/>
        <v>0</v>
      </c>
      <c r="K106" s="81"/>
      <c r="L106" s="61"/>
      <c r="M106" s="61"/>
      <c r="N106" s="42">
        <f t="shared" si="2"/>
        <v>0</v>
      </c>
      <c r="O106" s="158"/>
      <c r="P106" s="190"/>
      <c r="Q106" s="158"/>
      <c r="R106" s="125"/>
      <c r="S106" s="176"/>
      <c r="T106" s="177"/>
      <c r="U106" s="49"/>
      <c r="V106" s="50"/>
    </row>
    <row r="107" spans="1:22" ht="17.25" x14ac:dyDescent="0.3">
      <c r="A107" s="101"/>
      <c r="B107" s="99"/>
      <c r="C107" s="191"/>
      <c r="D107" s="191"/>
      <c r="E107" s="56">
        <f t="shared" si="7"/>
        <v>0</v>
      </c>
      <c r="F107" s="60"/>
      <c r="G107" s="58"/>
      <c r="H107" s="59"/>
      <c r="I107" s="60"/>
      <c r="J107" s="39">
        <f t="shared" si="1"/>
        <v>0</v>
      </c>
      <c r="K107" s="81"/>
      <c r="L107" s="61"/>
      <c r="M107" s="61"/>
      <c r="N107" s="42">
        <f t="shared" si="2"/>
        <v>0</v>
      </c>
      <c r="O107" s="158"/>
      <c r="P107" s="190"/>
      <c r="Q107" s="158"/>
      <c r="R107" s="125"/>
      <c r="S107" s="176"/>
      <c r="T107" s="177"/>
      <c r="U107" s="49"/>
      <c r="V107" s="50"/>
    </row>
    <row r="108" spans="1:22" ht="17.25" x14ac:dyDescent="0.3">
      <c r="A108" s="101"/>
      <c r="B108" s="99"/>
      <c r="C108" s="191"/>
      <c r="D108" s="191"/>
      <c r="E108" s="56">
        <f t="shared" si="7"/>
        <v>0</v>
      </c>
      <c r="F108" s="60"/>
      <c r="G108" s="58"/>
      <c r="H108" s="59"/>
      <c r="I108" s="60"/>
      <c r="J108" s="39">
        <f t="shared" si="1"/>
        <v>0</v>
      </c>
      <c r="K108" s="81"/>
      <c r="L108" s="61"/>
      <c r="M108" s="61"/>
      <c r="N108" s="42">
        <f t="shared" si="2"/>
        <v>0</v>
      </c>
      <c r="O108" s="158"/>
      <c r="P108" s="190"/>
      <c r="Q108" s="158"/>
      <c r="R108" s="125"/>
      <c r="S108" s="176"/>
      <c r="T108" s="177"/>
      <c r="U108" s="49"/>
      <c r="V108" s="50"/>
    </row>
    <row r="109" spans="1:22" ht="17.25" x14ac:dyDescent="0.3">
      <c r="A109" s="110"/>
      <c r="B109" s="99"/>
      <c r="C109" s="187"/>
      <c r="D109" s="191"/>
      <c r="E109" s="56">
        <f t="shared" si="7"/>
        <v>0</v>
      </c>
      <c r="F109" s="60"/>
      <c r="G109" s="58"/>
      <c r="H109" s="59"/>
      <c r="I109" s="60"/>
      <c r="J109" s="39">
        <f t="shared" si="1"/>
        <v>0</v>
      </c>
      <c r="K109" s="81"/>
      <c r="L109" s="61"/>
      <c r="M109" s="61"/>
      <c r="N109" s="42">
        <f t="shared" si="2"/>
        <v>0</v>
      </c>
      <c r="O109" s="1672"/>
      <c r="P109" s="1674"/>
      <c r="Q109" s="158"/>
      <c r="R109" s="125"/>
      <c r="S109" s="176"/>
      <c r="T109" s="177"/>
      <c r="U109" s="49"/>
      <c r="V109" s="50"/>
    </row>
    <row r="110" spans="1:22" ht="17.25" x14ac:dyDescent="0.3">
      <c r="A110" s="110"/>
      <c r="B110" s="99"/>
      <c r="C110" s="187"/>
      <c r="D110" s="191"/>
      <c r="E110" s="56">
        <f t="shared" si="7"/>
        <v>0</v>
      </c>
      <c r="F110" s="60"/>
      <c r="G110" s="58"/>
      <c r="H110" s="59"/>
      <c r="I110" s="60"/>
      <c r="J110" s="39">
        <f t="shared" si="1"/>
        <v>0</v>
      </c>
      <c r="K110" s="81"/>
      <c r="L110" s="61"/>
      <c r="M110" s="61"/>
      <c r="N110" s="42">
        <f t="shared" si="2"/>
        <v>0</v>
      </c>
      <c r="O110" s="1673"/>
      <c r="P110" s="1675"/>
      <c r="Q110" s="158"/>
      <c r="R110" s="125"/>
      <c r="S110" s="176"/>
      <c r="T110" s="177"/>
      <c r="U110" s="49"/>
      <c r="V110" s="50"/>
    </row>
    <row r="111" spans="1:22" ht="17.25" x14ac:dyDescent="0.3">
      <c r="A111" s="99"/>
      <c r="B111" s="99"/>
      <c r="C111" s="191"/>
      <c r="D111" s="191"/>
      <c r="E111" s="56">
        <f t="shared" si="7"/>
        <v>0</v>
      </c>
      <c r="F111" s="60"/>
      <c r="G111" s="58"/>
      <c r="H111" s="59"/>
      <c r="I111" s="60"/>
      <c r="J111" s="39">
        <f t="shared" si="1"/>
        <v>0</v>
      </c>
      <c r="K111" s="81"/>
      <c r="L111" s="61"/>
      <c r="M111" s="61"/>
      <c r="N111" s="42">
        <f t="shared" si="2"/>
        <v>0</v>
      </c>
      <c r="O111" s="158"/>
      <c r="P111" s="190"/>
      <c r="Q111" s="158"/>
      <c r="R111" s="125"/>
      <c r="S111" s="176"/>
      <c r="T111" s="177"/>
      <c r="U111" s="49"/>
      <c r="V111" s="50"/>
    </row>
    <row r="112" spans="1:22" ht="17.25" x14ac:dyDescent="0.3">
      <c r="A112" s="99"/>
      <c r="B112" s="99"/>
      <c r="C112" s="191"/>
      <c r="D112" s="191"/>
      <c r="E112" s="56">
        <f t="shared" si="7"/>
        <v>0</v>
      </c>
      <c r="F112" s="60"/>
      <c r="G112" s="58"/>
      <c r="H112" s="59"/>
      <c r="I112" s="60"/>
      <c r="J112" s="39">
        <f t="shared" si="1"/>
        <v>0</v>
      </c>
      <c r="K112" s="81"/>
      <c r="L112" s="61"/>
      <c r="M112" s="61"/>
      <c r="N112" s="42">
        <f t="shared" si="2"/>
        <v>0</v>
      </c>
      <c r="O112" s="158"/>
      <c r="P112" s="190"/>
      <c r="Q112" s="158"/>
      <c r="R112" s="125"/>
      <c r="S112" s="176"/>
      <c r="T112" s="177"/>
      <c r="U112" s="49"/>
      <c r="V112" s="50"/>
    </row>
    <row r="113" spans="1:22" ht="17.25" x14ac:dyDescent="0.3">
      <c r="A113" s="102"/>
      <c r="B113" s="99"/>
      <c r="C113" s="197"/>
      <c r="D113" s="197"/>
      <c r="E113" s="56">
        <f t="shared" si="7"/>
        <v>0</v>
      </c>
      <c r="F113" s="60"/>
      <c r="G113" s="58"/>
      <c r="H113" s="59"/>
      <c r="I113" s="60"/>
      <c r="J113" s="39">
        <f t="shared" si="1"/>
        <v>0</v>
      </c>
      <c r="K113" s="81"/>
      <c r="L113" s="61"/>
      <c r="M113" s="61"/>
      <c r="N113" s="42">
        <f t="shared" si="2"/>
        <v>0</v>
      </c>
      <c r="O113" s="158"/>
      <c r="P113" s="190"/>
      <c r="Q113" s="158"/>
      <c r="R113" s="125"/>
      <c r="S113" s="176"/>
      <c r="T113" s="177"/>
      <c r="U113" s="49"/>
      <c r="V113" s="50"/>
    </row>
    <row r="114" spans="1:22" ht="17.25" x14ac:dyDescent="0.25">
      <c r="A114" s="152"/>
      <c r="B114" s="110"/>
      <c r="C114" s="194"/>
      <c r="D114" s="194"/>
      <c r="E114" s="56">
        <f t="shared" si="7"/>
        <v>0</v>
      </c>
      <c r="F114" s="60"/>
      <c r="G114" s="58"/>
      <c r="H114" s="59"/>
      <c r="I114" s="60"/>
      <c r="J114" s="39">
        <f t="shared" si="1"/>
        <v>0</v>
      </c>
      <c r="K114" s="81"/>
      <c r="L114" s="61"/>
      <c r="M114" s="61"/>
      <c r="N114" s="42">
        <f t="shared" si="2"/>
        <v>0</v>
      </c>
      <c r="O114" s="158"/>
      <c r="P114" s="190"/>
      <c r="Q114" s="158"/>
      <c r="R114" s="125"/>
      <c r="S114" s="176"/>
      <c r="T114" s="177"/>
      <c r="U114" s="49"/>
      <c r="V114" s="50"/>
    </row>
    <row r="115" spans="1:22" ht="17.25" x14ac:dyDescent="0.25">
      <c r="A115" s="152"/>
      <c r="B115" s="110"/>
      <c r="C115" s="197"/>
      <c r="D115" s="197"/>
      <c r="E115" s="56">
        <f t="shared" si="7"/>
        <v>0</v>
      </c>
      <c r="F115" s="60"/>
      <c r="G115" s="58"/>
      <c r="H115" s="59"/>
      <c r="I115" s="60"/>
      <c r="J115" s="39">
        <f t="shared" si="1"/>
        <v>0</v>
      </c>
      <c r="K115" s="81"/>
      <c r="L115" s="61"/>
      <c r="M115" s="61"/>
      <c r="N115" s="42">
        <f t="shared" si="2"/>
        <v>0</v>
      </c>
      <c r="O115" s="158"/>
      <c r="P115" s="190"/>
      <c r="Q115" s="158"/>
      <c r="R115" s="125"/>
      <c r="S115" s="176"/>
      <c r="T115" s="177"/>
      <c r="U115" s="49"/>
      <c r="V115" s="50"/>
    </row>
    <row r="116" spans="1:22" ht="17.25" x14ac:dyDescent="0.25">
      <c r="A116" s="152"/>
      <c r="B116" s="110"/>
      <c r="C116" s="197"/>
      <c r="D116" s="197"/>
      <c r="E116" s="56">
        <f t="shared" si="7"/>
        <v>0</v>
      </c>
      <c r="F116" s="60"/>
      <c r="G116" s="58"/>
      <c r="H116" s="59"/>
      <c r="I116" s="60"/>
      <c r="J116" s="39">
        <f t="shared" si="1"/>
        <v>0</v>
      </c>
      <c r="K116" s="81"/>
      <c r="L116" s="61"/>
      <c r="M116" s="61"/>
      <c r="N116" s="42">
        <f t="shared" si="2"/>
        <v>0</v>
      </c>
      <c r="O116" s="158"/>
      <c r="P116" s="190"/>
      <c r="Q116" s="158"/>
      <c r="R116" s="125"/>
      <c r="S116" s="176"/>
      <c r="T116" s="177"/>
      <c r="U116" s="49"/>
      <c r="V116" s="50"/>
    </row>
    <row r="117" spans="1:22" ht="17.25" x14ac:dyDescent="0.3">
      <c r="A117" s="101"/>
      <c r="B117" s="99"/>
      <c r="C117" s="197"/>
      <c r="D117" s="197"/>
      <c r="E117" s="56">
        <f t="shared" si="7"/>
        <v>0</v>
      </c>
      <c r="F117" s="60"/>
      <c r="G117" s="58"/>
      <c r="H117" s="59"/>
      <c r="I117" s="60"/>
      <c r="J117" s="39">
        <f t="shared" si="1"/>
        <v>0</v>
      </c>
      <c r="K117" s="81"/>
      <c r="L117" s="61"/>
      <c r="M117" s="61"/>
      <c r="N117" s="42">
        <f t="shared" si="2"/>
        <v>0</v>
      </c>
      <c r="O117" s="158"/>
      <c r="P117" s="190"/>
      <c r="Q117" s="158"/>
      <c r="R117" s="125"/>
      <c r="S117" s="176"/>
      <c r="T117" s="176"/>
      <c r="U117" s="49"/>
      <c r="V117" s="50"/>
    </row>
    <row r="118" spans="1:22" ht="17.25" x14ac:dyDescent="0.3">
      <c r="A118" s="101"/>
      <c r="B118" s="99"/>
      <c r="C118" s="197"/>
      <c r="D118" s="197"/>
      <c r="E118" s="56">
        <f t="shared" si="7"/>
        <v>0</v>
      </c>
      <c r="F118" s="60"/>
      <c r="G118" s="58"/>
      <c r="H118" s="59"/>
      <c r="I118" s="60"/>
      <c r="J118" s="39">
        <f t="shared" si="1"/>
        <v>0</v>
      </c>
      <c r="K118" s="81"/>
      <c r="L118" s="61"/>
      <c r="M118" s="61"/>
      <c r="N118" s="42">
        <f t="shared" si="2"/>
        <v>0</v>
      </c>
      <c r="O118" s="158"/>
      <c r="P118" s="190"/>
      <c r="Q118" s="158"/>
      <c r="R118" s="125"/>
      <c r="S118" s="176"/>
      <c r="T118" s="176"/>
      <c r="U118" s="49"/>
      <c r="V118" s="50"/>
    </row>
    <row r="119" spans="1:22" ht="17.25" x14ac:dyDescent="0.3">
      <c r="A119" s="101"/>
      <c r="B119" s="99"/>
      <c r="C119" s="197"/>
      <c r="D119" s="197"/>
      <c r="E119" s="56">
        <f t="shared" si="7"/>
        <v>0</v>
      </c>
      <c r="F119" s="60"/>
      <c r="G119" s="58"/>
      <c r="H119" s="59"/>
      <c r="I119" s="60"/>
      <c r="J119" s="39">
        <f t="shared" si="1"/>
        <v>0</v>
      </c>
      <c r="K119" s="81"/>
      <c r="L119" s="61"/>
      <c r="M119" s="61"/>
      <c r="N119" s="42">
        <f t="shared" si="2"/>
        <v>0</v>
      </c>
      <c r="O119" s="158"/>
      <c r="P119" s="190"/>
      <c r="Q119" s="158"/>
      <c r="R119" s="125"/>
      <c r="S119" s="176"/>
      <c r="T119" s="176"/>
      <c r="U119" s="49"/>
      <c r="V119" s="50"/>
    </row>
    <row r="120" spans="1:22" ht="18.75" x14ac:dyDescent="0.3">
      <c r="A120" s="99"/>
      <c r="B120" s="198"/>
      <c r="C120" s="197"/>
      <c r="D120" s="197"/>
      <c r="E120" s="56">
        <f t="shared" si="7"/>
        <v>0</v>
      </c>
      <c r="F120" s="60"/>
      <c r="G120" s="58"/>
      <c r="H120" s="59"/>
      <c r="I120" s="60"/>
      <c r="J120" s="39">
        <f t="shared" si="1"/>
        <v>0</v>
      </c>
      <c r="K120" s="81"/>
      <c r="L120" s="61"/>
      <c r="M120" s="61"/>
      <c r="N120" s="42">
        <f t="shared" si="2"/>
        <v>0</v>
      </c>
      <c r="O120" s="158"/>
      <c r="P120" s="190"/>
      <c r="Q120" s="158"/>
      <c r="R120" s="125"/>
      <c r="S120" s="176"/>
      <c r="T120" s="177"/>
      <c r="U120" s="49"/>
      <c r="V120" s="50"/>
    </row>
    <row r="121" spans="1:22" ht="17.25" x14ac:dyDescent="0.3">
      <c r="A121" s="99"/>
      <c r="B121" s="99"/>
      <c r="C121" s="197"/>
      <c r="D121" s="197"/>
      <c r="E121" s="56">
        <f t="shared" si="7"/>
        <v>0</v>
      </c>
      <c r="F121" s="60"/>
      <c r="G121" s="58"/>
      <c r="H121" s="59"/>
      <c r="I121" s="60"/>
      <c r="J121" s="39">
        <f t="shared" si="1"/>
        <v>0</v>
      </c>
      <c r="K121" s="81"/>
      <c r="L121" s="61"/>
      <c r="M121" s="61"/>
      <c r="N121" s="42">
        <f t="shared" si="2"/>
        <v>0</v>
      </c>
      <c r="O121" s="158"/>
      <c r="P121" s="190"/>
      <c r="Q121" s="158"/>
      <c r="R121" s="125"/>
      <c r="S121" s="176"/>
      <c r="T121" s="177"/>
      <c r="U121" s="49"/>
      <c r="V121" s="50"/>
    </row>
    <row r="122" spans="1:22" ht="17.25" x14ac:dyDescent="0.3">
      <c r="A122" s="99"/>
      <c r="B122" s="99"/>
      <c r="C122" s="197"/>
      <c r="D122" s="197"/>
      <c r="E122" s="56">
        <f t="shared" si="7"/>
        <v>0</v>
      </c>
      <c r="F122" s="60"/>
      <c r="G122" s="58"/>
      <c r="H122" s="59"/>
      <c r="I122" s="60"/>
      <c r="J122" s="39">
        <f t="shared" si="1"/>
        <v>0</v>
      </c>
      <c r="K122" s="81"/>
      <c r="L122" s="61"/>
      <c r="M122" s="61"/>
      <c r="N122" s="42">
        <f t="shared" si="2"/>
        <v>0</v>
      </c>
      <c r="O122" s="158"/>
      <c r="P122" s="190"/>
      <c r="Q122" s="158"/>
      <c r="R122" s="125"/>
      <c r="S122" s="176"/>
      <c r="T122" s="177"/>
      <c r="U122" s="49"/>
      <c r="V122" s="50"/>
    </row>
    <row r="123" spans="1:22" ht="17.25" x14ac:dyDescent="0.3">
      <c r="A123" s="152"/>
      <c r="B123" s="99"/>
      <c r="C123" s="197"/>
      <c r="D123" s="197"/>
      <c r="E123" s="56">
        <f t="shared" si="7"/>
        <v>0</v>
      </c>
      <c r="F123" s="60"/>
      <c r="G123" s="58"/>
      <c r="H123" s="59"/>
      <c r="I123" s="60"/>
      <c r="J123" s="39">
        <f t="shared" si="1"/>
        <v>0</v>
      </c>
      <c r="K123" s="81"/>
      <c r="L123" s="61"/>
      <c r="M123" s="61"/>
      <c r="N123" s="42">
        <f t="shared" si="2"/>
        <v>0</v>
      </c>
      <c r="O123" s="158"/>
      <c r="P123" s="190"/>
      <c r="Q123" s="158"/>
      <c r="R123" s="125"/>
      <c r="S123" s="176"/>
      <c r="T123" s="177"/>
      <c r="U123" s="49"/>
      <c r="V123" s="50"/>
    </row>
    <row r="124" spans="1:22" ht="18" thickBot="1" x14ac:dyDescent="0.35">
      <c r="A124" s="199"/>
      <c r="B124" s="199"/>
      <c r="C124" s="200"/>
      <c r="D124" s="200"/>
      <c r="E124" s="201">
        <f t="shared" si="7"/>
        <v>0</v>
      </c>
      <c r="F124" s="38"/>
      <c r="G124" s="36"/>
      <c r="H124" s="443"/>
      <c r="I124" s="60"/>
      <c r="J124" s="39">
        <f t="shared" si="1"/>
        <v>0</v>
      </c>
      <c r="K124" s="81"/>
      <c r="L124" s="61"/>
      <c r="M124" s="61"/>
      <c r="N124" s="42">
        <f t="shared" si="2"/>
        <v>0</v>
      </c>
      <c r="O124" s="158"/>
      <c r="P124" s="190"/>
      <c r="Q124" s="158"/>
      <c r="R124" s="125"/>
      <c r="S124" s="176"/>
      <c r="T124" s="177"/>
      <c r="U124" s="49"/>
      <c r="V124" s="50"/>
    </row>
    <row r="125" spans="1:22" ht="18.75" thickTop="1" thickBot="1" x14ac:dyDescent="0.35">
      <c r="A125" s="99"/>
      <c r="B125" s="99"/>
      <c r="C125" s="197"/>
      <c r="D125" s="197"/>
      <c r="E125" s="34">
        <f t="shared" si="7"/>
        <v>0</v>
      </c>
      <c r="F125" s="60"/>
      <c r="G125" s="58"/>
      <c r="H125" s="59"/>
      <c r="I125" s="60"/>
      <c r="J125" s="39">
        <f t="shared" si="1"/>
        <v>0</v>
      </c>
      <c r="K125" s="81"/>
      <c r="L125" s="61"/>
      <c r="M125" s="61"/>
      <c r="N125" s="42">
        <f t="shared" si="2"/>
        <v>0</v>
      </c>
      <c r="O125" s="158"/>
      <c r="P125" s="190"/>
      <c r="Q125" s="158"/>
      <c r="R125" s="125"/>
      <c r="S125" s="176"/>
      <c r="T125" s="177"/>
      <c r="U125" s="49"/>
      <c r="V125" s="50"/>
    </row>
    <row r="126" spans="1:22" ht="18.75" thickTop="1" thickBot="1" x14ac:dyDescent="0.35">
      <c r="A126" s="110"/>
      <c r="B126" s="99"/>
      <c r="C126" s="197"/>
      <c r="D126" s="197"/>
      <c r="E126" s="34">
        <f t="shared" si="7"/>
        <v>0</v>
      </c>
      <c r="F126" s="60"/>
      <c r="G126" s="58"/>
      <c r="H126" s="59"/>
      <c r="I126" s="60"/>
      <c r="J126" s="39">
        <f t="shared" si="1"/>
        <v>0</v>
      </c>
      <c r="K126" s="81"/>
      <c r="L126" s="61"/>
      <c r="M126" s="61"/>
      <c r="N126" s="42">
        <f t="shared" si="2"/>
        <v>0</v>
      </c>
      <c r="O126" s="158"/>
      <c r="P126" s="190"/>
      <c r="Q126" s="158"/>
      <c r="R126" s="125"/>
      <c r="S126" s="176"/>
      <c r="T126" s="177"/>
      <c r="U126" s="49"/>
      <c r="V126" s="50"/>
    </row>
    <row r="127" spans="1:22" ht="18.75" thickTop="1" thickBot="1" x14ac:dyDescent="0.35">
      <c r="A127" s="110"/>
      <c r="B127" s="99"/>
      <c r="C127" s="197"/>
      <c r="D127" s="197"/>
      <c r="E127" s="34">
        <f t="shared" si="7"/>
        <v>0</v>
      </c>
      <c r="F127" s="60"/>
      <c r="G127" s="58"/>
      <c r="H127" s="59"/>
      <c r="I127" s="60"/>
      <c r="J127" s="39">
        <f t="shared" si="1"/>
        <v>0</v>
      </c>
      <c r="K127" s="81"/>
      <c r="L127" s="61"/>
      <c r="M127" s="61"/>
      <c r="N127" s="42">
        <f t="shared" si="2"/>
        <v>0</v>
      </c>
      <c r="O127" s="158"/>
      <c r="P127" s="190"/>
      <c r="Q127" s="158"/>
      <c r="R127" s="125"/>
      <c r="S127" s="176"/>
      <c r="T127" s="177"/>
      <c r="U127" s="49"/>
      <c r="V127" s="50"/>
    </row>
    <row r="128" spans="1:22" ht="18.75" thickTop="1" thickBot="1" x14ac:dyDescent="0.35">
      <c r="A128" s="110"/>
      <c r="B128" s="99"/>
      <c r="C128" s="197"/>
      <c r="D128" s="197"/>
      <c r="E128" s="34">
        <f t="shared" si="7"/>
        <v>0</v>
      </c>
      <c r="F128" s="60"/>
      <c r="G128" s="58"/>
      <c r="H128" s="59"/>
      <c r="I128" s="60"/>
      <c r="J128" s="39">
        <f t="shared" si="1"/>
        <v>0</v>
      </c>
      <c r="K128" s="81"/>
      <c r="L128" s="61"/>
      <c r="M128" s="61"/>
      <c r="N128" s="42">
        <f t="shared" si="2"/>
        <v>0</v>
      </c>
      <c r="O128" s="158"/>
      <c r="P128" s="190"/>
      <c r="Q128" s="158"/>
      <c r="R128" s="125"/>
      <c r="S128" s="176"/>
      <c r="T128" s="177"/>
      <c r="U128" s="49"/>
      <c r="V128" s="50"/>
    </row>
    <row r="129" spans="1:22" ht="18.75" thickTop="1" thickBot="1" x14ac:dyDescent="0.35">
      <c r="A129" s="99"/>
      <c r="B129" s="99"/>
      <c r="C129" s="197"/>
      <c r="D129" s="197"/>
      <c r="E129" s="34">
        <f t="shared" si="7"/>
        <v>0</v>
      </c>
      <c r="F129" s="60"/>
      <c r="G129" s="58"/>
      <c r="H129" s="59"/>
      <c r="I129" s="60"/>
      <c r="J129" s="39">
        <f t="shared" si="1"/>
        <v>0</v>
      </c>
      <c r="K129" s="81"/>
      <c r="L129" s="61"/>
      <c r="M129" s="61"/>
      <c r="N129" s="42">
        <f t="shared" si="2"/>
        <v>0</v>
      </c>
      <c r="O129" s="158"/>
      <c r="P129" s="190"/>
      <c r="Q129" s="158"/>
      <c r="R129" s="125"/>
      <c r="S129" s="176"/>
      <c r="T129" s="177"/>
      <c r="U129" s="49"/>
      <c r="V129" s="50"/>
    </row>
    <row r="130" spans="1:22" ht="18.75" thickTop="1" thickBot="1" x14ac:dyDescent="0.35">
      <c r="A130" s="98"/>
      <c r="B130" s="99"/>
      <c r="C130" s="197"/>
      <c r="D130" s="197"/>
      <c r="E130" s="34">
        <f t="shared" si="7"/>
        <v>0</v>
      </c>
      <c r="F130" s="60"/>
      <c r="G130" s="58"/>
      <c r="H130" s="59"/>
      <c r="I130" s="60"/>
      <c r="J130" s="39">
        <f t="shared" si="1"/>
        <v>0</v>
      </c>
      <c r="K130" s="81"/>
      <c r="L130" s="61"/>
      <c r="M130" s="61"/>
      <c r="N130" s="42">
        <f t="shared" ref="N130:N193" si="8">K130*I130</f>
        <v>0</v>
      </c>
      <c r="O130" s="158"/>
      <c r="P130" s="190"/>
      <c r="Q130" s="158"/>
      <c r="R130" s="125"/>
      <c r="S130" s="176"/>
      <c r="T130" s="177"/>
      <c r="U130" s="49"/>
      <c r="V130" s="50"/>
    </row>
    <row r="131" spans="1:22" ht="18.75" thickTop="1" thickBot="1" x14ac:dyDescent="0.35">
      <c r="A131" s="101"/>
      <c r="B131" s="99"/>
      <c r="C131" s="197"/>
      <c r="D131" s="197"/>
      <c r="E131" s="34">
        <f t="shared" si="7"/>
        <v>0</v>
      </c>
      <c r="F131" s="60"/>
      <c r="G131" s="58"/>
      <c r="H131" s="59"/>
      <c r="I131" s="60"/>
      <c r="J131" s="39">
        <f t="shared" si="1"/>
        <v>0</v>
      </c>
      <c r="K131" s="81"/>
      <c r="L131" s="61"/>
      <c r="M131" s="61"/>
      <c r="N131" s="42">
        <f t="shared" si="8"/>
        <v>0</v>
      </c>
      <c r="O131" s="158"/>
      <c r="P131" s="190"/>
      <c r="Q131" s="158"/>
      <c r="R131" s="125"/>
      <c r="S131" s="176"/>
      <c r="T131" s="177"/>
      <c r="U131" s="49"/>
      <c r="V131" s="50"/>
    </row>
    <row r="132" spans="1:22" ht="18.75" thickTop="1" thickBot="1" x14ac:dyDescent="0.35">
      <c r="A132" s="101"/>
      <c r="B132" s="99"/>
      <c r="C132" s="197"/>
      <c r="D132" s="197"/>
      <c r="E132" s="34">
        <f t="shared" si="7"/>
        <v>0</v>
      </c>
      <c r="F132" s="60"/>
      <c r="G132" s="58"/>
      <c r="H132" s="59"/>
      <c r="I132" s="60"/>
      <c r="J132" s="39">
        <f t="shared" si="1"/>
        <v>0</v>
      </c>
      <c r="K132" s="81"/>
      <c r="L132" s="61"/>
      <c r="M132" s="61"/>
      <c r="N132" s="42">
        <f t="shared" si="8"/>
        <v>0</v>
      </c>
      <c r="O132" s="158"/>
      <c r="P132" s="190"/>
      <c r="Q132" s="158"/>
      <c r="R132" s="125"/>
      <c r="S132" s="176"/>
      <c r="T132" s="177"/>
      <c r="U132" s="49"/>
      <c r="V132" s="50"/>
    </row>
    <row r="133" spans="1:22" ht="18.75" thickTop="1" thickBot="1" x14ac:dyDescent="0.35">
      <c r="A133" s="202"/>
      <c r="B133" s="99"/>
      <c r="C133" s="197"/>
      <c r="D133" s="197"/>
      <c r="E133" s="34">
        <f t="shared" si="7"/>
        <v>0</v>
      </c>
      <c r="F133" s="60"/>
      <c r="G133" s="58"/>
      <c r="H133" s="59"/>
      <c r="I133" s="60"/>
      <c r="J133" s="39">
        <f t="shared" si="1"/>
        <v>0</v>
      </c>
      <c r="K133" s="81"/>
      <c r="L133" s="61"/>
      <c r="M133" s="61"/>
      <c r="N133" s="42">
        <f t="shared" si="8"/>
        <v>0</v>
      </c>
      <c r="O133" s="158"/>
      <c r="P133" s="190"/>
      <c r="Q133" s="158"/>
      <c r="R133" s="125"/>
      <c r="S133" s="176"/>
      <c r="T133" s="177"/>
      <c r="U133" s="49"/>
      <c r="V133" s="50"/>
    </row>
    <row r="134" spans="1:22" ht="18.75" thickTop="1" thickBot="1" x14ac:dyDescent="0.35">
      <c r="A134" s="203"/>
      <c r="B134" s="99"/>
      <c r="C134" s="197"/>
      <c r="D134" s="197"/>
      <c r="E134" s="34">
        <f t="shared" si="7"/>
        <v>0</v>
      </c>
      <c r="F134" s="60"/>
      <c r="G134" s="58"/>
      <c r="H134" s="59"/>
      <c r="I134" s="60"/>
      <c r="J134" s="39">
        <f t="shared" si="1"/>
        <v>0</v>
      </c>
      <c r="K134" s="81"/>
      <c r="L134" s="61"/>
      <c r="M134" s="61"/>
      <c r="N134" s="42">
        <f t="shared" si="8"/>
        <v>0</v>
      </c>
      <c r="O134" s="158"/>
      <c r="P134" s="190"/>
      <c r="Q134" s="158"/>
      <c r="R134" s="125"/>
      <c r="S134" s="176"/>
      <c r="T134" s="177"/>
      <c r="U134" s="49"/>
      <c r="V134" s="50"/>
    </row>
    <row r="135" spans="1:22" ht="18.75" thickTop="1" thickBot="1" x14ac:dyDescent="0.35">
      <c r="A135" s="204"/>
      <c r="B135" s="99"/>
      <c r="C135" s="197"/>
      <c r="D135" s="197"/>
      <c r="E135" s="34">
        <f t="shared" si="7"/>
        <v>0</v>
      </c>
      <c r="F135" s="60"/>
      <c r="G135" s="58"/>
      <c r="H135" s="59"/>
      <c r="I135" s="60"/>
      <c r="J135" s="39">
        <f t="shared" si="1"/>
        <v>0</v>
      </c>
      <c r="K135" s="81"/>
      <c r="L135" s="61"/>
      <c r="M135" s="61"/>
      <c r="N135" s="42">
        <f t="shared" si="8"/>
        <v>0</v>
      </c>
      <c r="O135" s="158"/>
      <c r="P135" s="190"/>
      <c r="Q135" s="158"/>
      <c r="R135" s="125"/>
      <c r="S135" s="176"/>
      <c r="T135" s="177"/>
      <c r="U135" s="49"/>
      <c r="V135" s="50"/>
    </row>
    <row r="136" spans="1:22" ht="18.75" thickTop="1" thickBot="1" x14ac:dyDescent="0.35">
      <c r="A136" s="204"/>
      <c r="B136" s="99"/>
      <c r="C136" s="154"/>
      <c r="D136" s="154"/>
      <c r="E136" s="34">
        <f t="shared" si="7"/>
        <v>0</v>
      </c>
      <c r="F136" s="60"/>
      <c r="G136" s="58"/>
      <c r="H136" s="59"/>
      <c r="I136" s="60"/>
      <c r="J136" s="39">
        <f t="shared" ref="J136:J199" si="9">I136-F136</f>
        <v>0</v>
      </c>
      <c r="K136" s="81"/>
      <c r="L136" s="61"/>
      <c r="M136" s="61"/>
      <c r="N136" s="42">
        <f t="shared" si="8"/>
        <v>0</v>
      </c>
      <c r="O136" s="158"/>
      <c r="P136" s="190"/>
      <c r="Q136" s="158"/>
      <c r="R136" s="125"/>
      <c r="S136" s="176"/>
      <c r="T136" s="177"/>
      <c r="U136" s="49"/>
      <c r="V136" s="50"/>
    </row>
    <row r="137" spans="1:22" ht="18.75" thickTop="1" thickBot="1" x14ac:dyDescent="0.35">
      <c r="A137" s="203"/>
      <c r="B137" s="99"/>
      <c r="C137" s="197"/>
      <c r="D137" s="197"/>
      <c r="E137" s="34">
        <f t="shared" si="7"/>
        <v>0</v>
      </c>
      <c r="F137" s="60"/>
      <c r="G137" s="58"/>
      <c r="H137" s="205"/>
      <c r="I137" s="60"/>
      <c r="J137" s="39">
        <f t="shared" si="9"/>
        <v>0</v>
      </c>
      <c r="K137" s="81"/>
      <c r="L137" s="61"/>
      <c r="M137" s="61"/>
      <c r="N137" s="42">
        <f t="shared" si="8"/>
        <v>0</v>
      </c>
      <c r="O137" s="158"/>
      <c r="P137" s="190"/>
      <c r="Q137" s="158"/>
      <c r="R137" s="125"/>
      <c r="S137" s="176"/>
      <c r="T137" s="177"/>
      <c r="U137" s="49"/>
      <c r="V137" s="50"/>
    </row>
    <row r="138" spans="1:22" ht="18.75" thickTop="1" thickBot="1" x14ac:dyDescent="0.35">
      <c r="A138" s="203"/>
      <c r="B138" s="99"/>
      <c r="C138" s="154"/>
      <c r="D138" s="154"/>
      <c r="E138" s="34">
        <f t="shared" si="7"/>
        <v>0</v>
      </c>
      <c r="F138" s="60"/>
      <c r="G138" s="58"/>
      <c r="H138" s="205"/>
      <c r="I138" s="60"/>
      <c r="J138" s="39">
        <f t="shared" si="9"/>
        <v>0</v>
      </c>
      <c r="K138" s="81"/>
      <c r="L138" s="61"/>
      <c r="M138" s="61"/>
      <c r="N138" s="42">
        <f t="shared" si="8"/>
        <v>0</v>
      </c>
      <c r="O138" s="158"/>
      <c r="P138" s="190"/>
      <c r="Q138" s="158"/>
      <c r="R138" s="125"/>
      <c r="S138" s="176"/>
      <c r="T138" s="177"/>
      <c r="U138" s="49"/>
      <c r="V138" s="50"/>
    </row>
    <row r="139" spans="1:22" ht="18.75" thickTop="1" thickBot="1" x14ac:dyDescent="0.35">
      <c r="A139" s="203"/>
      <c r="B139" s="99"/>
      <c r="C139" s="197"/>
      <c r="D139" s="197"/>
      <c r="E139" s="34">
        <f t="shared" si="7"/>
        <v>0</v>
      </c>
      <c r="F139" s="60"/>
      <c r="G139" s="58"/>
      <c r="H139" s="205"/>
      <c r="I139" s="60"/>
      <c r="J139" s="39">
        <f t="shared" si="9"/>
        <v>0</v>
      </c>
      <c r="K139" s="81"/>
      <c r="L139" s="61"/>
      <c r="M139" s="61"/>
      <c r="N139" s="42">
        <f t="shared" si="8"/>
        <v>0</v>
      </c>
      <c r="O139" s="158"/>
      <c r="P139" s="190"/>
      <c r="Q139" s="158"/>
      <c r="R139" s="125"/>
      <c r="S139" s="176"/>
      <c r="T139" s="177"/>
      <c r="U139" s="49"/>
      <c r="V139" s="50"/>
    </row>
    <row r="140" spans="1:22" ht="18.75" thickTop="1" thickBot="1" x14ac:dyDescent="0.35">
      <c r="A140" s="203"/>
      <c r="B140" s="99"/>
      <c r="C140" s="194"/>
      <c r="D140" s="194"/>
      <c r="E140" s="34">
        <f t="shared" si="7"/>
        <v>0</v>
      </c>
      <c r="F140" s="60"/>
      <c r="G140" s="58"/>
      <c r="H140" s="205"/>
      <c r="I140" s="60"/>
      <c r="J140" s="39">
        <f t="shared" si="9"/>
        <v>0</v>
      </c>
      <c r="K140" s="81"/>
      <c r="L140" s="61"/>
      <c r="M140" s="61"/>
      <c r="N140" s="42">
        <f t="shared" si="8"/>
        <v>0</v>
      </c>
      <c r="O140" s="158"/>
      <c r="P140" s="183"/>
      <c r="Q140" s="158"/>
      <c r="R140" s="125"/>
      <c r="S140" s="176"/>
      <c r="T140" s="177"/>
      <c r="U140" s="49"/>
      <c r="V140" s="50"/>
    </row>
    <row r="141" spans="1:22" ht="20.25" thickTop="1" thickBot="1" x14ac:dyDescent="0.35">
      <c r="A141" s="99"/>
      <c r="B141" s="99"/>
      <c r="C141" s="197"/>
      <c r="D141" s="197"/>
      <c r="E141" s="34">
        <f t="shared" si="7"/>
        <v>0</v>
      </c>
      <c r="F141" s="60"/>
      <c r="G141" s="58"/>
      <c r="H141" s="206"/>
      <c r="I141" s="60"/>
      <c r="J141" s="39">
        <f t="shared" si="9"/>
        <v>0</v>
      </c>
      <c r="K141" s="81"/>
      <c r="L141" s="61"/>
      <c r="M141" s="61"/>
      <c r="N141" s="42">
        <f t="shared" si="8"/>
        <v>0</v>
      </c>
      <c r="O141" s="158"/>
      <c r="P141" s="207"/>
      <c r="Q141" s="158"/>
      <c r="R141" s="208"/>
      <c r="S141" s="176"/>
      <c r="T141" s="177"/>
      <c r="U141" s="49"/>
      <c r="V141" s="50"/>
    </row>
    <row r="142" spans="1:22" ht="20.25" thickTop="1" thickBot="1" x14ac:dyDescent="0.35">
      <c r="A142" s="99"/>
      <c r="B142" s="99"/>
      <c r="C142" s="197"/>
      <c r="D142" s="197"/>
      <c r="E142" s="34">
        <f t="shared" si="7"/>
        <v>0</v>
      </c>
      <c r="F142" s="60"/>
      <c r="G142" s="58"/>
      <c r="H142" s="206"/>
      <c r="I142" s="60"/>
      <c r="J142" s="39">
        <f t="shared" si="9"/>
        <v>0</v>
      </c>
      <c r="K142" s="81"/>
      <c r="L142" s="61"/>
      <c r="M142" s="61"/>
      <c r="N142" s="42">
        <f t="shared" si="8"/>
        <v>0</v>
      </c>
      <c r="O142" s="158"/>
      <c r="P142" s="207"/>
      <c r="Q142" s="158"/>
      <c r="R142" s="208"/>
      <c r="S142" s="176"/>
      <c r="T142" s="177"/>
      <c r="U142" s="49"/>
      <c r="V142" s="50"/>
    </row>
    <row r="143" spans="1:22" ht="20.25" thickTop="1" thickBot="1" x14ac:dyDescent="0.35">
      <c r="A143" s="99"/>
      <c r="B143" s="99"/>
      <c r="C143" s="197"/>
      <c r="D143" s="197"/>
      <c r="E143" s="34">
        <f t="shared" si="7"/>
        <v>0</v>
      </c>
      <c r="F143" s="60"/>
      <c r="G143" s="58"/>
      <c r="H143" s="206"/>
      <c r="I143" s="60"/>
      <c r="J143" s="39">
        <f t="shared" si="9"/>
        <v>0</v>
      </c>
      <c r="K143" s="81"/>
      <c r="L143" s="61"/>
      <c r="M143" s="61"/>
      <c r="N143" s="42">
        <f t="shared" si="8"/>
        <v>0</v>
      </c>
      <c r="O143" s="158"/>
      <c r="P143" s="207"/>
      <c r="Q143" s="158"/>
      <c r="R143" s="208"/>
      <c r="S143" s="176"/>
      <c r="T143" s="177"/>
      <c r="U143" s="49"/>
      <c r="V143" s="50"/>
    </row>
    <row r="144" spans="1:22" ht="20.25" thickTop="1" thickBot="1" x14ac:dyDescent="0.35">
      <c r="A144" s="99"/>
      <c r="B144" s="99"/>
      <c r="C144" s="197"/>
      <c r="D144" s="197"/>
      <c r="E144" s="34">
        <f t="shared" si="7"/>
        <v>0</v>
      </c>
      <c r="F144" s="60"/>
      <c r="G144" s="58"/>
      <c r="H144" s="206"/>
      <c r="I144" s="60"/>
      <c r="J144" s="39">
        <f t="shared" si="9"/>
        <v>0</v>
      </c>
      <c r="K144" s="81"/>
      <c r="L144" s="61"/>
      <c r="M144" s="61"/>
      <c r="N144" s="42">
        <f t="shared" si="8"/>
        <v>0</v>
      </c>
      <c r="O144" s="158"/>
      <c r="P144" s="207"/>
      <c r="Q144" s="158"/>
      <c r="R144" s="208"/>
      <c r="S144" s="176"/>
      <c r="T144" s="177"/>
      <c r="U144" s="49"/>
      <c r="V144" s="50"/>
    </row>
    <row r="145" spans="1:22" ht="18.75" thickTop="1" thickBot="1" x14ac:dyDescent="0.35">
      <c r="A145" s="102"/>
      <c r="B145" s="99"/>
      <c r="C145" s="197"/>
      <c r="D145" s="197"/>
      <c r="E145" s="34">
        <f t="shared" si="7"/>
        <v>0</v>
      </c>
      <c r="F145" s="60"/>
      <c r="G145" s="58"/>
      <c r="H145" s="205"/>
      <c r="I145" s="60"/>
      <c r="J145" s="39">
        <f t="shared" si="9"/>
        <v>0</v>
      </c>
      <c r="K145" s="81"/>
      <c r="L145" s="61"/>
      <c r="M145" s="61"/>
      <c r="N145" s="42">
        <f t="shared" si="8"/>
        <v>0</v>
      </c>
      <c r="O145" s="69"/>
      <c r="P145" s="209"/>
      <c r="Q145" s="210"/>
      <c r="R145" s="208"/>
      <c r="S145" s="176"/>
      <c r="T145" s="177"/>
      <c r="U145" s="49"/>
      <c r="V145" s="50"/>
    </row>
    <row r="146" spans="1:22" ht="18.75" thickTop="1" thickBot="1" x14ac:dyDescent="0.35">
      <c r="A146" s="99"/>
      <c r="B146" s="99"/>
      <c r="C146" s="197"/>
      <c r="D146" s="197"/>
      <c r="E146" s="34">
        <f t="shared" si="7"/>
        <v>0</v>
      </c>
      <c r="F146" s="60"/>
      <c r="G146" s="58"/>
      <c r="H146" s="205"/>
      <c r="I146" s="60"/>
      <c r="J146" s="39">
        <f t="shared" si="9"/>
        <v>0</v>
      </c>
      <c r="K146" s="81"/>
      <c r="L146" s="61"/>
      <c r="M146" s="61"/>
      <c r="N146" s="42">
        <f t="shared" si="8"/>
        <v>0</v>
      </c>
      <c r="O146" s="69"/>
      <c r="P146" s="209"/>
      <c r="Q146" s="210"/>
      <c r="R146" s="208"/>
      <c r="S146" s="176"/>
      <c r="T146" s="177"/>
      <c r="U146" s="49"/>
      <c r="V146" s="50"/>
    </row>
    <row r="147" spans="1:22" ht="18.75" thickTop="1" thickBot="1" x14ac:dyDescent="0.35">
      <c r="A147" s="101"/>
      <c r="B147" s="99"/>
      <c r="C147" s="181"/>
      <c r="D147" s="181"/>
      <c r="E147" s="34">
        <f t="shared" si="7"/>
        <v>0</v>
      </c>
      <c r="F147" s="60"/>
      <c r="G147" s="58"/>
      <c r="H147" s="205"/>
      <c r="I147" s="60"/>
      <c r="J147" s="39">
        <f t="shared" si="9"/>
        <v>0</v>
      </c>
      <c r="K147" s="81"/>
      <c r="L147" s="61"/>
      <c r="M147" s="61"/>
      <c r="N147" s="42">
        <f t="shared" si="8"/>
        <v>0</v>
      </c>
      <c r="O147" s="69"/>
      <c r="P147" s="209"/>
      <c r="Q147" s="210"/>
      <c r="R147" s="208"/>
      <c r="S147" s="176"/>
      <c r="T147" s="177"/>
      <c r="U147" s="49"/>
      <c r="V147" s="50"/>
    </row>
    <row r="148" spans="1:22" ht="18.75" thickTop="1" thickBot="1" x14ac:dyDescent="0.35">
      <c r="A148" s="101"/>
      <c r="B148" s="99"/>
      <c r="C148" s="181"/>
      <c r="D148" s="181"/>
      <c r="E148" s="34">
        <f t="shared" si="7"/>
        <v>0</v>
      </c>
      <c r="F148" s="60"/>
      <c r="G148" s="58"/>
      <c r="H148" s="205"/>
      <c r="I148" s="60"/>
      <c r="J148" s="39">
        <f t="shared" si="9"/>
        <v>0</v>
      </c>
      <c r="K148" s="81"/>
      <c r="L148" s="61"/>
      <c r="M148" s="61"/>
      <c r="N148" s="42">
        <f t="shared" si="8"/>
        <v>0</v>
      </c>
      <c r="O148" s="69"/>
      <c r="P148" s="209"/>
      <c r="Q148" s="210"/>
      <c r="R148" s="208"/>
      <c r="S148" s="176"/>
      <c r="T148" s="177"/>
      <c r="U148" s="49"/>
      <c r="V148" s="50"/>
    </row>
    <row r="149" spans="1:22" ht="18.75" thickTop="1" thickBot="1" x14ac:dyDescent="0.35">
      <c r="A149" s="101"/>
      <c r="B149" s="99"/>
      <c r="C149" s="181"/>
      <c r="D149" s="181"/>
      <c r="E149" s="34">
        <f t="shared" si="7"/>
        <v>0</v>
      </c>
      <c r="F149" s="60"/>
      <c r="G149" s="58"/>
      <c r="H149" s="205"/>
      <c r="I149" s="60"/>
      <c r="J149" s="39">
        <f t="shared" si="9"/>
        <v>0</v>
      </c>
      <c r="K149" s="81"/>
      <c r="L149" s="61"/>
      <c r="M149" s="61"/>
      <c r="N149" s="42">
        <f t="shared" si="8"/>
        <v>0</v>
      </c>
      <c r="O149" s="69"/>
      <c r="P149" s="209"/>
      <c r="Q149" s="210"/>
      <c r="R149" s="208"/>
      <c r="S149" s="176"/>
      <c r="T149" s="177"/>
      <c r="U149" s="49"/>
      <c r="V149" s="50"/>
    </row>
    <row r="150" spans="1:22" ht="18.75" thickTop="1" thickBot="1" x14ac:dyDescent="0.35">
      <c r="A150" s="101"/>
      <c r="B150" s="99"/>
      <c r="C150" s="181"/>
      <c r="D150" s="181"/>
      <c r="E150" s="34">
        <f t="shared" si="7"/>
        <v>0</v>
      </c>
      <c r="F150" s="60"/>
      <c r="G150" s="58"/>
      <c r="H150" s="205"/>
      <c r="I150" s="60"/>
      <c r="J150" s="39">
        <f t="shared" si="9"/>
        <v>0</v>
      </c>
      <c r="K150" s="81"/>
      <c r="L150" s="61"/>
      <c r="M150" s="61"/>
      <c r="N150" s="42">
        <f t="shared" si="8"/>
        <v>0</v>
      </c>
      <c r="O150" s="69"/>
      <c r="P150" s="209"/>
      <c r="Q150" s="210"/>
      <c r="R150" s="208"/>
      <c r="S150" s="176"/>
      <c r="T150" s="177"/>
      <c r="U150" s="49"/>
      <c r="V150" s="50"/>
    </row>
    <row r="151" spans="1:22" ht="18.75" thickTop="1" thickBot="1" x14ac:dyDescent="0.35">
      <c r="A151" s="101"/>
      <c r="B151" s="99"/>
      <c r="C151" s="181"/>
      <c r="D151" s="181"/>
      <c r="E151" s="34">
        <f t="shared" si="7"/>
        <v>0</v>
      </c>
      <c r="F151" s="60"/>
      <c r="G151" s="58"/>
      <c r="H151" s="205"/>
      <c r="I151" s="60"/>
      <c r="J151" s="39">
        <f t="shared" si="9"/>
        <v>0</v>
      </c>
      <c r="K151" s="81"/>
      <c r="L151" s="61"/>
      <c r="M151" s="61"/>
      <c r="N151" s="42">
        <f t="shared" si="8"/>
        <v>0</v>
      </c>
      <c r="O151" s="69"/>
      <c r="P151" s="209"/>
      <c r="Q151" s="210"/>
      <c r="R151" s="208"/>
      <c r="S151" s="176"/>
      <c r="T151" s="177"/>
      <c r="U151" s="49"/>
      <c r="V151" s="50"/>
    </row>
    <row r="152" spans="1:22" ht="18.75" thickTop="1" thickBot="1" x14ac:dyDescent="0.35">
      <c r="A152" s="203"/>
      <c r="B152" s="99"/>
      <c r="C152" s="197"/>
      <c r="D152" s="197"/>
      <c r="E152" s="34">
        <f t="shared" si="7"/>
        <v>0</v>
      </c>
      <c r="F152" s="60"/>
      <c r="G152" s="58"/>
      <c r="H152" s="205"/>
      <c r="I152" s="60"/>
      <c r="J152" s="39">
        <f t="shared" si="9"/>
        <v>0</v>
      </c>
      <c r="K152" s="81"/>
      <c r="L152" s="61"/>
      <c r="M152" s="61"/>
      <c r="N152" s="42">
        <f t="shared" si="8"/>
        <v>0</v>
      </c>
      <c r="O152" s="69"/>
      <c r="P152" s="209"/>
      <c r="Q152" s="210"/>
      <c r="R152" s="208"/>
      <c r="S152" s="176"/>
      <c r="T152" s="177"/>
      <c r="U152" s="49"/>
      <c r="V152" s="50"/>
    </row>
    <row r="153" spans="1:22" ht="18.75" thickTop="1" thickBot="1" x14ac:dyDescent="0.35">
      <c r="A153" s="169"/>
      <c r="B153" s="99"/>
      <c r="C153" s="182"/>
      <c r="D153" s="182"/>
      <c r="E153" s="34">
        <f t="shared" si="7"/>
        <v>0</v>
      </c>
      <c r="F153" s="60"/>
      <c r="G153" s="58"/>
      <c r="H153" s="205"/>
      <c r="I153" s="60"/>
      <c r="J153" s="39">
        <f t="shared" si="9"/>
        <v>0</v>
      </c>
      <c r="K153" s="81"/>
      <c r="L153" s="61"/>
      <c r="M153" s="61"/>
      <c r="N153" s="42">
        <f t="shared" si="8"/>
        <v>0</v>
      </c>
      <c r="O153" s="69"/>
      <c r="P153" s="209"/>
      <c r="Q153" s="210"/>
      <c r="R153" s="208"/>
      <c r="S153" s="176"/>
      <c r="T153" s="177"/>
      <c r="U153" s="49"/>
      <c r="V153" s="50"/>
    </row>
    <row r="154" spans="1:22" ht="18.75" thickTop="1" thickBot="1" x14ac:dyDescent="0.35">
      <c r="A154" s="169"/>
      <c r="B154" s="99"/>
      <c r="C154" s="182"/>
      <c r="D154" s="182"/>
      <c r="E154" s="34">
        <f t="shared" si="7"/>
        <v>0</v>
      </c>
      <c r="F154" s="60"/>
      <c r="G154" s="58"/>
      <c r="H154" s="205"/>
      <c r="I154" s="60"/>
      <c r="J154" s="39">
        <f t="shared" si="9"/>
        <v>0</v>
      </c>
      <c r="K154" s="81"/>
      <c r="L154" s="61"/>
      <c r="M154" s="61"/>
      <c r="N154" s="42">
        <f t="shared" si="8"/>
        <v>0</v>
      </c>
      <c r="O154" s="69"/>
      <c r="P154" s="209"/>
      <c r="Q154" s="211"/>
      <c r="R154" s="208"/>
      <c r="S154" s="176"/>
      <c r="T154" s="177"/>
      <c r="U154" s="49"/>
      <c r="V154" s="50"/>
    </row>
    <row r="155" spans="1:22" ht="18.75" thickTop="1" thickBot="1" x14ac:dyDescent="0.35">
      <c r="A155" s="169"/>
      <c r="B155" s="99"/>
      <c r="C155" s="182"/>
      <c r="D155" s="182"/>
      <c r="E155" s="34">
        <f t="shared" si="7"/>
        <v>0</v>
      </c>
      <c r="F155" s="60"/>
      <c r="G155" s="58"/>
      <c r="H155" s="205"/>
      <c r="I155" s="60"/>
      <c r="J155" s="39">
        <f t="shared" si="9"/>
        <v>0</v>
      </c>
      <c r="K155" s="81"/>
      <c r="L155" s="61"/>
      <c r="M155" s="61"/>
      <c r="N155" s="42">
        <f t="shared" si="8"/>
        <v>0</v>
      </c>
      <c r="O155" s="69"/>
      <c r="P155" s="209"/>
      <c r="Q155" s="210"/>
      <c r="R155" s="208"/>
      <c r="S155" s="176"/>
      <c r="T155" s="177"/>
      <c r="U155" s="49"/>
      <c r="V155" s="50"/>
    </row>
    <row r="156" spans="1:22" ht="18.75" thickTop="1" thickBot="1" x14ac:dyDescent="0.35">
      <c r="A156" s="203"/>
      <c r="B156" s="99"/>
      <c r="C156" s="197"/>
      <c r="D156" s="197"/>
      <c r="E156" s="34">
        <f t="shared" si="7"/>
        <v>0</v>
      </c>
      <c r="F156" s="60"/>
      <c r="G156" s="58"/>
      <c r="H156" s="205"/>
      <c r="I156" s="60"/>
      <c r="J156" s="39">
        <f t="shared" si="9"/>
        <v>0</v>
      </c>
      <c r="K156" s="81"/>
      <c r="L156" s="61"/>
      <c r="M156" s="61"/>
      <c r="N156" s="42">
        <f t="shared" si="8"/>
        <v>0</v>
      </c>
      <c r="O156" s="69"/>
      <c r="P156" s="212"/>
      <c r="Q156" s="210"/>
      <c r="R156" s="208"/>
      <c r="S156" s="176"/>
      <c r="T156" s="177"/>
      <c r="U156" s="49"/>
      <c r="V156" s="50"/>
    </row>
    <row r="157" spans="1:22" ht="20.25" thickTop="1" thickBot="1" x14ac:dyDescent="0.35">
      <c r="A157" s="203"/>
      <c r="B157" s="99"/>
      <c r="C157" s="197"/>
      <c r="D157" s="197"/>
      <c r="E157" s="34">
        <f t="shared" si="7"/>
        <v>0</v>
      </c>
      <c r="F157" s="60"/>
      <c r="G157" s="58"/>
      <c r="H157" s="206"/>
      <c r="I157" s="60"/>
      <c r="J157" s="39">
        <f t="shared" si="9"/>
        <v>0</v>
      </c>
      <c r="K157" s="81"/>
      <c r="L157" s="61"/>
      <c r="M157" s="61"/>
      <c r="N157" s="42">
        <f t="shared" si="8"/>
        <v>0</v>
      </c>
      <c r="O157" s="69"/>
      <c r="P157" s="212"/>
      <c r="Q157" s="210"/>
      <c r="R157" s="208"/>
      <c r="S157" s="176"/>
      <c r="T157" s="177"/>
      <c r="U157" s="49"/>
      <c r="V157" s="50"/>
    </row>
    <row r="158" spans="1:22" ht="18.75" thickTop="1" thickBot="1" x14ac:dyDescent="0.35">
      <c r="A158" s="203"/>
      <c r="B158" s="99"/>
      <c r="C158" s="197"/>
      <c r="D158" s="197"/>
      <c r="E158" s="34">
        <f t="shared" si="7"/>
        <v>0</v>
      </c>
      <c r="F158" s="60"/>
      <c r="G158" s="58"/>
      <c r="H158" s="213"/>
      <c r="I158" s="60"/>
      <c r="J158" s="39">
        <f t="shared" si="9"/>
        <v>0</v>
      </c>
      <c r="K158" s="81"/>
      <c r="L158" s="61"/>
      <c r="M158" s="61"/>
      <c r="N158" s="42">
        <f t="shared" si="8"/>
        <v>0</v>
      </c>
      <c r="O158" s="69"/>
      <c r="P158" s="212"/>
      <c r="Q158" s="210"/>
      <c r="R158" s="208"/>
      <c r="S158" s="176"/>
      <c r="T158" s="177"/>
      <c r="U158" s="49"/>
      <c r="V158" s="50"/>
    </row>
    <row r="159" spans="1:22" ht="18.75" thickTop="1" thickBot="1" x14ac:dyDescent="0.35">
      <c r="A159" s="203"/>
      <c r="B159" s="99"/>
      <c r="C159" s="197"/>
      <c r="D159" s="197"/>
      <c r="E159" s="34">
        <f t="shared" si="7"/>
        <v>0</v>
      </c>
      <c r="F159" s="60"/>
      <c r="G159" s="58"/>
      <c r="H159" s="205"/>
      <c r="I159" s="60"/>
      <c r="J159" s="39">
        <f t="shared" si="9"/>
        <v>0</v>
      </c>
      <c r="K159" s="81"/>
      <c r="L159" s="61"/>
      <c r="M159" s="61"/>
      <c r="N159" s="42">
        <f t="shared" si="8"/>
        <v>0</v>
      </c>
      <c r="O159" s="69"/>
      <c r="P159" s="212"/>
      <c r="Q159" s="210"/>
      <c r="R159" s="208"/>
      <c r="S159" s="176"/>
      <c r="T159" s="177"/>
      <c r="U159" s="49"/>
      <c r="V159" s="50"/>
    </row>
    <row r="160" spans="1:22" ht="18.75" thickTop="1" thickBot="1" x14ac:dyDescent="0.35">
      <c r="A160" s="214"/>
      <c r="B160" s="99"/>
      <c r="C160" s="197"/>
      <c r="D160" s="197"/>
      <c r="E160" s="34">
        <f t="shared" si="7"/>
        <v>0</v>
      </c>
      <c r="F160" s="60"/>
      <c r="G160" s="58"/>
      <c r="H160" s="215"/>
      <c r="I160" s="60"/>
      <c r="J160" s="39">
        <f t="shared" si="9"/>
        <v>0</v>
      </c>
      <c r="K160" s="81"/>
      <c r="L160" s="61"/>
      <c r="M160" s="61"/>
      <c r="N160" s="42">
        <f t="shared" si="8"/>
        <v>0</v>
      </c>
      <c r="O160" s="216"/>
      <c r="P160" s="217"/>
      <c r="Q160" s="218"/>
      <c r="R160" s="219"/>
      <c r="S160" s="176"/>
      <c r="T160" s="177"/>
      <c r="U160" s="49"/>
      <c r="V160" s="50"/>
    </row>
    <row r="161" spans="1:22" ht="18.75" thickTop="1" thickBot="1" x14ac:dyDescent="0.35">
      <c r="A161" s="220"/>
      <c r="B161" s="99"/>
      <c r="C161" s="197"/>
      <c r="D161" s="197"/>
      <c r="E161" s="34">
        <f t="shared" si="7"/>
        <v>0</v>
      </c>
      <c r="F161" s="60"/>
      <c r="G161" s="221"/>
      <c r="H161" s="222"/>
      <c r="I161" s="60"/>
      <c r="J161" s="39">
        <f t="shared" si="9"/>
        <v>0</v>
      </c>
      <c r="K161" s="81"/>
      <c r="L161" s="61"/>
      <c r="M161" s="61"/>
      <c r="N161" s="42">
        <f t="shared" si="8"/>
        <v>0</v>
      </c>
      <c r="O161" s="223"/>
      <c r="P161" s="224"/>
      <c r="Q161" s="210"/>
      <c r="R161" s="208"/>
      <c r="S161" s="176"/>
      <c r="T161" s="177"/>
      <c r="U161" s="49"/>
      <c r="V161" s="50"/>
    </row>
    <row r="162" spans="1:22" ht="18.75" thickTop="1" thickBot="1" x14ac:dyDescent="0.35">
      <c r="A162" s="204"/>
      <c r="B162" s="99"/>
      <c r="C162" s="197"/>
      <c r="D162" s="197"/>
      <c r="E162" s="34">
        <f t="shared" si="7"/>
        <v>0</v>
      </c>
      <c r="F162" s="60"/>
      <c r="G162" s="224"/>
      <c r="H162" s="215"/>
      <c r="I162" s="60"/>
      <c r="J162" s="39">
        <f t="shared" si="9"/>
        <v>0</v>
      </c>
      <c r="K162" s="81"/>
      <c r="L162" s="61"/>
      <c r="M162" s="61"/>
      <c r="N162" s="42">
        <f t="shared" si="8"/>
        <v>0</v>
      </c>
      <c r="O162" s="223"/>
      <c r="P162" s="224"/>
      <c r="Q162" s="210"/>
      <c r="R162" s="208"/>
      <c r="S162" s="176"/>
      <c r="T162" s="177"/>
      <c r="U162" s="49"/>
      <c r="V162" s="50"/>
    </row>
    <row r="163" spans="1:22" ht="18.75" thickTop="1" thickBot="1" x14ac:dyDescent="0.35">
      <c r="A163" s="204"/>
      <c r="B163" s="99"/>
      <c r="C163" s="197"/>
      <c r="D163" s="197"/>
      <c r="E163" s="34">
        <f t="shared" ref="E163:E232" si="10">D163*F163</f>
        <v>0</v>
      </c>
      <c r="F163" s="60"/>
      <c r="G163" s="224"/>
      <c r="H163" s="222"/>
      <c r="I163" s="60"/>
      <c r="J163" s="39">
        <f t="shared" si="9"/>
        <v>0</v>
      </c>
      <c r="K163" s="225"/>
      <c r="L163" s="61"/>
      <c r="M163" s="61" t="s">
        <v>26</v>
      </c>
      <c r="N163" s="42">
        <f t="shared" si="8"/>
        <v>0</v>
      </c>
      <c r="O163" s="216"/>
      <c r="P163" s="217"/>
      <c r="Q163" s="218"/>
      <c r="R163" s="219"/>
      <c r="S163" s="176"/>
      <c r="T163" s="177"/>
      <c r="U163" s="49"/>
      <c r="V163" s="50"/>
    </row>
    <row r="164" spans="1:22" ht="18.75" thickTop="1" thickBot="1" x14ac:dyDescent="0.35">
      <c r="A164" s="203"/>
      <c r="B164" s="99"/>
      <c r="C164" s="197"/>
      <c r="D164" s="197"/>
      <c r="E164" s="34">
        <f t="shared" si="10"/>
        <v>0</v>
      </c>
      <c r="F164" s="60"/>
      <c r="G164" s="224"/>
      <c r="H164" s="222"/>
      <c r="I164" s="60"/>
      <c r="J164" s="39">
        <f t="shared" si="9"/>
        <v>0</v>
      </c>
      <c r="K164" s="225"/>
      <c r="L164" s="61"/>
      <c r="M164" s="61"/>
      <c r="N164" s="42">
        <f t="shared" si="8"/>
        <v>0</v>
      </c>
      <c r="O164" s="223"/>
      <c r="P164" s="224"/>
      <c r="Q164" s="210"/>
      <c r="R164" s="208"/>
      <c r="S164" s="176"/>
      <c r="T164" s="177"/>
      <c r="U164" s="49"/>
      <c r="V164" s="50"/>
    </row>
    <row r="165" spans="1:22" ht="18.75" thickTop="1" thickBot="1" x14ac:dyDescent="0.35">
      <c r="A165" s="169"/>
      <c r="B165" s="99"/>
      <c r="C165" s="226"/>
      <c r="D165" s="226"/>
      <c r="E165" s="34">
        <f t="shared" si="10"/>
        <v>0</v>
      </c>
      <c r="F165" s="60"/>
      <c r="G165" s="224"/>
      <c r="H165" s="227"/>
      <c r="I165" s="60"/>
      <c r="J165" s="39">
        <f t="shared" si="9"/>
        <v>0</v>
      </c>
      <c r="K165" s="81"/>
      <c r="L165" s="61"/>
      <c r="M165" s="61"/>
      <c r="N165" s="42">
        <f t="shared" si="8"/>
        <v>0</v>
      </c>
      <c r="O165" s="228"/>
      <c r="P165" s="229"/>
      <c r="Q165" s="124"/>
      <c r="R165" s="125"/>
      <c r="S165" s="176"/>
      <c r="T165" s="177"/>
      <c r="U165" s="49"/>
      <c r="V165" s="50"/>
    </row>
    <row r="166" spans="1:22" ht="18.75" thickTop="1" thickBot="1" x14ac:dyDescent="0.35">
      <c r="A166" s="230"/>
      <c r="B166" s="99"/>
      <c r="C166" s="197"/>
      <c r="D166" s="197"/>
      <c r="E166" s="34">
        <f t="shared" si="10"/>
        <v>0</v>
      </c>
      <c r="F166" s="60"/>
      <c r="G166" s="224"/>
      <c r="H166" s="205"/>
      <c r="I166" s="60"/>
      <c r="J166" s="39">
        <f t="shared" si="9"/>
        <v>0</v>
      </c>
      <c r="K166" s="225"/>
      <c r="L166" s="231"/>
      <c r="M166" s="231"/>
      <c r="N166" s="42">
        <f t="shared" si="8"/>
        <v>0</v>
      </c>
      <c r="O166" s="228"/>
      <c r="P166" s="229"/>
      <c r="Q166" s="218"/>
      <c r="R166" s="219"/>
      <c r="S166" s="176"/>
      <c r="T166" s="177"/>
      <c r="U166" s="49"/>
      <c r="V166" s="50"/>
    </row>
    <row r="167" spans="1:22" ht="18.75" thickTop="1" thickBot="1" x14ac:dyDescent="0.35">
      <c r="A167" s="203"/>
      <c r="B167" s="99"/>
      <c r="C167" s="197"/>
      <c r="D167" s="197"/>
      <c r="E167" s="34">
        <f t="shared" si="10"/>
        <v>0</v>
      </c>
      <c r="F167" s="60"/>
      <c r="G167" s="224"/>
      <c r="H167" s="205"/>
      <c r="I167" s="60"/>
      <c r="J167" s="39">
        <f t="shared" si="9"/>
        <v>0</v>
      </c>
      <c r="K167" s="225"/>
      <c r="L167" s="231"/>
      <c r="M167" s="231"/>
      <c r="N167" s="42">
        <f t="shared" si="8"/>
        <v>0</v>
      </c>
      <c r="O167" s="69"/>
      <c r="P167" s="209"/>
      <c r="Q167" s="218"/>
      <c r="R167" s="219"/>
      <c r="S167" s="176"/>
      <c r="T167" s="177"/>
      <c r="U167" s="49"/>
      <c r="V167" s="50"/>
    </row>
    <row r="168" spans="1:22" ht="18.75" thickTop="1" thickBot="1" x14ac:dyDescent="0.35">
      <c r="A168" s="204"/>
      <c r="B168" s="99"/>
      <c r="C168" s="197"/>
      <c r="D168" s="197"/>
      <c r="E168" s="34">
        <f t="shared" si="10"/>
        <v>0</v>
      </c>
      <c r="F168" s="60"/>
      <c r="G168" s="224"/>
      <c r="H168" s="232"/>
      <c r="I168" s="60"/>
      <c r="J168" s="39">
        <f t="shared" si="9"/>
        <v>0</v>
      </c>
      <c r="K168" s="233"/>
      <c r="L168" s="231"/>
      <c r="M168" s="231"/>
      <c r="N168" s="42">
        <f t="shared" si="8"/>
        <v>0</v>
      </c>
      <c r="O168" s="223"/>
      <c r="P168" s="224"/>
      <c r="Q168" s="218"/>
      <c r="R168" s="219"/>
      <c r="S168" s="176"/>
      <c r="T168" s="177"/>
      <c r="U168" s="49"/>
      <c r="V168" s="50"/>
    </row>
    <row r="169" spans="1:22" ht="20.25" thickTop="1" thickBot="1" x14ac:dyDescent="0.35">
      <c r="A169" s="204"/>
      <c r="B169" s="99"/>
      <c r="C169" s="197"/>
      <c r="D169" s="197"/>
      <c r="E169" s="34">
        <f t="shared" si="10"/>
        <v>0</v>
      </c>
      <c r="F169" s="60"/>
      <c r="G169" s="224"/>
      <c r="H169" s="205"/>
      <c r="I169" s="60"/>
      <c r="J169" s="39">
        <f t="shared" si="9"/>
        <v>0</v>
      </c>
      <c r="K169" s="234"/>
      <c r="L169" s="235"/>
      <c r="M169" s="235"/>
      <c r="N169" s="42">
        <f t="shared" si="8"/>
        <v>0</v>
      </c>
      <c r="O169" s="216"/>
      <c r="P169" s="217"/>
      <c r="Q169" s="218"/>
      <c r="R169" s="219"/>
      <c r="S169" s="176"/>
      <c r="T169" s="177"/>
      <c r="U169" s="49"/>
      <c r="V169" s="50"/>
    </row>
    <row r="170" spans="1:22" ht="18.75" thickTop="1" thickBot="1" x14ac:dyDescent="0.35">
      <c r="A170" s="236"/>
      <c r="B170" s="99"/>
      <c r="C170" s="197"/>
      <c r="D170" s="197"/>
      <c r="E170" s="34">
        <f t="shared" si="10"/>
        <v>0</v>
      </c>
      <c r="F170" s="237"/>
      <c r="G170" s="224"/>
      <c r="H170" s="213"/>
      <c r="I170" s="60"/>
      <c r="J170" s="39">
        <f t="shared" si="9"/>
        <v>0</v>
      </c>
      <c r="K170" s="234"/>
      <c r="L170" s="238"/>
      <c r="M170" s="238"/>
      <c r="N170" s="42">
        <f t="shared" si="8"/>
        <v>0</v>
      </c>
      <c r="O170" s="223"/>
      <c r="P170" s="224"/>
      <c r="Q170" s="218"/>
      <c r="R170" s="219"/>
      <c r="S170" s="176"/>
      <c r="T170" s="177"/>
      <c r="U170" s="49"/>
      <c r="V170" s="50"/>
    </row>
    <row r="171" spans="1:22" ht="18.75" thickTop="1" thickBot="1" x14ac:dyDescent="0.35">
      <c r="A171" s="214"/>
      <c r="B171" s="99"/>
      <c r="C171" s="197"/>
      <c r="D171" s="197"/>
      <c r="E171" s="34">
        <f t="shared" si="10"/>
        <v>0</v>
      </c>
      <c r="F171" s="60"/>
      <c r="G171" s="224"/>
      <c r="H171" s="205"/>
      <c r="I171" s="60"/>
      <c r="J171" s="39">
        <f t="shared" si="9"/>
        <v>0</v>
      </c>
      <c r="K171" s="234"/>
      <c r="L171" s="231"/>
      <c r="M171" s="231"/>
      <c r="N171" s="42">
        <f t="shared" si="8"/>
        <v>0</v>
      </c>
      <c r="O171" s="216"/>
      <c r="P171" s="217"/>
      <c r="Q171" s="218"/>
      <c r="R171" s="219"/>
      <c r="S171" s="176"/>
      <c r="T171" s="177"/>
      <c r="U171" s="49"/>
      <c r="V171" s="50"/>
    </row>
    <row r="172" spans="1:22" ht="20.25" thickTop="1" thickBot="1" x14ac:dyDescent="0.35">
      <c r="A172" s="204"/>
      <c r="B172" s="99"/>
      <c r="C172" s="197"/>
      <c r="D172" s="197"/>
      <c r="E172" s="34">
        <f t="shared" si="10"/>
        <v>0</v>
      </c>
      <c r="F172" s="60"/>
      <c r="G172" s="224"/>
      <c r="H172" s="239"/>
      <c r="I172" s="60"/>
      <c r="J172" s="39">
        <f t="shared" si="9"/>
        <v>0</v>
      </c>
      <c r="K172" s="81"/>
      <c r="L172" s="231"/>
      <c r="M172" s="231"/>
      <c r="N172" s="42">
        <f t="shared" si="8"/>
        <v>0</v>
      </c>
      <c r="O172" s="216"/>
      <c r="P172" s="217"/>
      <c r="Q172" s="218"/>
      <c r="R172" s="219"/>
      <c r="S172" s="176"/>
      <c r="T172" s="177"/>
      <c r="U172" s="49"/>
      <c r="V172" s="50"/>
    </row>
    <row r="173" spans="1:22" ht="18.75" thickTop="1" thickBot="1" x14ac:dyDescent="0.35">
      <c r="A173" s="204"/>
      <c r="B173" s="99"/>
      <c r="C173" s="197"/>
      <c r="D173" s="197"/>
      <c r="E173" s="34">
        <f t="shared" si="10"/>
        <v>0</v>
      </c>
      <c r="F173" s="60"/>
      <c r="G173" s="224"/>
      <c r="H173" s="215"/>
      <c r="I173" s="60"/>
      <c r="J173" s="39">
        <f t="shared" si="9"/>
        <v>0</v>
      </c>
      <c r="K173" s="234"/>
      <c r="L173" s="231"/>
      <c r="M173" s="231"/>
      <c r="N173" s="42">
        <f t="shared" si="8"/>
        <v>0</v>
      </c>
      <c r="O173" s="216"/>
      <c r="P173" s="217"/>
      <c r="Q173" s="218"/>
      <c r="R173" s="219"/>
      <c r="S173" s="176"/>
      <c r="T173" s="177"/>
      <c r="U173" s="49"/>
      <c r="V173" s="50"/>
    </row>
    <row r="174" spans="1:22" ht="18.75" thickTop="1" thickBot="1" x14ac:dyDescent="0.35">
      <c r="A174" s="204"/>
      <c r="B174" s="99"/>
      <c r="C174" s="197"/>
      <c r="D174" s="197"/>
      <c r="E174" s="34">
        <f t="shared" si="10"/>
        <v>0</v>
      </c>
      <c r="F174" s="60"/>
      <c r="G174" s="224"/>
      <c r="H174" s="175"/>
      <c r="I174" s="60"/>
      <c r="J174" s="39">
        <f t="shared" si="9"/>
        <v>0</v>
      </c>
      <c r="K174" s="234"/>
      <c r="L174" s="231"/>
      <c r="M174" s="231"/>
      <c r="N174" s="42">
        <f t="shared" si="8"/>
        <v>0</v>
      </c>
      <c r="O174" s="216"/>
      <c r="P174" s="217"/>
      <c r="Q174" s="218"/>
      <c r="R174" s="219"/>
      <c r="S174" s="176"/>
      <c r="T174" s="177"/>
      <c r="U174" s="49"/>
      <c r="V174" s="50"/>
    </row>
    <row r="175" spans="1:22" ht="18.75" thickTop="1" thickBot="1" x14ac:dyDescent="0.35">
      <c r="A175" s="204"/>
      <c r="B175" s="99"/>
      <c r="C175" s="197"/>
      <c r="D175" s="197"/>
      <c r="E175" s="34">
        <f t="shared" si="10"/>
        <v>0</v>
      </c>
      <c r="F175" s="60"/>
      <c r="G175" s="224"/>
      <c r="H175" s="240"/>
      <c r="I175" s="60"/>
      <c r="J175" s="39">
        <f t="shared" si="9"/>
        <v>0</v>
      </c>
      <c r="K175" s="234"/>
      <c r="L175" s="241"/>
      <c r="M175" s="241"/>
      <c r="N175" s="42">
        <f t="shared" si="8"/>
        <v>0</v>
      </c>
      <c r="O175" s="216"/>
      <c r="P175" s="217"/>
      <c r="Q175" s="218"/>
      <c r="R175" s="219"/>
      <c r="S175" s="176"/>
      <c r="T175" s="177"/>
      <c r="U175" s="49"/>
      <c r="V175" s="50"/>
    </row>
    <row r="176" spans="1:22" ht="18.75" thickTop="1" thickBot="1" x14ac:dyDescent="0.35">
      <c r="A176" s="204"/>
      <c r="B176" s="99"/>
      <c r="C176" s="197"/>
      <c r="D176" s="197"/>
      <c r="E176" s="34">
        <f t="shared" si="10"/>
        <v>0</v>
      </c>
      <c r="F176" s="60"/>
      <c r="G176" s="224"/>
      <c r="H176" s="175"/>
      <c r="I176" s="60"/>
      <c r="J176" s="39">
        <f t="shared" si="9"/>
        <v>0</v>
      </c>
      <c r="K176" s="234"/>
      <c r="L176" s="241"/>
      <c r="M176" s="241"/>
      <c r="N176" s="42">
        <f t="shared" si="8"/>
        <v>0</v>
      </c>
      <c r="O176" s="216"/>
      <c r="P176" s="217"/>
      <c r="Q176" s="218"/>
      <c r="R176" s="219"/>
      <c r="S176" s="176"/>
      <c r="T176" s="177"/>
      <c r="U176" s="49"/>
      <c r="V176" s="50"/>
    </row>
    <row r="177" spans="1:22" ht="18.75" thickTop="1" thickBot="1" x14ac:dyDescent="0.35">
      <c r="A177" s="204"/>
      <c r="B177" s="99"/>
      <c r="C177" s="197"/>
      <c r="D177" s="197"/>
      <c r="E177" s="34">
        <f t="shared" si="10"/>
        <v>0</v>
      </c>
      <c r="F177" s="60"/>
      <c r="G177" s="224"/>
      <c r="H177" s="175"/>
      <c r="I177" s="60"/>
      <c r="J177" s="39">
        <f t="shared" si="9"/>
        <v>0</v>
      </c>
      <c r="K177" s="234"/>
      <c r="L177" s="241"/>
      <c r="M177" s="241"/>
      <c r="N177" s="42">
        <f t="shared" si="8"/>
        <v>0</v>
      </c>
      <c r="O177" s="216"/>
      <c r="P177" s="217"/>
      <c r="Q177" s="218"/>
      <c r="R177" s="219"/>
      <c r="S177" s="176"/>
      <c r="T177" s="177"/>
      <c r="U177" s="49"/>
      <c r="V177" s="50"/>
    </row>
    <row r="178" spans="1:22" ht="18.75" thickTop="1" thickBot="1" x14ac:dyDescent="0.35">
      <c r="A178" s="204"/>
      <c r="B178" s="99"/>
      <c r="C178" s="197"/>
      <c r="D178" s="197"/>
      <c r="E178" s="34">
        <f t="shared" si="10"/>
        <v>0</v>
      </c>
      <c r="F178" s="60"/>
      <c r="G178" s="224"/>
      <c r="H178" s="175"/>
      <c r="I178" s="60"/>
      <c r="J178" s="39">
        <f t="shared" si="9"/>
        <v>0</v>
      </c>
      <c r="K178" s="81"/>
      <c r="L178" s="61"/>
      <c r="M178" s="61"/>
      <c r="N178" s="42">
        <f t="shared" si="8"/>
        <v>0</v>
      </c>
      <c r="O178" s="216"/>
      <c r="P178" s="217"/>
      <c r="Q178" s="218"/>
      <c r="R178" s="219"/>
      <c r="S178" s="176"/>
      <c r="T178" s="177"/>
      <c r="U178" s="49"/>
      <c r="V178" s="50"/>
    </row>
    <row r="179" spans="1:22" ht="18.75" thickTop="1" thickBot="1" x14ac:dyDescent="0.35">
      <c r="A179" s="204"/>
      <c r="B179" s="99"/>
      <c r="C179" s="242"/>
      <c r="D179" s="242"/>
      <c r="E179" s="34">
        <f t="shared" si="10"/>
        <v>0</v>
      </c>
      <c r="F179" s="60"/>
      <c r="G179" s="224"/>
      <c r="H179" s="175"/>
      <c r="I179" s="60"/>
      <c r="J179" s="39">
        <f t="shared" si="9"/>
        <v>0</v>
      </c>
      <c r="K179" s="81"/>
      <c r="L179" s="61"/>
      <c r="M179" s="61"/>
      <c r="N179" s="42">
        <f t="shared" si="8"/>
        <v>0</v>
      </c>
      <c r="O179" s="223"/>
      <c r="P179" s="243"/>
      <c r="Q179" s="124"/>
      <c r="R179" s="125"/>
      <c r="S179" s="176"/>
      <c r="T179" s="177"/>
      <c r="U179" s="49"/>
      <c r="V179" s="50"/>
    </row>
    <row r="180" spans="1:22" ht="18.75" thickTop="1" thickBot="1" x14ac:dyDescent="0.35">
      <c r="A180" s="204"/>
      <c r="B180" s="99"/>
      <c r="C180" s="242"/>
      <c r="D180" s="242"/>
      <c r="E180" s="34">
        <f t="shared" si="10"/>
        <v>0</v>
      </c>
      <c r="F180" s="60"/>
      <c r="G180" s="224"/>
      <c r="H180" s="175"/>
      <c r="I180" s="60"/>
      <c r="J180" s="39">
        <f t="shared" si="9"/>
        <v>0</v>
      </c>
      <c r="K180" s="81"/>
      <c r="L180" s="61"/>
      <c r="M180" s="61"/>
      <c r="N180" s="42">
        <f t="shared" si="8"/>
        <v>0</v>
      </c>
      <c r="O180" s="223"/>
      <c r="P180" s="243"/>
      <c r="Q180" s="124"/>
      <c r="R180" s="125"/>
      <c r="S180" s="176"/>
      <c r="T180" s="177"/>
      <c r="U180" s="49"/>
      <c r="V180" s="50"/>
    </row>
    <row r="181" spans="1:22" ht="18.75" thickTop="1" thickBot="1" x14ac:dyDescent="0.35">
      <c r="A181" s="101"/>
      <c r="B181" s="99"/>
      <c r="C181" s="226"/>
      <c r="D181" s="226"/>
      <c r="E181" s="34">
        <f t="shared" si="10"/>
        <v>0</v>
      </c>
      <c r="F181" s="60"/>
      <c r="G181" s="224"/>
      <c r="H181" s="227"/>
      <c r="I181" s="60"/>
      <c r="J181" s="39">
        <f t="shared" si="9"/>
        <v>0</v>
      </c>
      <c r="K181" s="81"/>
      <c r="L181" s="61"/>
      <c r="M181" s="61"/>
      <c r="N181" s="42">
        <f t="shared" si="8"/>
        <v>0</v>
      </c>
      <c r="O181" s="69"/>
      <c r="P181" s="209"/>
      <c r="Q181" s="124"/>
      <c r="R181" s="125"/>
      <c r="S181" s="176"/>
      <c r="T181" s="177"/>
      <c r="U181" s="49"/>
      <c r="V181" s="50"/>
    </row>
    <row r="182" spans="1:22" ht="18.75" thickTop="1" thickBot="1" x14ac:dyDescent="0.35">
      <c r="A182" s="204"/>
      <c r="B182" s="99"/>
      <c r="C182" s="244"/>
      <c r="D182" s="244"/>
      <c r="E182" s="34">
        <f t="shared" si="10"/>
        <v>0</v>
      </c>
      <c r="F182" s="60"/>
      <c r="G182" s="224"/>
      <c r="H182" s="59"/>
      <c r="I182" s="60"/>
      <c r="J182" s="39">
        <f t="shared" si="9"/>
        <v>0</v>
      </c>
      <c r="K182" s="81"/>
      <c r="L182" s="61"/>
      <c r="M182" s="61"/>
      <c r="N182" s="42">
        <f t="shared" si="8"/>
        <v>0</v>
      </c>
      <c r="O182" s="69"/>
      <c r="P182" s="209"/>
      <c r="Q182" s="124"/>
      <c r="R182" s="125"/>
      <c r="S182" s="176"/>
      <c r="T182" s="177"/>
      <c r="U182" s="49"/>
      <c r="V182" s="50"/>
    </row>
    <row r="183" spans="1:22" ht="18.75" thickTop="1" thickBot="1" x14ac:dyDescent="0.35">
      <c r="A183" s="169"/>
      <c r="B183" s="99"/>
      <c r="C183" s="226"/>
      <c r="D183" s="226"/>
      <c r="E183" s="34">
        <f t="shared" si="10"/>
        <v>0</v>
      </c>
      <c r="F183" s="60"/>
      <c r="G183" s="224"/>
      <c r="H183" s="227"/>
      <c r="I183" s="60"/>
      <c r="J183" s="39">
        <f t="shared" si="9"/>
        <v>0</v>
      </c>
      <c r="K183" s="81"/>
      <c r="L183" s="61"/>
      <c r="M183" s="61"/>
      <c r="N183" s="42">
        <f t="shared" si="8"/>
        <v>0</v>
      </c>
      <c r="O183" s="69"/>
      <c r="P183" s="209"/>
      <c r="Q183" s="124"/>
      <c r="R183" s="125"/>
      <c r="S183" s="176"/>
      <c r="T183" s="177"/>
      <c r="U183" s="49"/>
      <c r="V183" s="50"/>
    </row>
    <row r="184" spans="1:22" ht="20.25" thickTop="1" thickBot="1" x14ac:dyDescent="0.35">
      <c r="A184" s="245"/>
      <c r="B184" s="246"/>
      <c r="C184" s="181"/>
      <c r="D184" s="181"/>
      <c r="E184" s="34">
        <f t="shared" si="10"/>
        <v>0</v>
      </c>
      <c r="F184" s="60"/>
      <c r="G184" s="224"/>
      <c r="H184" s="227"/>
      <c r="I184" s="60"/>
      <c r="J184" s="39">
        <f t="shared" si="9"/>
        <v>0</v>
      </c>
      <c r="K184" s="81"/>
      <c r="L184" s="61"/>
      <c r="M184" s="61"/>
      <c r="N184" s="42">
        <f t="shared" si="8"/>
        <v>0</v>
      </c>
      <c r="O184" s="228"/>
      <c r="P184" s="229"/>
      <c r="Q184" s="124"/>
      <c r="R184" s="125"/>
      <c r="S184" s="176"/>
      <c r="T184" s="177"/>
      <c r="U184" s="49"/>
      <c r="V184" s="50"/>
    </row>
    <row r="185" spans="1:22" ht="18.75" thickTop="1" thickBot="1" x14ac:dyDescent="0.35">
      <c r="A185" s="169"/>
      <c r="B185" s="99"/>
      <c r="C185" s="247"/>
      <c r="D185" s="247"/>
      <c r="E185" s="34">
        <f t="shared" si="10"/>
        <v>0</v>
      </c>
      <c r="F185" s="60"/>
      <c r="G185" s="224"/>
      <c r="H185" s="227"/>
      <c r="I185" s="60"/>
      <c r="J185" s="39">
        <f t="shared" si="9"/>
        <v>0</v>
      </c>
      <c r="K185" s="81"/>
      <c r="L185" s="61"/>
      <c r="M185" s="61"/>
      <c r="N185" s="42">
        <f t="shared" si="8"/>
        <v>0</v>
      </c>
      <c r="O185" s="69"/>
      <c r="P185" s="209"/>
      <c r="Q185" s="124"/>
      <c r="R185" s="125"/>
      <c r="S185" s="176"/>
      <c r="T185" s="177"/>
      <c r="U185" s="49"/>
      <c r="V185" s="50"/>
    </row>
    <row r="186" spans="1:22" ht="18.75" thickTop="1" thickBot="1" x14ac:dyDescent="0.35">
      <c r="A186" s="169"/>
      <c r="B186" s="99"/>
      <c r="C186" s="247"/>
      <c r="D186" s="247"/>
      <c r="E186" s="34">
        <f t="shared" si="10"/>
        <v>0</v>
      </c>
      <c r="F186" s="60"/>
      <c r="G186" s="224"/>
      <c r="H186" s="227"/>
      <c r="I186" s="60"/>
      <c r="J186" s="39">
        <f t="shared" si="9"/>
        <v>0</v>
      </c>
      <c r="K186" s="81"/>
      <c r="L186" s="61"/>
      <c r="M186" s="61"/>
      <c r="N186" s="42">
        <f t="shared" si="8"/>
        <v>0</v>
      </c>
      <c r="O186" s="69"/>
      <c r="P186" s="209"/>
      <c r="Q186" s="124"/>
      <c r="R186" s="125"/>
      <c r="S186" s="176"/>
      <c r="T186" s="177"/>
      <c r="U186" s="49"/>
      <c r="V186" s="50"/>
    </row>
    <row r="187" spans="1:22" ht="18.75" thickTop="1" thickBot="1" x14ac:dyDescent="0.35">
      <c r="A187" s="248"/>
      <c r="B187" s="99"/>
      <c r="C187" s="249"/>
      <c r="D187" s="249"/>
      <c r="E187" s="34">
        <f t="shared" si="10"/>
        <v>0</v>
      </c>
      <c r="F187" s="60"/>
      <c r="G187" s="224"/>
      <c r="H187" s="227"/>
      <c r="I187" s="60"/>
      <c r="J187" s="39">
        <f t="shared" si="9"/>
        <v>0</v>
      </c>
      <c r="K187" s="81"/>
      <c r="L187" s="61"/>
      <c r="M187" s="61"/>
      <c r="N187" s="42">
        <f t="shared" si="8"/>
        <v>0</v>
      </c>
      <c r="O187" s="69"/>
      <c r="P187" s="209"/>
      <c r="Q187" s="124"/>
      <c r="R187" s="125"/>
      <c r="S187" s="176"/>
      <c r="T187" s="177"/>
      <c r="U187" s="49"/>
      <c r="V187" s="50"/>
    </row>
    <row r="188" spans="1:22" ht="18.75" thickTop="1" thickBot="1" x14ac:dyDescent="0.35">
      <c r="A188" s="169"/>
      <c r="B188" s="99"/>
      <c r="C188" s="250"/>
      <c r="D188" s="250"/>
      <c r="E188" s="34">
        <f t="shared" si="10"/>
        <v>0</v>
      </c>
      <c r="F188" s="60"/>
      <c r="G188" s="251"/>
      <c r="H188" s="227"/>
      <c r="I188" s="60"/>
      <c r="J188" s="39">
        <f t="shared" si="9"/>
        <v>0</v>
      </c>
      <c r="K188" s="81"/>
      <c r="L188" s="61"/>
      <c r="M188" s="61"/>
      <c r="N188" s="42">
        <f t="shared" si="8"/>
        <v>0</v>
      </c>
      <c r="O188" s="62"/>
      <c r="P188" s="252"/>
      <c r="Q188" s="124"/>
      <c r="R188" s="125"/>
      <c r="S188" s="176"/>
      <c r="T188" s="177"/>
      <c r="U188" s="49"/>
      <c r="V188" s="50"/>
    </row>
    <row r="189" spans="1:22" ht="18.75" thickTop="1" thickBot="1" x14ac:dyDescent="0.35">
      <c r="A189" s="169"/>
      <c r="B189" s="99"/>
      <c r="C189" s="250"/>
      <c r="D189" s="250"/>
      <c r="E189" s="34">
        <f t="shared" si="10"/>
        <v>0</v>
      </c>
      <c r="F189" s="60"/>
      <c r="G189" s="58"/>
      <c r="H189" s="227"/>
      <c r="I189" s="60"/>
      <c r="J189" s="39">
        <f t="shared" si="9"/>
        <v>0</v>
      </c>
      <c r="K189" s="81"/>
      <c r="L189" s="61"/>
      <c r="M189" s="61"/>
      <c r="N189" s="42">
        <f t="shared" si="8"/>
        <v>0</v>
      </c>
      <c r="O189" s="62"/>
      <c r="P189" s="252"/>
      <c r="Q189" s="124"/>
      <c r="R189" s="125"/>
      <c r="S189" s="176"/>
      <c r="T189" s="177"/>
      <c r="U189" s="49"/>
      <c r="V189" s="50"/>
    </row>
    <row r="190" spans="1:22" ht="17.25" thickTop="1" thickBot="1" x14ac:dyDescent="0.3">
      <c r="A190" s="169"/>
      <c r="B190" s="203"/>
      <c r="C190" s="253"/>
      <c r="D190" s="253"/>
      <c r="E190" s="34">
        <f t="shared" si="10"/>
        <v>0</v>
      </c>
      <c r="F190" s="254"/>
      <c r="G190" s="224"/>
      <c r="H190" s="255"/>
      <c r="I190" s="254"/>
      <c r="J190" s="39">
        <f t="shared" si="9"/>
        <v>0</v>
      </c>
      <c r="N190" s="42">
        <f t="shared" si="8"/>
        <v>0</v>
      </c>
      <c r="O190" s="257"/>
      <c r="P190" s="243"/>
      <c r="Q190" s="258"/>
      <c r="R190" s="259"/>
      <c r="S190" s="260"/>
      <c r="T190" s="261"/>
      <c r="U190" s="262"/>
      <c r="V190" s="263"/>
    </row>
    <row r="191" spans="1:22" ht="18.75" thickTop="1" thickBot="1" x14ac:dyDescent="0.35">
      <c r="A191" s="169"/>
      <c r="B191" s="99"/>
      <c r="C191" s="249"/>
      <c r="D191" s="249"/>
      <c r="E191" s="34">
        <f t="shared" si="10"/>
        <v>0</v>
      </c>
      <c r="F191" s="254"/>
      <c r="G191" s="224"/>
      <c r="H191" s="255"/>
      <c r="I191" s="254"/>
      <c r="J191" s="39">
        <f t="shared" si="9"/>
        <v>0</v>
      </c>
      <c r="N191" s="42">
        <f t="shared" si="8"/>
        <v>0</v>
      </c>
      <c r="O191" s="257"/>
      <c r="P191" s="243"/>
      <c r="Q191" s="258"/>
      <c r="R191" s="259"/>
      <c r="S191" s="260"/>
      <c r="T191" s="261"/>
      <c r="U191" s="262"/>
      <c r="V191" s="263"/>
    </row>
    <row r="192" spans="1:22" ht="18.75" thickTop="1" thickBot="1" x14ac:dyDescent="0.35">
      <c r="A192" s="169"/>
      <c r="B192" s="99"/>
      <c r="C192" s="249"/>
      <c r="D192" s="249"/>
      <c r="E192" s="34">
        <f t="shared" si="10"/>
        <v>0</v>
      </c>
      <c r="F192" s="60"/>
      <c r="G192" s="224"/>
      <c r="H192" s="227"/>
      <c r="I192" s="60"/>
      <c r="J192" s="39">
        <f t="shared" si="9"/>
        <v>0</v>
      </c>
      <c r="K192" s="81"/>
      <c r="L192" s="61"/>
      <c r="M192" s="61"/>
      <c r="N192" s="42">
        <f t="shared" si="8"/>
        <v>0</v>
      </c>
      <c r="O192" s="69"/>
      <c r="P192" s="209"/>
      <c r="Q192" s="124"/>
      <c r="R192" s="125"/>
      <c r="S192" s="176"/>
      <c r="T192" s="177"/>
      <c r="U192" s="49"/>
      <c r="V192" s="50"/>
    </row>
    <row r="193" spans="1:22" ht="18.75" thickTop="1" thickBot="1" x14ac:dyDescent="0.35">
      <c r="A193" s="169"/>
      <c r="B193" s="99"/>
      <c r="C193" s="249"/>
      <c r="D193" s="249"/>
      <c r="E193" s="34">
        <f t="shared" si="10"/>
        <v>0</v>
      </c>
      <c r="F193" s="60"/>
      <c r="G193" s="224"/>
      <c r="H193" s="227"/>
      <c r="I193" s="60"/>
      <c r="J193" s="39">
        <f t="shared" si="9"/>
        <v>0</v>
      </c>
      <c r="K193" s="81"/>
      <c r="L193" s="61"/>
      <c r="M193" s="61"/>
      <c r="N193" s="42">
        <f t="shared" si="8"/>
        <v>0</v>
      </c>
      <c r="O193" s="69"/>
      <c r="P193" s="209"/>
      <c r="Q193" s="124"/>
      <c r="R193" s="125"/>
      <c r="S193" s="176"/>
      <c r="T193" s="177"/>
      <c r="U193" s="49"/>
      <c r="V193" s="50"/>
    </row>
    <row r="194" spans="1:22" ht="18.75" thickTop="1" thickBot="1" x14ac:dyDescent="0.35">
      <c r="A194" s="169"/>
      <c r="B194" s="99"/>
      <c r="C194" s="264"/>
      <c r="D194" s="264"/>
      <c r="E194" s="34">
        <f t="shared" si="10"/>
        <v>0</v>
      </c>
      <c r="F194" s="60"/>
      <c r="G194" s="251"/>
      <c r="H194" s="227"/>
      <c r="I194" s="60"/>
      <c r="J194" s="39">
        <f t="shared" si="9"/>
        <v>0</v>
      </c>
      <c r="K194" s="81"/>
      <c r="L194" s="61"/>
      <c r="M194" s="61"/>
      <c r="N194" s="42">
        <f t="shared" ref="N194:N257" si="11">K194*I194</f>
        <v>0</v>
      </c>
      <c r="O194" s="69"/>
      <c r="P194" s="209"/>
      <c r="Q194" s="124"/>
      <c r="R194" s="125"/>
      <c r="S194" s="176"/>
      <c r="T194" s="177"/>
      <c r="U194" s="49"/>
      <c r="V194" s="50"/>
    </row>
    <row r="195" spans="1:22" ht="18.75" thickTop="1" thickBot="1" x14ac:dyDescent="0.35">
      <c r="A195" s="169"/>
      <c r="B195" s="99"/>
      <c r="C195" s="264"/>
      <c r="D195" s="264"/>
      <c r="E195" s="34">
        <f t="shared" si="10"/>
        <v>0</v>
      </c>
      <c r="F195" s="60"/>
      <c r="G195" s="251"/>
      <c r="H195" s="227"/>
      <c r="I195" s="60"/>
      <c r="J195" s="39">
        <f t="shared" si="9"/>
        <v>0</v>
      </c>
      <c r="K195" s="81"/>
      <c r="L195" s="61"/>
      <c r="M195" s="61"/>
      <c r="N195" s="42">
        <f t="shared" si="11"/>
        <v>0</v>
      </c>
      <c r="O195" s="69"/>
      <c r="P195" s="209"/>
      <c r="Q195" s="124"/>
      <c r="R195" s="125"/>
      <c r="S195" s="176"/>
      <c r="T195" s="177"/>
      <c r="U195" s="49"/>
      <c r="V195" s="50"/>
    </row>
    <row r="196" spans="1:22" ht="18.75" thickTop="1" thickBot="1" x14ac:dyDescent="0.35">
      <c r="A196" s="169"/>
      <c r="B196" s="99"/>
      <c r="C196" s="264"/>
      <c r="D196" s="264"/>
      <c r="E196" s="34">
        <f t="shared" si="10"/>
        <v>0</v>
      </c>
      <c r="F196" s="60"/>
      <c r="G196" s="251"/>
      <c r="H196" s="227"/>
      <c r="I196" s="60"/>
      <c r="J196" s="39">
        <f t="shared" si="9"/>
        <v>0</v>
      </c>
      <c r="K196" s="81"/>
      <c r="L196" s="61"/>
      <c r="M196" s="61"/>
      <c r="N196" s="42">
        <f t="shared" si="11"/>
        <v>0</v>
      </c>
      <c r="O196" s="69"/>
      <c r="P196" s="209"/>
      <c r="Q196" s="124"/>
      <c r="R196" s="125"/>
      <c r="S196" s="176"/>
      <c r="T196" s="177"/>
      <c r="U196" s="49"/>
      <c r="V196" s="50"/>
    </row>
    <row r="197" spans="1:22" ht="18.75" thickTop="1" thickBot="1" x14ac:dyDescent="0.3">
      <c r="A197" s="169"/>
      <c r="B197" s="203"/>
      <c r="C197" s="265"/>
      <c r="D197" s="265"/>
      <c r="E197" s="34">
        <f t="shared" si="10"/>
        <v>0</v>
      </c>
      <c r="F197" s="60"/>
      <c r="G197" s="251"/>
      <c r="H197" s="227"/>
      <c r="I197" s="60"/>
      <c r="J197" s="39">
        <f t="shared" si="9"/>
        <v>0</v>
      </c>
      <c r="K197" s="81"/>
      <c r="L197" s="61"/>
      <c r="M197" s="61"/>
      <c r="N197" s="42">
        <f t="shared" si="11"/>
        <v>0</v>
      </c>
      <c r="O197" s="69"/>
      <c r="P197" s="209"/>
      <c r="Q197" s="124"/>
      <c r="R197" s="125"/>
      <c r="S197" s="176"/>
      <c r="T197" s="177"/>
      <c r="U197" s="49"/>
      <c r="V197" s="50"/>
    </row>
    <row r="198" spans="1:22" ht="18.75" thickTop="1" thickBot="1" x14ac:dyDescent="0.35">
      <c r="A198" s="169"/>
      <c r="B198" s="99"/>
      <c r="C198" s="264"/>
      <c r="D198" s="264"/>
      <c r="E198" s="34">
        <f t="shared" si="10"/>
        <v>0</v>
      </c>
      <c r="F198" s="60"/>
      <c r="G198" s="251"/>
      <c r="H198" s="227"/>
      <c r="I198" s="60"/>
      <c r="J198" s="39">
        <f t="shared" si="9"/>
        <v>0</v>
      </c>
      <c r="K198" s="81"/>
      <c r="L198" s="61"/>
      <c r="M198" s="61"/>
      <c r="N198" s="42">
        <f t="shared" si="11"/>
        <v>0</v>
      </c>
      <c r="O198" s="69"/>
      <c r="P198" s="209"/>
      <c r="Q198" s="124"/>
      <c r="R198" s="125"/>
      <c r="S198" s="176"/>
      <c r="T198" s="177"/>
      <c r="U198" s="49"/>
      <c r="V198" s="50"/>
    </row>
    <row r="199" spans="1:22" ht="18.75" thickTop="1" thickBot="1" x14ac:dyDescent="0.35">
      <c r="A199" s="169"/>
      <c r="B199" s="99"/>
      <c r="C199" s="244"/>
      <c r="D199" s="244"/>
      <c r="E199" s="34">
        <f t="shared" si="10"/>
        <v>0</v>
      </c>
      <c r="F199" s="60"/>
      <c r="G199" s="224"/>
      <c r="H199" s="227"/>
      <c r="I199" s="60"/>
      <c r="J199" s="39">
        <f t="shared" si="9"/>
        <v>0</v>
      </c>
      <c r="K199" s="81"/>
      <c r="L199" s="61"/>
      <c r="M199" s="61"/>
      <c r="N199" s="42">
        <f t="shared" si="11"/>
        <v>0</v>
      </c>
      <c r="O199" s="69"/>
      <c r="P199" s="209"/>
      <c r="Q199" s="124"/>
      <c r="R199" s="125"/>
      <c r="S199" s="176"/>
      <c r="T199" s="177"/>
      <c r="U199" s="49"/>
      <c r="V199" s="50"/>
    </row>
    <row r="200" spans="1:22" ht="18.75" thickTop="1" thickBot="1" x14ac:dyDescent="0.35">
      <c r="A200" s="169"/>
      <c r="B200" s="99"/>
      <c r="C200" s="244"/>
      <c r="D200" s="244"/>
      <c r="E200" s="34">
        <f t="shared" si="10"/>
        <v>0</v>
      </c>
      <c r="F200" s="60"/>
      <c r="G200" s="224"/>
      <c r="H200" s="227"/>
      <c r="I200" s="60"/>
      <c r="J200" s="39">
        <f t="shared" ref="J200:J263" si="12">I200-F200</f>
        <v>0</v>
      </c>
      <c r="K200" s="81"/>
      <c r="L200" s="61"/>
      <c r="M200" s="61"/>
      <c r="N200" s="42">
        <f t="shared" si="11"/>
        <v>0</v>
      </c>
      <c r="O200" s="69"/>
      <c r="P200" s="209"/>
      <c r="Q200" s="124"/>
      <c r="R200" s="125"/>
      <c r="S200" s="176"/>
      <c r="T200" s="177"/>
      <c r="U200" s="49"/>
      <c r="V200" s="50"/>
    </row>
    <row r="201" spans="1:22" ht="18.75" thickTop="1" thickBot="1" x14ac:dyDescent="0.35">
      <c r="A201" s="169"/>
      <c r="B201" s="99"/>
      <c r="C201" s="244"/>
      <c r="D201" s="244"/>
      <c r="E201" s="34">
        <f t="shared" si="10"/>
        <v>0</v>
      </c>
      <c r="F201" s="60"/>
      <c r="G201" s="224"/>
      <c r="H201" s="227"/>
      <c r="I201" s="60"/>
      <c r="J201" s="39">
        <f t="shared" si="12"/>
        <v>0</v>
      </c>
      <c r="K201" s="81"/>
      <c r="L201" s="61"/>
      <c r="M201" s="61"/>
      <c r="N201" s="42">
        <f t="shared" si="11"/>
        <v>0</v>
      </c>
      <c r="O201" s="69"/>
      <c r="P201" s="209"/>
      <c r="Q201" s="124"/>
      <c r="R201" s="125"/>
      <c r="S201" s="176"/>
      <c r="T201" s="177"/>
      <c r="U201" s="49"/>
      <c r="V201" s="50"/>
    </row>
    <row r="202" spans="1:22" ht="18.75" thickTop="1" thickBot="1" x14ac:dyDescent="0.35">
      <c r="A202" s="169"/>
      <c r="B202" s="99"/>
      <c r="C202" s="244"/>
      <c r="D202" s="244"/>
      <c r="E202" s="34">
        <f t="shared" si="10"/>
        <v>0</v>
      </c>
      <c r="F202" s="60"/>
      <c r="G202" s="224"/>
      <c r="H202" s="227"/>
      <c r="I202" s="60"/>
      <c r="J202" s="39">
        <f t="shared" si="12"/>
        <v>0</v>
      </c>
      <c r="K202" s="81"/>
      <c r="L202" s="61"/>
      <c r="M202" s="61"/>
      <c r="N202" s="42">
        <f t="shared" si="11"/>
        <v>0</v>
      </c>
      <c r="O202" s="69"/>
      <c r="P202" s="209"/>
      <c r="Q202" s="124"/>
      <c r="R202" s="125"/>
      <c r="S202" s="176"/>
      <c r="T202" s="177"/>
      <c r="U202" s="49"/>
      <c r="V202" s="50"/>
    </row>
    <row r="203" spans="1:22" ht="18.75" thickTop="1" thickBot="1" x14ac:dyDescent="0.3">
      <c r="A203" s="248"/>
      <c r="B203" s="203"/>
      <c r="C203" s="249"/>
      <c r="D203" s="249"/>
      <c r="E203" s="34">
        <f t="shared" si="10"/>
        <v>0</v>
      </c>
      <c r="F203" s="60"/>
      <c r="G203" s="224"/>
      <c r="H203" s="227"/>
      <c r="I203" s="60"/>
      <c r="J203" s="39">
        <f t="shared" si="12"/>
        <v>0</v>
      </c>
      <c r="K203" s="81"/>
      <c r="L203" s="61"/>
      <c r="M203" s="61"/>
      <c r="N203" s="42">
        <f t="shared" si="11"/>
        <v>0</v>
      </c>
      <c r="O203" s="69"/>
      <c r="P203" s="209"/>
      <c r="Q203" s="124"/>
      <c r="R203" s="125"/>
      <c r="S203" s="176"/>
      <c r="T203" s="177"/>
      <c r="U203" s="49"/>
      <c r="V203" s="50"/>
    </row>
    <row r="204" spans="1:22" ht="18.75" thickTop="1" thickBot="1" x14ac:dyDescent="0.35">
      <c r="A204" s="266"/>
      <c r="B204" s="99"/>
      <c r="C204" s="250"/>
      <c r="D204" s="250"/>
      <c r="E204" s="34">
        <f t="shared" si="10"/>
        <v>0</v>
      </c>
      <c r="F204" s="60"/>
      <c r="G204" s="58"/>
      <c r="H204" s="227"/>
      <c r="I204" s="60"/>
      <c r="J204" s="39">
        <f t="shared" si="12"/>
        <v>0</v>
      </c>
      <c r="K204" s="81"/>
      <c r="L204" s="61"/>
      <c r="M204" s="61"/>
      <c r="N204" s="42">
        <f t="shared" si="11"/>
        <v>0</v>
      </c>
      <c r="O204" s="62"/>
      <c r="P204" s="252"/>
      <c r="Q204" s="124"/>
      <c r="R204" s="125"/>
      <c r="S204" s="176"/>
      <c r="T204" s="177"/>
      <c r="U204" s="49"/>
      <c r="V204" s="50"/>
    </row>
    <row r="205" spans="1:22" ht="18.75" thickTop="1" thickBot="1" x14ac:dyDescent="0.3">
      <c r="A205" s="169"/>
      <c r="B205" s="203"/>
      <c r="C205" s="267"/>
      <c r="D205" s="267"/>
      <c r="E205" s="34">
        <f t="shared" si="10"/>
        <v>0</v>
      </c>
      <c r="F205" s="60"/>
      <c r="G205" s="224"/>
      <c r="H205" s="227"/>
      <c r="I205" s="60"/>
      <c r="J205" s="39">
        <f t="shared" si="12"/>
        <v>0</v>
      </c>
      <c r="K205" s="81"/>
      <c r="L205" s="61"/>
      <c r="M205" s="61"/>
      <c r="N205" s="42">
        <f t="shared" si="11"/>
        <v>0</v>
      </c>
      <c r="O205" s="69"/>
      <c r="P205" s="209"/>
      <c r="Q205" s="124"/>
      <c r="R205" s="125"/>
      <c r="S205" s="176"/>
      <c r="T205" s="177"/>
      <c r="U205" s="49"/>
      <c r="V205" s="50"/>
    </row>
    <row r="206" spans="1:22" ht="18.75" thickTop="1" thickBot="1" x14ac:dyDescent="0.3">
      <c r="A206" s="169"/>
      <c r="B206" s="203"/>
      <c r="C206" s="267"/>
      <c r="D206" s="267"/>
      <c r="E206" s="34">
        <f t="shared" si="10"/>
        <v>0</v>
      </c>
      <c r="F206" s="60"/>
      <c r="G206" s="224"/>
      <c r="H206" s="227"/>
      <c r="I206" s="60"/>
      <c r="J206" s="39">
        <f t="shared" si="12"/>
        <v>0</v>
      </c>
      <c r="K206" s="81"/>
      <c r="L206" s="61"/>
      <c r="M206" s="61"/>
      <c r="N206" s="42">
        <f t="shared" si="11"/>
        <v>0</v>
      </c>
      <c r="O206" s="69"/>
      <c r="P206" s="209"/>
      <c r="Q206" s="124"/>
      <c r="R206" s="125"/>
      <c r="S206" s="176"/>
      <c r="T206" s="177"/>
      <c r="U206" s="49"/>
      <c r="V206" s="50"/>
    </row>
    <row r="207" spans="1:22" ht="18.75" thickTop="1" thickBot="1" x14ac:dyDescent="0.3">
      <c r="A207" s="169"/>
      <c r="B207" s="203"/>
      <c r="C207" s="267"/>
      <c r="D207" s="267"/>
      <c r="E207" s="34">
        <f t="shared" si="10"/>
        <v>0</v>
      </c>
      <c r="F207" s="60"/>
      <c r="G207" s="224"/>
      <c r="H207" s="227"/>
      <c r="I207" s="60"/>
      <c r="J207" s="39">
        <f t="shared" si="12"/>
        <v>0</v>
      </c>
      <c r="K207" s="81"/>
      <c r="L207" s="61"/>
      <c r="M207" s="61"/>
      <c r="N207" s="42">
        <f t="shared" si="11"/>
        <v>0</v>
      </c>
      <c r="O207" s="69"/>
      <c r="P207" s="209"/>
      <c r="Q207" s="124"/>
      <c r="R207" s="125"/>
      <c r="S207" s="176"/>
      <c r="T207" s="177"/>
      <c r="U207" s="49"/>
      <c r="V207" s="50"/>
    </row>
    <row r="208" spans="1:22" ht="18.75" thickTop="1" thickBot="1" x14ac:dyDescent="0.3">
      <c r="A208" s="169"/>
      <c r="B208" s="203"/>
      <c r="C208" s="267"/>
      <c r="D208" s="267"/>
      <c r="E208" s="34">
        <f t="shared" si="10"/>
        <v>0</v>
      </c>
      <c r="F208" s="268"/>
      <c r="G208" s="251"/>
      <c r="H208" s="227"/>
      <c r="I208" s="60"/>
      <c r="J208" s="39">
        <f t="shared" si="12"/>
        <v>0</v>
      </c>
      <c r="K208" s="81"/>
      <c r="L208" s="61"/>
      <c r="M208" s="61"/>
      <c r="N208" s="42">
        <f t="shared" si="11"/>
        <v>0</v>
      </c>
      <c r="O208" s="69"/>
      <c r="P208" s="209"/>
      <c r="Q208" s="124"/>
      <c r="R208" s="125"/>
      <c r="S208" s="176"/>
      <c r="T208" s="177"/>
      <c r="U208" s="49"/>
      <c r="V208" s="50"/>
    </row>
    <row r="209" spans="1:22" ht="18.75" thickTop="1" thickBot="1" x14ac:dyDescent="0.3">
      <c r="A209" s="169"/>
      <c r="B209" s="203"/>
      <c r="C209" s="267"/>
      <c r="D209" s="267"/>
      <c r="E209" s="34">
        <f t="shared" si="10"/>
        <v>0</v>
      </c>
      <c r="F209" s="268"/>
      <c r="G209" s="251"/>
      <c r="H209" s="227"/>
      <c r="I209" s="60"/>
      <c r="J209" s="39">
        <f t="shared" si="12"/>
        <v>0</v>
      </c>
      <c r="K209" s="81"/>
      <c r="L209" s="61"/>
      <c r="M209" s="61"/>
      <c r="N209" s="42">
        <f t="shared" si="11"/>
        <v>0</v>
      </c>
      <c r="O209" s="69"/>
      <c r="P209" s="209"/>
      <c r="Q209" s="124"/>
      <c r="R209" s="125"/>
      <c r="S209" s="176"/>
      <c r="T209" s="177"/>
      <c r="U209" s="49"/>
      <c r="V209" s="50"/>
    </row>
    <row r="210" spans="1:22" ht="18.75" thickTop="1" thickBot="1" x14ac:dyDescent="0.3">
      <c r="A210" s="169"/>
      <c r="B210" s="203"/>
      <c r="C210" s="267"/>
      <c r="D210" s="267"/>
      <c r="E210" s="34">
        <f t="shared" si="10"/>
        <v>0</v>
      </c>
      <c r="F210" s="268"/>
      <c r="G210" s="251"/>
      <c r="H210" s="227"/>
      <c r="I210" s="60"/>
      <c r="J210" s="39">
        <f t="shared" si="12"/>
        <v>0</v>
      </c>
      <c r="K210" s="81"/>
      <c r="L210" s="61"/>
      <c r="M210" s="61"/>
      <c r="N210" s="42">
        <f t="shared" si="11"/>
        <v>0</v>
      </c>
      <c r="O210" s="69"/>
      <c r="P210" s="209"/>
      <c r="Q210" s="124"/>
      <c r="R210" s="125"/>
      <c r="S210" s="176"/>
      <c r="T210" s="177"/>
      <c r="U210" s="49"/>
      <c r="V210" s="50"/>
    </row>
    <row r="211" spans="1:22" ht="18.75" thickTop="1" thickBot="1" x14ac:dyDescent="0.3">
      <c r="A211" s="169"/>
      <c r="B211" s="203"/>
      <c r="C211" s="267"/>
      <c r="D211" s="267"/>
      <c r="E211" s="34">
        <f t="shared" si="10"/>
        <v>0</v>
      </c>
      <c r="F211" s="268"/>
      <c r="G211" s="251"/>
      <c r="H211" s="227"/>
      <c r="I211" s="60"/>
      <c r="J211" s="39">
        <f t="shared" si="12"/>
        <v>0</v>
      </c>
      <c r="K211" s="81"/>
      <c r="L211" s="61"/>
      <c r="M211" s="61"/>
      <c r="N211" s="42">
        <f t="shared" si="11"/>
        <v>0</v>
      </c>
      <c r="O211" s="69"/>
      <c r="P211" s="209"/>
      <c r="Q211" s="124"/>
      <c r="R211" s="125"/>
      <c r="S211" s="176"/>
      <c r="T211" s="177"/>
      <c r="U211" s="49"/>
      <c r="V211" s="50"/>
    </row>
    <row r="212" spans="1:22" ht="18.75" thickTop="1" thickBot="1" x14ac:dyDescent="0.3">
      <c r="A212" s="169"/>
      <c r="B212" s="203"/>
      <c r="C212" s="267"/>
      <c r="D212" s="267"/>
      <c r="E212" s="34">
        <f t="shared" si="10"/>
        <v>0</v>
      </c>
      <c r="F212" s="268"/>
      <c r="G212" s="251"/>
      <c r="H212" s="227"/>
      <c r="I212" s="60"/>
      <c r="J212" s="39">
        <f t="shared" si="12"/>
        <v>0</v>
      </c>
      <c r="K212" s="81"/>
      <c r="L212" s="61"/>
      <c r="M212" s="61"/>
      <c r="N212" s="42">
        <f t="shared" si="11"/>
        <v>0</v>
      </c>
      <c r="O212" s="69"/>
      <c r="P212" s="209"/>
      <c r="Q212" s="124"/>
      <c r="R212" s="125"/>
      <c r="S212" s="176"/>
      <c r="T212" s="177"/>
      <c r="U212" s="49"/>
      <c r="V212" s="50"/>
    </row>
    <row r="213" spans="1:22" ht="18.75" thickTop="1" thickBot="1" x14ac:dyDescent="0.3">
      <c r="A213" s="169"/>
      <c r="B213" s="203"/>
      <c r="C213" s="267"/>
      <c r="D213" s="267"/>
      <c r="E213" s="34">
        <f t="shared" si="10"/>
        <v>0</v>
      </c>
      <c r="F213" s="268"/>
      <c r="G213" s="251"/>
      <c r="H213" s="227"/>
      <c r="I213" s="60"/>
      <c r="J213" s="39">
        <f t="shared" si="12"/>
        <v>0</v>
      </c>
      <c r="K213" s="81"/>
      <c r="L213" s="61"/>
      <c r="M213" s="61"/>
      <c r="N213" s="42">
        <f t="shared" si="11"/>
        <v>0</v>
      </c>
      <c r="O213" s="69"/>
      <c r="P213" s="209"/>
      <c r="Q213" s="124"/>
      <c r="R213" s="125"/>
      <c r="S213" s="176"/>
      <c r="T213" s="177"/>
      <c r="U213" s="49"/>
      <c r="V213" s="50"/>
    </row>
    <row r="214" spans="1:22" ht="18.75" thickTop="1" thickBot="1" x14ac:dyDescent="0.3">
      <c r="A214" s="169"/>
      <c r="B214" s="203"/>
      <c r="C214" s="267"/>
      <c r="D214" s="267"/>
      <c r="E214" s="34">
        <f t="shared" si="10"/>
        <v>0</v>
      </c>
      <c r="F214" s="268"/>
      <c r="G214" s="251"/>
      <c r="H214" s="227"/>
      <c r="I214" s="60"/>
      <c r="J214" s="39">
        <f t="shared" si="12"/>
        <v>0</v>
      </c>
      <c r="K214" s="81"/>
      <c r="L214" s="61"/>
      <c r="M214" s="61"/>
      <c r="N214" s="42">
        <f t="shared" si="11"/>
        <v>0</v>
      </c>
      <c r="O214" s="69"/>
      <c r="P214" s="209"/>
      <c r="Q214" s="124"/>
      <c r="R214" s="125"/>
      <c r="S214" s="176"/>
      <c r="T214" s="177"/>
      <c r="U214" s="49"/>
      <c r="V214" s="50"/>
    </row>
    <row r="215" spans="1:22" ht="18.75" thickTop="1" thickBot="1" x14ac:dyDescent="0.3">
      <c r="A215" s="169"/>
      <c r="B215" s="203"/>
      <c r="C215" s="267"/>
      <c r="D215" s="267"/>
      <c r="E215" s="34">
        <f t="shared" si="10"/>
        <v>0</v>
      </c>
      <c r="F215" s="60"/>
      <c r="G215" s="251"/>
      <c r="H215" s="227"/>
      <c r="I215" s="60"/>
      <c r="J215" s="39">
        <f t="shared" si="12"/>
        <v>0</v>
      </c>
      <c r="K215" s="81"/>
      <c r="L215" s="61"/>
      <c r="M215" s="61"/>
      <c r="N215" s="42">
        <f t="shared" si="11"/>
        <v>0</v>
      </c>
      <c r="O215" s="69"/>
      <c r="P215" s="209"/>
      <c r="Q215" s="124"/>
      <c r="R215" s="125"/>
      <c r="S215" s="176"/>
      <c r="T215" s="177"/>
      <c r="U215" s="49"/>
      <c r="V215" s="50"/>
    </row>
    <row r="216" spans="1:22" ht="18.75" thickTop="1" thickBot="1" x14ac:dyDescent="0.3">
      <c r="A216" s="169"/>
      <c r="B216" s="203"/>
      <c r="C216" s="244"/>
      <c r="D216" s="244"/>
      <c r="E216" s="34">
        <f t="shared" si="10"/>
        <v>0</v>
      </c>
      <c r="F216" s="60"/>
      <c r="G216" s="224"/>
      <c r="H216" s="227"/>
      <c r="I216" s="60"/>
      <c r="J216" s="39">
        <f t="shared" si="12"/>
        <v>0</v>
      </c>
      <c r="K216" s="81"/>
      <c r="L216" s="61"/>
      <c r="M216" s="61"/>
      <c r="N216" s="42">
        <f t="shared" si="11"/>
        <v>0</v>
      </c>
      <c r="O216" s="69"/>
      <c r="P216" s="209"/>
      <c r="Q216" s="124"/>
      <c r="R216" s="125"/>
      <c r="S216" s="176"/>
      <c r="T216" s="177"/>
      <c r="U216" s="49"/>
      <c r="V216" s="50"/>
    </row>
    <row r="217" spans="1:22" ht="18.75" thickTop="1" thickBot="1" x14ac:dyDescent="0.3">
      <c r="A217" s="169"/>
      <c r="B217" s="203"/>
      <c r="C217" s="244"/>
      <c r="D217" s="244"/>
      <c r="E217" s="34">
        <f t="shared" si="10"/>
        <v>0</v>
      </c>
      <c r="F217" s="60"/>
      <c r="G217" s="224"/>
      <c r="H217" s="227"/>
      <c r="I217" s="60"/>
      <c r="J217" s="39">
        <f t="shared" si="12"/>
        <v>0</v>
      </c>
      <c r="K217" s="81"/>
      <c r="L217" s="61"/>
      <c r="M217" s="61"/>
      <c r="N217" s="42">
        <f t="shared" si="11"/>
        <v>0</v>
      </c>
      <c r="O217" s="69"/>
      <c r="P217" s="209"/>
      <c r="Q217" s="124"/>
      <c r="R217" s="125"/>
      <c r="S217" s="176"/>
      <c r="T217" s="177"/>
      <c r="U217" s="49"/>
      <c r="V217" s="50"/>
    </row>
    <row r="218" spans="1:22" ht="18.75" thickTop="1" thickBot="1" x14ac:dyDescent="0.3">
      <c r="A218" s="169"/>
      <c r="B218" s="203"/>
      <c r="C218" s="244"/>
      <c r="D218" s="244"/>
      <c r="E218" s="34">
        <f t="shared" si="10"/>
        <v>0</v>
      </c>
      <c r="F218" s="60"/>
      <c r="G218" s="224"/>
      <c r="H218" s="227"/>
      <c r="I218" s="60"/>
      <c r="J218" s="39">
        <f t="shared" si="12"/>
        <v>0</v>
      </c>
      <c r="K218" s="81"/>
      <c r="L218" s="61"/>
      <c r="M218" s="61"/>
      <c r="N218" s="42">
        <f t="shared" si="11"/>
        <v>0</v>
      </c>
      <c r="O218" s="69"/>
      <c r="P218" s="209"/>
      <c r="Q218" s="124"/>
      <c r="R218" s="125"/>
      <c r="S218" s="176"/>
      <c r="T218" s="177"/>
      <c r="U218" s="49"/>
      <c r="V218" s="50"/>
    </row>
    <row r="219" spans="1:22" ht="18.75" thickTop="1" thickBot="1" x14ac:dyDescent="0.3">
      <c r="A219" s="169"/>
      <c r="B219" s="203"/>
      <c r="C219" s="244"/>
      <c r="D219" s="244"/>
      <c r="E219" s="34">
        <f t="shared" si="10"/>
        <v>0</v>
      </c>
      <c r="F219" s="60"/>
      <c r="G219" s="224"/>
      <c r="H219" s="227"/>
      <c r="I219" s="60"/>
      <c r="J219" s="39">
        <f t="shared" si="12"/>
        <v>0</v>
      </c>
      <c r="K219" s="81"/>
      <c r="L219" s="61"/>
      <c r="M219" s="61"/>
      <c r="N219" s="42">
        <f t="shared" si="11"/>
        <v>0</v>
      </c>
      <c r="O219" s="69"/>
      <c r="P219" s="209"/>
      <c r="Q219" s="124"/>
      <c r="R219" s="125"/>
      <c r="S219" s="176"/>
      <c r="T219" s="177"/>
      <c r="U219" s="49"/>
      <c r="V219" s="50"/>
    </row>
    <row r="220" spans="1:22" ht="18.75" thickTop="1" thickBot="1" x14ac:dyDescent="0.3">
      <c r="A220" s="169"/>
      <c r="B220" s="203"/>
      <c r="C220" s="244"/>
      <c r="D220" s="244"/>
      <c r="E220" s="34">
        <f t="shared" si="10"/>
        <v>0</v>
      </c>
      <c r="F220" s="60"/>
      <c r="G220" s="224"/>
      <c r="H220" s="227"/>
      <c r="I220" s="60"/>
      <c r="J220" s="39">
        <f t="shared" si="12"/>
        <v>0</v>
      </c>
      <c r="K220" s="81"/>
      <c r="L220" s="61"/>
      <c r="M220" s="61"/>
      <c r="N220" s="42">
        <f t="shared" si="11"/>
        <v>0</v>
      </c>
      <c r="O220" s="69"/>
      <c r="P220" s="209"/>
      <c r="Q220" s="124"/>
      <c r="R220" s="125"/>
      <c r="S220" s="176"/>
      <c r="T220" s="177"/>
      <c r="U220" s="49"/>
      <c r="V220" s="50"/>
    </row>
    <row r="221" spans="1:22" ht="18.75" thickTop="1" thickBot="1" x14ac:dyDescent="0.3">
      <c r="A221" s="169"/>
      <c r="B221" s="203"/>
      <c r="C221" s="244"/>
      <c r="D221" s="244"/>
      <c r="E221" s="34">
        <f t="shared" si="10"/>
        <v>0</v>
      </c>
      <c r="F221" s="60"/>
      <c r="G221" s="224"/>
      <c r="H221" s="227"/>
      <c r="I221" s="60"/>
      <c r="J221" s="39">
        <f t="shared" si="12"/>
        <v>0</v>
      </c>
      <c r="K221" s="81"/>
      <c r="L221" s="61"/>
      <c r="M221" s="61"/>
      <c r="N221" s="42">
        <f t="shared" si="11"/>
        <v>0</v>
      </c>
      <c r="O221" s="69"/>
      <c r="P221" s="209"/>
      <c r="Q221" s="124"/>
      <c r="R221" s="125"/>
      <c r="S221" s="176"/>
      <c r="T221" s="177"/>
      <c r="U221" s="49"/>
      <c r="V221" s="50"/>
    </row>
    <row r="222" spans="1:22" ht="18.75" thickTop="1" thickBot="1" x14ac:dyDescent="0.3">
      <c r="A222" s="169"/>
      <c r="B222" s="203"/>
      <c r="C222" s="244"/>
      <c r="D222" s="244"/>
      <c r="E222" s="34">
        <f t="shared" si="10"/>
        <v>0</v>
      </c>
      <c r="F222" s="60"/>
      <c r="G222" s="224"/>
      <c r="H222" s="227"/>
      <c r="I222" s="60"/>
      <c r="J222" s="39">
        <f t="shared" si="12"/>
        <v>0</v>
      </c>
      <c r="K222" s="81"/>
      <c r="L222" s="61"/>
      <c r="M222" s="61"/>
      <c r="N222" s="42">
        <f t="shared" si="11"/>
        <v>0</v>
      </c>
      <c r="O222" s="69"/>
      <c r="P222" s="209"/>
      <c r="Q222" s="124"/>
      <c r="R222" s="125"/>
      <c r="S222" s="176"/>
      <c r="T222" s="177"/>
      <c r="U222" s="49"/>
      <c r="V222" s="50"/>
    </row>
    <row r="223" spans="1:22" ht="18.75" thickTop="1" thickBot="1" x14ac:dyDescent="0.3">
      <c r="A223" s="169"/>
      <c r="B223" s="203"/>
      <c r="C223" s="244"/>
      <c r="D223" s="244"/>
      <c r="E223" s="34">
        <f t="shared" si="10"/>
        <v>0</v>
      </c>
      <c r="F223" s="60"/>
      <c r="G223" s="224"/>
      <c r="H223" s="227"/>
      <c r="I223" s="60"/>
      <c r="J223" s="39">
        <f t="shared" si="12"/>
        <v>0</v>
      </c>
      <c r="K223" s="81"/>
      <c r="L223" s="61"/>
      <c r="M223" s="61"/>
      <c r="N223" s="42">
        <f t="shared" si="11"/>
        <v>0</v>
      </c>
      <c r="O223" s="69"/>
      <c r="P223" s="209"/>
      <c r="Q223" s="124"/>
      <c r="R223" s="125"/>
      <c r="S223" s="176"/>
      <c r="T223" s="177"/>
      <c r="U223" s="49"/>
      <c r="V223" s="50"/>
    </row>
    <row r="224" spans="1:22" ht="17.25" thickTop="1" thickBot="1" x14ac:dyDescent="0.3">
      <c r="A224" s="203"/>
      <c r="B224" s="253"/>
      <c r="C224" s="244"/>
      <c r="D224" s="244"/>
      <c r="E224" s="34">
        <f t="shared" si="10"/>
        <v>0</v>
      </c>
      <c r="F224" s="60"/>
      <c r="G224" s="58"/>
      <c r="H224" s="59"/>
      <c r="I224" s="60"/>
      <c r="J224" s="39">
        <f t="shared" si="12"/>
        <v>0</v>
      </c>
      <c r="K224" s="81"/>
      <c r="L224" s="61"/>
      <c r="M224" s="61"/>
      <c r="N224" s="42">
        <f t="shared" si="11"/>
        <v>0</v>
      </c>
      <c r="O224" s="69"/>
      <c r="P224" s="209"/>
      <c r="Q224" s="124"/>
      <c r="R224" s="125"/>
      <c r="S224" s="176"/>
      <c r="T224" s="177"/>
      <c r="U224" s="49"/>
      <c r="V224" s="50"/>
    </row>
    <row r="225" spans="1:22" ht="18.75" thickTop="1" thickBot="1" x14ac:dyDescent="0.3">
      <c r="A225" s="266"/>
      <c r="B225" s="203"/>
      <c r="C225" s="244"/>
      <c r="D225" s="244"/>
      <c r="E225" s="34">
        <f t="shared" si="10"/>
        <v>0</v>
      </c>
      <c r="F225" s="60"/>
      <c r="G225" s="224"/>
      <c r="H225" s="227"/>
      <c r="I225" s="60"/>
      <c r="J225" s="39">
        <f t="shared" si="12"/>
        <v>0</v>
      </c>
      <c r="K225" s="81"/>
      <c r="L225" s="61"/>
      <c r="M225" s="61"/>
      <c r="N225" s="42">
        <f t="shared" si="11"/>
        <v>0</v>
      </c>
      <c r="O225" s="69"/>
      <c r="P225" s="209"/>
      <c r="Q225" s="124"/>
      <c r="R225" s="125"/>
      <c r="S225" s="176"/>
      <c r="T225" s="177"/>
      <c r="U225" s="49"/>
      <c r="V225" s="50"/>
    </row>
    <row r="226" spans="1:22" ht="18.75" thickTop="1" thickBot="1" x14ac:dyDescent="0.3">
      <c r="A226" s="266"/>
      <c r="B226" s="203"/>
      <c r="C226" s="244"/>
      <c r="D226" s="244"/>
      <c r="E226" s="34">
        <f t="shared" si="10"/>
        <v>0</v>
      </c>
      <c r="F226" s="60"/>
      <c r="G226" s="224"/>
      <c r="H226" s="227"/>
      <c r="I226" s="60"/>
      <c r="J226" s="39">
        <f t="shared" si="12"/>
        <v>0</v>
      </c>
      <c r="K226" s="81"/>
      <c r="L226" s="61"/>
      <c r="M226" s="61"/>
      <c r="N226" s="42">
        <f t="shared" si="11"/>
        <v>0</v>
      </c>
      <c r="O226" s="69"/>
      <c r="P226" s="209"/>
      <c r="Q226" s="124"/>
      <c r="R226" s="125"/>
      <c r="S226" s="176"/>
      <c r="T226" s="177"/>
      <c r="U226" s="49"/>
      <c r="V226" s="50"/>
    </row>
    <row r="227" spans="1:22" ht="18.75" thickTop="1" thickBot="1" x14ac:dyDescent="0.3">
      <c r="A227" s="266"/>
      <c r="B227" s="203"/>
      <c r="C227" s="244"/>
      <c r="D227" s="244"/>
      <c r="E227" s="34">
        <f t="shared" si="10"/>
        <v>0</v>
      </c>
      <c r="F227" s="60"/>
      <c r="G227" s="224"/>
      <c r="H227" s="227"/>
      <c r="I227" s="60"/>
      <c r="J227" s="39">
        <f t="shared" si="12"/>
        <v>0</v>
      </c>
      <c r="K227" s="81"/>
      <c r="L227" s="61"/>
      <c r="M227" s="61"/>
      <c r="N227" s="42">
        <f t="shared" si="11"/>
        <v>0</v>
      </c>
      <c r="O227" s="69"/>
      <c r="P227" s="209"/>
      <c r="Q227" s="124"/>
      <c r="R227" s="125"/>
      <c r="S227" s="176"/>
      <c r="T227" s="177"/>
      <c r="U227" s="49"/>
      <c r="V227" s="50"/>
    </row>
    <row r="228" spans="1:22" ht="18.75" thickTop="1" thickBot="1" x14ac:dyDescent="0.3">
      <c r="A228" s="266"/>
      <c r="B228" s="203"/>
      <c r="C228" s="244"/>
      <c r="D228" s="244"/>
      <c r="E228" s="34">
        <f t="shared" si="10"/>
        <v>0</v>
      </c>
      <c r="F228" s="60"/>
      <c r="G228" s="224"/>
      <c r="H228" s="227"/>
      <c r="I228" s="60"/>
      <c r="J228" s="39">
        <f t="shared" si="12"/>
        <v>0</v>
      </c>
      <c r="K228" s="81"/>
      <c r="L228" s="61"/>
      <c r="M228" s="61"/>
      <c r="N228" s="42">
        <f t="shared" si="11"/>
        <v>0</v>
      </c>
      <c r="O228" s="69"/>
      <c r="P228" s="209"/>
      <c r="Q228" s="124"/>
      <c r="R228" s="125"/>
      <c r="S228" s="176"/>
      <c r="T228" s="177"/>
      <c r="U228" s="49"/>
      <c r="V228" s="50"/>
    </row>
    <row r="229" spans="1:22" ht="18.75" thickTop="1" thickBot="1" x14ac:dyDescent="0.3">
      <c r="A229" s="269"/>
      <c r="B229" s="203"/>
      <c r="C229" s="244"/>
      <c r="D229" s="244"/>
      <c r="E229" s="34">
        <f t="shared" si="10"/>
        <v>0</v>
      </c>
      <c r="F229" s="60"/>
      <c r="G229" s="224"/>
      <c r="H229" s="227"/>
      <c r="I229" s="60"/>
      <c r="J229" s="39">
        <f t="shared" si="12"/>
        <v>0</v>
      </c>
      <c r="K229" s="81"/>
      <c r="L229" s="61"/>
      <c r="M229" s="61"/>
      <c r="N229" s="42">
        <f t="shared" si="11"/>
        <v>0</v>
      </c>
      <c r="O229" s="69"/>
      <c r="P229" s="209"/>
      <c r="Q229" s="124"/>
      <c r="R229" s="125"/>
      <c r="S229" s="176"/>
      <c r="T229" s="177"/>
      <c r="U229" s="49"/>
      <c r="V229" s="50"/>
    </row>
    <row r="230" spans="1:22" ht="18.75" thickTop="1" thickBot="1" x14ac:dyDescent="0.3">
      <c r="A230" s="169"/>
      <c r="B230" s="203"/>
      <c r="C230" s="244"/>
      <c r="D230" s="244"/>
      <c r="E230" s="34">
        <f t="shared" si="10"/>
        <v>0</v>
      </c>
      <c r="F230" s="60"/>
      <c r="G230" s="224"/>
      <c r="H230" s="227"/>
      <c r="I230" s="60"/>
      <c r="J230" s="39">
        <f t="shared" si="12"/>
        <v>0</v>
      </c>
      <c r="K230" s="81"/>
      <c r="L230" s="61"/>
      <c r="M230" s="61"/>
      <c r="N230" s="42">
        <f t="shared" si="11"/>
        <v>0</v>
      </c>
      <c r="O230" s="69"/>
      <c r="P230" s="209"/>
      <c r="Q230" s="124"/>
      <c r="R230" s="125"/>
      <c r="S230" s="176"/>
      <c r="T230" s="177"/>
      <c r="U230" s="49"/>
      <c r="V230" s="50"/>
    </row>
    <row r="231" spans="1:22" ht="18.75" thickTop="1" thickBot="1" x14ac:dyDescent="0.3">
      <c r="A231" s="169"/>
      <c r="B231" s="203"/>
      <c r="C231" s="244"/>
      <c r="D231" s="244"/>
      <c r="E231" s="34">
        <f t="shared" si="10"/>
        <v>0</v>
      </c>
      <c r="F231" s="60"/>
      <c r="G231" s="224"/>
      <c r="H231" s="227"/>
      <c r="I231" s="60"/>
      <c r="J231" s="39">
        <f t="shared" si="12"/>
        <v>0</v>
      </c>
      <c r="K231" s="81"/>
      <c r="L231" s="61"/>
      <c r="M231" s="61"/>
      <c r="N231" s="42">
        <f t="shared" si="11"/>
        <v>0</v>
      </c>
      <c r="O231" s="69"/>
      <c r="P231" s="209"/>
      <c r="Q231" s="124"/>
      <c r="R231" s="125"/>
      <c r="S231" s="176"/>
      <c r="T231" s="177"/>
      <c r="U231" s="49"/>
      <c r="V231" s="50"/>
    </row>
    <row r="232" spans="1:22" ht="18.75" thickTop="1" thickBot="1" x14ac:dyDescent="0.3">
      <c r="A232" s="169"/>
      <c r="B232" s="203"/>
      <c r="C232" s="244"/>
      <c r="D232" s="244"/>
      <c r="E232" s="34">
        <f t="shared" si="10"/>
        <v>0</v>
      </c>
      <c r="F232" s="60"/>
      <c r="G232" s="224"/>
      <c r="H232" s="227"/>
      <c r="I232" s="60"/>
      <c r="J232" s="39">
        <f t="shared" si="12"/>
        <v>0</v>
      </c>
      <c r="K232" s="81"/>
      <c r="L232" s="61"/>
      <c r="M232" s="61"/>
      <c r="N232" s="42">
        <f t="shared" si="11"/>
        <v>0</v>
      </c>
      <c r="O232" s="69"/>
      <c r="P232" s="209"/>
      <c r="Q232" s="124"/>
      <c r="R232" s="125"/>
      <c r="S232" s="176"/>
      <c r="T232" s="177"/>
      <c r="U232" s="49"/>
      <c r="V232" s="50"/>
    </row>
    <row r="233" spans="1:22" ht="18.75" thickTop="1" thickBot="1" x14ac:dyDescent="0.3">
      <c r="A233" s="169"/>
      <c r="B233" s="203"/>
      <c r="C233" s="244"/>
      <c r="D233" s="244"/>
      <c r="E233" s="34">
        <f t="shared" ref="E233:E277" si="13">D233*F233</f>
        <v>0</v>
      </c>
      <c r="F233" s="60"/>
      <c r="G233" s="224"/>
      <c r="H233" s="227"/>
      <c r="I233" s="60"/>
      <c r="J233" s="39">
        <f t="shared" si="12"/>
        <v>0</v>
      </c>
      <c r="K233" s="81"/>
      <c r="L233" s="61"/>
      <c r="M233" s="61"/>
      <c r="N233" s="42">
        <f t="shared" si="11"/>
        <v>0</v>
      </c>
      <c r="O233" s="69"/>
      <c r="P233" s="209"/>
      <c r="Q233" s="124"/>
      <c r="R233" s="125"/>
      <c r="S233" s="176"/>
      <c r="T233" s="177"/>
      <c r="U233" s="49"/>
      <c r="V233" s="50"/>
    </row>
    <row r="234" spans="1:22" ht="18.75" thickTop="1" thickBot="1" x14ac:dyDescent="0.3">
      <c r="A234" s="169"/>
      <c r="B234" s="203"/>
      <c r="C234" s="244"/>
      <c r="D234" s="244"/>
      <c r="E234" s="34">
        <f t="shared" si="13"/>
        <v>0</v>
      </c>
      <c r="F234" s="60"/>
      <c r="G234" s="224"/>
      <c r="H234" s="227"/>
      <c r="I234" s="60"/>
      <c r="J234" s="39">
        <f t="shared" si="12"/>
        <v>0</v>
      </c>
      <c r="K234" s="81"/>
      <c r="L234" s="61"/>
      <c r="M234" s="61"/>
      <c r="N234" s="42">
        <f t="shared" si="11"/>
        <v>0</v>
      </c>
      <c r="O234" s="69"/>
      <c r="P234" s="209"/>
      <c r="Q234" s="124"/>
      <c r="R234" s="125"/>
      <c r="S234" s="176"/>
      <c r="T234" s="177"/>
      <c r="U234" s="49"/>
      <c r="V234" s="50"/>
    </row>
    <row r="235" spans="1:22" ht="18.75" thickTop="1" thickBot="1" x14ac:dyDescent="0.3">
      <c r="A235" s="169"/>
      <c r="B235" s="203"/>
      <c r="C235" s="244"/>
      <c r="D235" s="244"/>
      <c r="E235" s="34">
        <f t="shared" si="13"/>
        <v>0</v>
      </c>
      <c r="F235" s="60"/>
      <c r="G235" s="224"/>
      <c r="H235" s="227"/>
      <c r="I235" s="60"/>
      <c r="J235" s="39">
        <f t="shared" si="12"/>
        <v>0</v>
      </c>
      <c r="K235" s="81"/>
      <c r="L235" s="61"/>
      <c r="M235" s="61"/>
      <c r="N235" s="42">
        <f t="shared" si="11"/>
        <v>0</v>
      </c>
      <c r="O235" s="69"/>
      <c r="P235" s="209"/>
      <c r="Q235" s="124"/>
      <c r="R235" s="125"/>
      <c r="S235" s="176"/>
      <c r="T235" s="177"/>
      <c r="U235" s="49"/>
      <c r="V235" s="50"/>
    </row>
    <row r="236" spans="1:22" ht="18.75" thickTop="1" thickBot="1" x14ac:dyDescent="0.3">
      <c r="A236" s="169"/>
      <c r="B236" s="203"/>
      <c r="C236" s="244"/>
      <c r="D236" s="244"/>
      <c r="E236" s="34">
        <f t="shared" si="13"/>
        <v>0</v>
      </c>
      <c r="F236" s="60"/>
      <c r="G236" s="224"/>
      <c r="H236" s="227"/>
      <c r="I236" s="60"/>
      <c r="J236" s="39">
        <f t="shared" si="12"/>
        <v>0</v>
      </c>
      <c r="K236" s="81"/>
      <c r="L236" s="61"/>
      <c r="M236" s="61"/>
      <c r="N236" s="42">
        <f t="shared" si="11"/>
        <v>0</v>
      </c>
      <c r="O236" s="69"/>
      <c r="P236" s="209"/>
      <c r="Q236" s="124"/>
      <c r="R236" s="125"/>
      <c r="S236" s="176"/>
      <c r="T236" s="177"/>
      <c r="U236" s="49"/>
      <c r="V236" s="50"/>
    </row>
    <row r="237" spans="1:22" ht="18.75" thickTop="1" thickBot="1" x14ac:dyDescent="0.3">
      <c r="A237" s="169"/>
      <c r="B237" s="203"/>
      <c r="C237" s="244"/>
      <c r="D237" s="244"/>
      <c r="E237" s="34">
        <f t="shared" si="13"/>
        <v>0</v>
      </c>
      <c r="F237" s="60"/>
      <c r="G237" s="224"/>
      <c r="H237" s="227"/>
      <c r="I237" s="60"/>
      <c r="J237" s="39">
        <f t="shared" si="12"/>
        <v>0</v>
      </c>
      <c r="K237" s="81"/>
      <c r="L237" s="61"/>
      <c r="M237" s="61"/>
      <c r="N237" s="42">
        <f t="shared" si="11"/>
        <v>0</v>
      </c>
      <c r="O237" s="69"/>
      <c r="P237" s="209"/>
      <c r="Q237" s="124"/>
      <c r="R237" s="125"/>
      <c r="S237" s="176"/>
      <c r="T237" s="177"/>
      <c r="U237" s="49"/>
      <c r="V237" s="50"/>
    </row>
    <row r="238" spans="1:22" ht="18.75" thickTop="1" thickBot="1" x14ac:dyDescent="0.3">
      <c r="A238" s="169"/>
      <c r="B238" s="203"/>
      <c r="C238" s="244"/>
      <c r="D238" s="244"/>
      <c r="E238" s="34">
        <f t="shared" si="13"/>
        <v>0</v>
      </c>
      <c r="F238" s="60"/>
      <c r="G238" s="224"/>
      <c r="H238" s="227"/>
      <c r="I238" s="60"/>
      <c r="J238" s="39">
        <f t="shared" si="12"/>
        <v>0</v>
      </c>
      <c r="K238" s="81"/>
      <c r="L238" s="61"/>
      <c r="M238" s="61"/>
      <c r="N238" s="42">
        <f t="shared" si="11"/>
        <v>0</v>
      </c>
      <c r="O238" s="69"/>
      <c r="P238" s="209"/>
      <c r="Q238" s="124"/>
      <c r="R238" s="125"/>
      <c r="S238" s="176"/>
      <c r="T238" s="177"/>
      <c r="U238" s="49"/>
      <c r="V238" s="50"/>
    </row>
    <row r="239" spans="1:22" ht="18.75" thickTop="1" thickBot="1" x14ac:dyDescent="0.3">
      <c r="A239" s="169"/>
      <c r="B239" s="203"/>
      <c r="C239" s="270"/>
      <c r="D239" s="270"/>
      <c r="E239" s="34">
        <f t="shared" si="13"/>
        <v>0</v>
      </c>
      <c r="F239" s="60"/>
      <c r="G239" s="224"/>
      <c r="H239" s="227"/>
      <c r="I239" s="60"/>
      <c r="J239" s="39">
        <f t="shared" si="12"/>
        <v>0</v>
      </c>
      <c r="K239" s="81"/>
      <c r="L239" s="61"/>
      <c r="M239" s="61"/>
      <c r="N239" s="42">
        <f t="shared" si="11"/>
        <v>0</v>
      </c>
      <c r="O239" s="69"/>
      <c r="P239" s="209"/>
      <c r="Q239" s="124"/>
      <c r="R239" s="125"/>
      <c r="S239" s="176"/>
      <c r="T239" s="177"/>
      <c r="U239" s="49"/>
      <c r="V239" s="50"/>
    </row>
    <row r="240" spans="1:22" ht="18.75" thickTop="1" thickBot="1" x14ac:dyDescent="0.3">
      <c r="A240" s="169"/>
      <c r="B240" s="203"/>
      <c r="C240" s="244"/>
      <c r="D240" s="244"/>
      <c r="E240" s="34">
        <f t="shared" si="13"/>
        <v>0</v>
      </c>
      <c r="F240" s="60"/>
      <c r="G240" s="224"/>
      <c r="H240" s="227"/>
      <c r="I240" s="60"/>
      <c r="J240" s="39">
        <f t="shared" si="12"/>
        <v>0</v>
      </c>
      <c r="K240" s="81"/>
      <c r="L240" s="61"/>
      <c r="M240" s="61"/>
      <c r="N240" s="42">
        <f t="shared" si="11"/>
        <v>0</v>
      </c>
      <c r="O240" s="69"/>
      <c r="P240" s="209"/>
      <c r="Q240" s="124"/>
      <c r="R240" s="125"/>
      <c r="S240" s="176"/>
      <c r="T240" s="177"/>
      <c r="U240" s="49"/>
      <c r="V240" s="50"/>
    </row>
    <row r="241" spans="1:22" ht="18.75" thickTop="1" thickBot="1" x14ac:dyDescent="0.3">
      <c r="A241" s="169"/>
      <c r="B241" s="203"/>
      <c r="C241" s="264"/>
      <c r="D241" s="264"/>
      <c r="E241" s="34">
        <f t="shared" si="13"/>
        <v>0</v>
      </c>
      <c r="F241" s="60"/>
      <c r="G241" s="224"/>
      <c r="H241" s="227"/>
      <c r="I241" s="60"/>
      <c r="J241" s="39">
        <f t="shared" si="12"/>
        <v>0</v>
      </c>
      <c r="K241" s="81"/>
      <c r="L241" s="61"/>
      <c r="M241" s="61"/>
      <c r="N241" s="42">
        <f t="shared" si="11"/>
        <v>0</v>
      </c>
      <c r="O241" s="69"/>
      <c r="P241" s="209"/>
      <c r="Q241" s="124"/>
      <c r="R241" s="125"/>
      <c r="S241" s="176"/>
      <c r="T241" s="177"/>
      <c r="U241" s="49"/>
      <c r="V241" s="50"/>
    </row>
    <row r="242" spans="1:22" ht="18.75" thickTop="1" thickBot="1" x14ac:dyDescent="0.3">
      <c r="A242" s="169"/>
      <c r="B242" s="203"/>
      <c r="C242" s="265"/>
      <c r="D242" s="265"/>
      <c r="E242" s="34">
        <f t="shared" si="13"/>
        <v>0</v>
      </c>
      <c r="F242" s="60"/>
      <c r="G242" s="224"/>
      <c r="H242" s="227"/>
      <c r="I242" s="60"/>
      <c r="J242" s="39">
        <f t="shared" si="12"/>
        <v>0</v>
      </c>
      <c r="K242" s="81"/>
      <c r="L242" s="61"/>
      <c r="M242" s="61"/>
      <c r="N242" s="42">
        <f t="shared" si="11"/>
        <v>0</v>
      </c>
      <c r="O242" s="69"/>
      <c r="P242" s="209"/>
      <c r="Q242" s="124"/>
      <c r="R242" s="125"/>
      <c r="S242" s="176"/>
      <c r="T242" s="177"/>
      <c r="U242" s="49"/>
      <c r="V242" s="50"/>
    </row>
    <row r="243" spans="1:22" ht="18.75" thickTop="1" thickBot="1" x14ac:dyDescent="0.3">
      <c r="A243" s="169"/>
      <c r="B243" s="203"/>
      <c r="C243" s="265"/>
      <c r="D243" s="265"/>
      <c r="E243" s="34">
        <f t="shared" si="13"/>
        <v>0</v>
      </c>
      <c r="F243" s="60"/>
      <c r="G243" s="224"/>
      <c r="H243" s="227"/>
      <c r="I243" s="60"/>
      <c r="J243" s="39">
        <f t="shared" si="12"/>
        <v>0</v>
      </c>
      <c r="K243" s="81"/>
      <c r="L243" s="61"/>
      <c r="M243" s="61"/>
      <c r="N243" s="42">
        <f t="shared" si="11"/>
        <v>0</v>
      </c>
      <c r="O243" s="69"/>
      <c r="P243" s="209"/>
      <c r="Q243" s="124"/>
      <c r="R243" s="125"/>
      <c r="S243" s="176"/>
      <c r="T243" s="177"/>
      <c r="U243" s="49"/>
      <c r="V243" s="50"/>
    </row>
    <row r="244" spans="1:22" ht="18.75" thickTop="1" thickBot="1" x14ac:dyDescent="0.3">
      <c r="A244" s="169"/>
      <c r="B244" s="203"/>
      <c r="C244" s="264"/>
      <c r="D244" s="264"/>
      <c r="E244" s="34">
        <f t="shared" si="13"/>
        <v>0</v>
      </c>
      <c r="F244" s="60"/>
      <c r="G244" s="224"/>
      <c r="H244" s="227"/>
      <c r="I244" s="60"/>
      <c r="J244" s="39">
        <f t="shared" si="12"/>
        <v>0</v>
      </c>
      <c r="K244" s="81"/>
      <c r="L244" s="61"/>
      <c r="M244" s="61"/>
      <c r="N244" s="42">
        <f t="shared" si="11"/>
        <v>0</v>
      </c>
      <c r="O244" s="69"/>
      <c r="P244" s="209"/>
      <c r="Q244" s="124"/>
      <c r="R244" s="125"/>
      <c r="S244" s="176"/>
      <c r="T244" s="177"/>
      <c r="U244" s="49"/>
      <c r="V244" s="50"/>
    </row>
    <row r="245" spans="1:22" ht="18.75" thickTop="1" thickBot="1" x14ac:dyDescent="0.3">
      <c r="A245" s="169"/>
      <c r="B245" s="203"/>
      <c r="C245" s="249"/>
      <c r="D245" s="249"/>
      <c r="E245" s="34">
        <f t="shared" si="13"/>
        <v>0</v>
      </c>
      <c r="F245" s="60"/>
      <c r="G245" s="224"/>
      <c r="H245" s="227"/>
      <c r="I245" s="60"/>
      <c r="J245" s="39">
        <f t="shared" si="12"/>
        <v>0</v>
      </c>
      <c r="K245" s="81"/>
      <c r="L245" s="61"/>
      <c r="M245" s="61"/>
      <c r="N245" s="42">
        <f t="shared" si="11"/>
        <v>0</v>
      </c>
      <c r="O245" s="69"/>
      <c r="P245" s="209"/>
      <c r="Q245" s="124"/>
      <c r="R245" s="125"/>
      <c r="S245" s="176"/>
      <c r="T245" s="177"/>
      <c r="U245" s="49"/>
      <c r="V245" s="50"/>
    </row>
    <row r="246" spans="1:22" ht="18.75" thickTop="1" thickBot="1" x14ac:dyDescent="0.3">
      <c r="A246" s="169"/>
      <c r="B246" s="203"/>
      <c r="C246" s="197"/>
      <c r="D246" s="197"/>
      <c r="E246" s="34">
        <f t="shared" si="13"/>
        <v>0</v>
      </c>
      <c r="F246" s="60"/>
      <c r="G246" s="224"/>
      <c r="H246" s="227"/>
      <c r="I246" s="60"/>
      <c r="J246" s="39">
        <f t="shared" si="12"/>
        <v>0</v>
      </c>
      <c r="K246" s="81"/>
      <c r="L246" s="61"/>
      <c r="M246" s="61"/>
      <c r="N246" s="42">
        <f t="shared" si="11"/>
        <v>0</v>
      </c>
      <c r="O246" s="69"/>
      <c r="P246" s="209"/>
      <c r="Q246" s="124"/>
      <c r="R246" s="125"/>
      <c r="S246" s="176"/>
      <c r="T246" s="177"/>
      <c r="U246" s="49"/>
      <c r="V246" s="50"/>
    </row>
    <row r="247" spans="1:22" ht="18.75" thickTop="1" thickBot="1" x14ac:dyDescent="0.3">
      <c r="A247" s="204"/>
      <c r="B247" s="203"/>
      <c r="C247" s="226"/>
      <c r="D247" s="226"/>
      <c r="E247" s="34">
        <f t="shared" si="13"/>
        <v>0</v>
      </c>
      <c r="F247" s="60"/>
      <c r="G247" s="224"/>
      <c r="H247" s="227"/>
      <c r="I247" s="60"/>
      <c r="J247" s="39">
        <f t="shared" si="12"/>
        <v>0</v>
      </c>
      <c r="K247" s="81"/>
      <c r="L247" s="61"/>
      <c r="M247" s="61"/>
      <c r="N247" s="42">
        <f t="shared" si="11"/>
        <v>0</v>
      </c>
      <c r="O247" s="69"/>
      <c r="P247" s="209"/>
      <c r="Q247" s="124"/>
      <c r="R247" s="125"/>
      <c r="S247" s="176"/>
      <c r="T247" s="177"/>
      <c r="U247" s="49"/>
      <c r="V247" s="50"/>
    </row>
    <row r="248" spans="1:22" ht="18.75" thickTop="1" thickBot="1" x14ac:dyDescent="0.3">
      <c r="A248" s="169"/>
      <c r="B248" s="203"/>
      <c r="C248" s="226"/>
      <c r="D248" s="226"/>
      <c r="E248" s="34">
        <f t="shared" si="13"/>
        <v>0</v>
      </c>
      <c r="F248" s="60"/>
      <c r="G248" s="224"/>
      <c r="H248" s="227"/>
      <c r="I248" s="60"/>
      <c r="J248" s="39">
        <f t="shared" si="12"/>
        <v>0</v>
      </c>
      <c r="K248" s="81"/>
      <c r="L248" s="61"/>
      <c r="M248" s="61"/>
      <c r="N248" s="42">
        <f t="shared" si="11"/>
        <v>0</v>
      </c>
      <c r="O248" s="69"/>
      <c r="P248" s="209"/>
      <c r="Q248" s="124"/>
      <c r="R248" s="125"/>
      <c r="S248" s="176"/>
      <c r="T248" s="177"/>
      <c r="U248" s="49"/>
      <c r="V248" s="50"/>
    </row>
    <row r="249" spans="1:22" ht="18.75" thickTop="1" thickBot="1" x14ac:dyDescent="0.3">
      <c r="A249" s="169"/>
      <c r="B249" s="203"/>
      <c r="C249" s="226"/>
      <c r="D249" s="226"/>
      <c r="E249" s="34">
        <f t="shared" si="13"/>
        <v>0</v>
      </c>
      <c r="F249" s="60"/>
      <c r="G249" s="224"/>
      <c r="H249" s="227"/>
      <c r="I249" s="60"/>
      <c r="J249" s="39">
        <f t="shared" si="12"/>
        <v>0</v>
      </c>
      <c r="K249" s="81"/>
      <c r="L249" s="61"/>
      <c r="M249" s="61"/>
      <c r="N249" s="42">
        <f t="shared" si="11"/>
        <v>0</v>
      </c>
      <c r="O249" s="69"/>
      <c r="P249" s="209"/>
      <c r="Q249" s="124"/>
      <c r="R249" s="125"/>
      <c r="S249" s="176"/>
      <c r="T249" s="177"/>
      <c r="U249" s="49"/>
      <c r="V249" s="50"/>
    </row>
    <row r="250" spans="1:22" ht="18.75" thickTop="1" thickBot="1" x14ac:dyDescent="0.3">
      <c r="A250" s="271"/>
      <c r="B250" s="272"/>
      <c r="C250" s="226"/>
      <c r="D250" s="226"/>
      <c r="E250" s="34">
        <f t="shared" si="13"/>
        <v>0</v>
      </c>
      <c r="F250" s="60"/>
      <c r="G250" s="224"/>
      <c r="H250" s="227"/>
      <c r="I250" s="60"/>
      <c r="J250" s="39">
        <f t="shared" si="12"/>
        <v>0</v>
      </c>
      <c r="K250" s="81"/>
      <c r="L250" s="61"/>
      <c r="M250" s="61"/>
      <c r="N250" s="42">
        <f t="shared" si="11"/>
        <v>0</v>
      </c>
      <c r="O250" s="69"/>
      <c r="P250" s="209"/>
      <c r="Q250" s="124"/>
      <c r="R250" s="125"/>
      <c r="S250" s="176"/>
      <c r="T250" s="177"/>
      <c r="U250" s="49"/>
      <c r="V250" s="50"/>
    </row>
    <row r="251" spans="1:22" ht="17.25" thickTop="1" thickBot="1" x14ac:dyDescent="0.3">
      <c r="A251" s="204"/>
      <c r="B251" s="272"/>
      <c r="C251" s="226"/>
      <c r="D251" s="226"/>
      <c r="E251" s="34">
        <f t="shared" si="13"/>
        <v>0</v>
      </c>
      <c r="F251" s="60"/>
      <c r="G251" s="224"/>
      <c r="H251" s="59"/>
      <c r="I251" s="60"/>
      <c r="J251" s="39">
        <f t="shared" si="12"/>
        <v>0</v>
      </c>
      <c r="K251" s="81"/>
      <c r="L251" s="61"/>
      <c r="M251" s="61"/>
      <c r="N251" s="42">
        <f t="shared" si="11"/>
        <v>0</v>
      </c>
      <c r="O251" s="69"/>
      <c r="P251" s="209"/>
      <c r="Q251" s="124"/>
      <c r="R251" s="125"/>
      <c r="S251" s="176"/>
      <c r="T251" s="177"/>
      <c r="U251" s="49"/>
      <c r="V251" s="50"/>
    </row>
    <row r="252" spans="1:22" ht="18.75" thickTop="1" thickBot="1" x14ac:dyDescent="0.3">
      <c r="A252" s="204"/>
      <c r="B252" s="272"/>
      <c r="C252" s="226"/>
      <c r="D252" s="226"/>
      <c r="E252" s="34">
        <f t="shared" si="13"/>
        <v>0</v>
      </c>
      <c r="F252" s="60"/>
      <c r="G252" s="224"/>
      <c r="H252" s="227"/>
      <c r="I252" s="60"/>
      <c r="J252" s="39">
        <f t="shared" si="12"/>
        <v>0</v>
      </c>
      <c r="K252" s="81"/>
      <c r="L252" s="61"/>
      <c r="M252" s="61"/>
      <c r="N252" s="42">
        <f t="shared" si="11"/>
        <v>0</v>
      </c>
      <c r="O252" s="69"/>
      <c r="P252" s="209"/>
      <c r="Q252" s="124"/>
      <c r="R252" s="125"/>
      <c r="S252" s="176"/>
      <c r="T252" s="177"/>
      <c r="U252" s="49"/>
      <c r="V252" s="50"/>
    </row>
    <row r="253" spans="1:22" ht="18.75" thickTop="1" thickBot="1" x14ac:dyDescent="0.3">
      <c r="A253" s="169"/>
      <c r="B253" s="272"/>
      <c r="C253" s="181"/>
      <c r="D253" s="181"/>
      <c r="E253" s="34">
        <f t="shared" si="13"/>
        <v>0</v>
      </c>
      <c r="F253" s="60"/>
      <c r="G253" s="224"/>
      <c r="H253" s="227"/>
      <c r="I253" s="60"/>
      <c r="J253" s="39">
        <f t="shared" si="12"/>
        <v>0</v>
      </c>
      <c r="K253" s="81"/>
      <c r="L253" s="61"/>
      <c r="M253" s="61"/>
      <c r="N253" s="42">
        <f t="shared" si="11"/>
        <v>0</v>
      </c>
      <c r="O253" s="69"/>
      <c r="P253" s="209"/>
      <c r="Q253" s="124"/>
      <c r="R253" s="125"/>
      <c r="S253" s="176"/>
      <c r="T253" s="177"/>
      <c r="U253" s="49"/>
      <c r="V253" s="50"/>
    </row>
    <row r="254" spans="1:22" ht="18.75" thickTop="1" thickBot="1" x14ac:dyDescent="0.3">
      <c r="A254" s="169"/>
      <c r="B254" s="272"/>
      <c r="C254" s="181"/>
      <c r="D254" s="181"/>
      <c r="E254" s="34">
        <f t="shared" si="13"/>
        <v>0</v>
      </c>
      <c r="F254" s="60"/>
      <c r="G254" s="224"/>
      <c r="H254" s="227"/>
      <c r="I254" s="60"/>
      <c r="J254" s="39">
        <f t="shared" si="12"/>
        <v>0</v>
      </c>
      <c r="K254" s="81"/>
      <c r="L254" s="61"/>
      <c r="M254" s="61"/>
      <c r="N254" s="42">
        <f t="shared" si="11"/>
        <v>0</v>
      </c>
      <c r="O254" s="69"/>
      <c r="P254" s="209"/>
      <c r="Q254" s="124"/>
      <c r="R254" s="125"/>
      <c r="S254" s="176"/>
      <c r="T254" s="177"/>
      <c r="U254" s="49"/>
      <c r="V254" s="50"/>
    </row>
    <row r="255" spans="1:22" ht="17.25" thickTop="1" thickBot="1" x14ac:dyDescent="0.3">
      <c r="A255" s="204"/>
      <c r="B255" s="272"/>
      <c r="C255" s="242"/>
      <c r="D255" s="242"/>
      <c r="E255" s="34">
        <f t="shared" si="13"/>
        <v>0</v>
      </c>
      <c r="F255" s="60"/>
      <c r="G255" s="224"/>
      <c r="H255" s="175"/>
      <c r="I255" s="60"/>
      <c r="J255" s="39">
        <f t="shared" si="12"/>
        <v>0</v>
      </c>
      <c r="K255" s="81"/>
      <c r="L255" s="61"/>
      <c r="M255" s="61"/>
      <c r="N255" s="42">
        <f t="shared" si="11"/>
        <v>0</v>
      </c>
      <c r="O255" s="223"/>
      <c r="P255" s="243"/>
      <c r="Q255" s="124"/>
      <c r="R255" s="125"/>
      <c r="S255" s="176"/>
      <c r="T255" s="177"/>
      <c r="U255" s="49"/>
      <c r="V255" s="50"/>
    </row>
    <row r="256" spans="1:22" ht="17.25" thickTop="1" thickBot="1" x14ac:dyDescent="0.3">
      <c r="A256" s="204"/>
      <c r="B256" s="272"/>
      <c r="C256" s="187"/>
      <c r="D256" s="187"/>
      <c r="E256" s="34">
        <f t="shared" si="13"/>
        <v>0</v>
      </c>
      <c r="F256" s="60"/>
      <c r="G256" s="224"/>
      <c r="H256" s="175"/>
      <c r="I256" s="60"/>
      <c r="J256" s="39">
        <f t="shared" si="12"/>
        <v>0</v>
      </c>
      <c r="K256" s="81"/>
      <c r="L256" s="273"/>
      <c r="M256" s="274"/>
      <c r="N256" s="42">
        <f t="shared" si="11"/>
        <v>0</v>
      </c>
      <c r="O256" s="223"/>
      <c r="P256" s="243"/>
      <c r="Q256" s="124"/>
      <c r="R256" s="125"/>
      <c r="S256" s="176"/>
      <c r="T256" s="177"/>
      <c r="U256" s="49"/>
      <c r="V256" s="50"/>
    </row>
    <row r="257" spans="1:22" ht="17.25" thickTop="1" thickBot="1" x14ac:dyDescent="0.3">
      <c r="A257" s="204"/>
      <c r="B257" s="275"/>
      <c r="C257" s="182"/>
      <c r="D257" s="182"/>
      <c r="E257" s="34">
        <f t="shared" si="13"/>
        <v>0</v>
      </c>
      <c r="F257" s="182"/>
      <c r="G257" s="276"/>
      <c r="H257" s="277"/>
      <c r="I257" s="57"/>
      <c r="J257" s="39">
        <f t="shared" si="12"/>
        <v>0</v>
      </c>
      <c r="K257" s="81"/>
      <c r="L257" s="273"/>
      <c r="M257" s="274"/>
      <c r="N257" s="42">
        <f t="shared" si="11"/>
        <v>0</v>
      </c>
      <c r="O257" s="223"/>
      <c r="P257" s="243"/>
      <c r="Q257" s="124"/>
      <c r="R257" s="125"/>
      <c r="S257" s="176"/>
      <c r="T257" s="177"/>
      <c r="U257" s="49"/>
      <c r="V257" s="50"/>
    </row>
    <row r="258" spans="1:22" ht="17.25" thickTop="1" thickBot="1" x14ac:dyDescent="0.3">
      <c r="A258" s="204"/>
      <c r="B258" s="275"/>
      <c r="C258" s="182"/>
      <c r="D258" s="182"/>
      <c r="E258" s="34">
        <f t="shared" si="13"/>
        <v>0</v>
      </c>
      <c r="F258" s="182"/>
      <c r="G258" s="276"/>
      <c r="H258" s="277"/>
      <c r="I258" s="57"/>
      <c r="J258" s="39">
        <f t="shared" si="12"/>
        <v>0</v>
      </c>
      <c r="K258" s="81"/>
      <c r="L258" s="273"/>
      <c r="M258" s="274"/>
      <c r="N258" s="42">
        <f t="shared" ref="N258:N277" si="14">K258*I258</f>
        <v>0</v>
      </c>
      <c r="O258" s="223"/>
      <c r="P258" s="243"/>
      <c r="Q258" s="124"/>
      <c r="R258" s="125"/>
      <c r="S258" s="176"/>
      <c r="T258" s="177"/>
      <c r="U258" s="49"/>
      <c r="V258" s="50"/>
    </row>
    <row r="259" spans="1:22" ht="17.25" thickTop="1" thickBot="1" x14ac:dyDescent="0.3">
      <c r="A259" s="204"/>
      <c r="B259" s="278"/>
      <c r="C259" s="182"/>
      <c r="D259" s="182"/>
      <c r="E259" s="34">
        <f t="shared" si="13"/>
        <v>0</v>
      </c>
      <c r="F259" s="182"/>
      <c r="G259" s="276"/>
      <c r="H259" s="277"/>
      <c r="I259" s="57"/>
      <c r="J259" s="39">
        <f t="shared" si="12"/>
        <v>0</v>
      </c>
      <c r="K259" s="81"/>
      <c r="L259" s="273"/>
      <c r="M259" s="274"/>
      <c r="N259" s="42">
        <f t="shared" si="14"/>
        <v>0</v>
      </c>
      <c r="O259" s="69"/>
      <c r="P259" s="212"/>
      <c r="Q259" s="124"/>
      <c r="R259" s="125"/>
      <c r="S259" s="176"/>
      <c r="T259" s="177"/>
      <c r="U259" s="49"/>
      <c r="V259" s="50"/>
    </row>
    <row r="260" spans="1:22" ht="17.25" thickTop="1" thickBot="1" x14ac:dyDescent="0.3">
      <c r="A260" s="204"/>
      <c r="B260" s="278"/>
      <c r="C260" s="182"/>
      <c r="D260" s="182"/>
      <c r="E260" s="34">
        <f t="shared" si="13"/>
        <v>0</v>
      </c>
      <c r="F260" s="182"/>
      <c r="G260" s="276"/>
      <c r="H260" s="277"/>
      <c r="I260" s="57"/>
      <c r="J260" s="39">
        <f t="shared" si="12"/>
        <v>0</v>
      </c>
      <c r="K260" s="81"/>
      <c r="L260" s="273"/>
      <c r="M260" s="274"/>
      <c r="N260" s="42">
        <f t="shared" si="14"/>
        <v>0</v>
      </c>
      <c r="O260" s="69"/>
      <c r="P260" s="212"/>
      <c r="Q260" s="124"/>
      <c r="R260" s="125"/>
      <c r="S260" s="176"/>
      <c r="T260" s="177"/>
      <c r="U260" s="49"/>
      <c r="V260" s="50"/>
    </row>
    <row r="261" spans="1:22" ht="17.25" thickTop="1" thickBot="1" x14ac:dyDescent="0.3">
      <c r="A261" s="204"/>
      <c r="B261" s="278"/>
      <c r="C261" s="182"/>
      <c r="D261" s="182"/>
      <c r="E261" s="34">
        <f t="shared" si="13"/>
        <v>0</v>
      </c>
      <c r="F261" s="182"/>
      <c r="G261" s="276"/>
      <c r="H261" s="277"/>
      <c r="I261" s="57"/>
      <c r="J261" s="39">
        <f t="shared" si="12"/>
        <v>0</v>
      </c>
      <c r="K261" s="81"/>
      <c r="L261" s="273"/>
      <c r="M261" s="274"/>
      <c r="N261" s="42">
        <f t="shared" si="14"/>
        <v>0</v>
      </c>
      <c r="O261" s="69"/>
      <c r="P261" s="212"/>
      <c r="Q261" s="124"/>
      <c r="R261" s="125"/>
      <c r="S261" s="176"/>
      <c r="T261" s="177"/>
      <c r="U261" s="49"/>
      <c r="V261" s="50"/>
    </row>
    <row r="262" spans="1:22" ht="20.25" thickTop="1" thickBot="1" x14ac:dyDescent="0.35">
      <c r="A262" s="204"/>
      <c r="B262" s="203"/>
      <c r="C262" s="279"/>
      <c r="D262" s="280"/>
      <c r="E262" s="34">
        <f t="shared" si="13"/>
        <v>0</v>
      </c>
      <c r="F262" s="38"/>
      <c r="G262" s="281"/>
      <c r="H262" s="282"/>
      <c r="I262" s="60"/>
      <c r="J262" s="39">
        <f t="shared" si="12"/>
        <v>0</v>
      </c>
      <c r="K262" s="81"/>
      <c r="L262" s="273"/>
      <c r="M262" s="283"/>
      <c r="N262" s="42">
        <f t="shared" si="14"/>
        <v>0</v>
      </c>
      <c r="O262" s="223"/>
      <c r="P262" s="243"/>
      <c r="Q262" s="124"/>
      <c r="R262" s="125"/>
      <c r="S262" s="176"/>
      <c r="T262" s="177"/>
      <c r="U262" s="49"/>
      <c r="V262" s="50"/>
    </row>
    <row r="263" spans="1:22" ht="20.25" thickTop="1" thickBot="1" x14ac:dyDescent="0.35">
      <c r="A263" s="204"/>
      <c r="B263" s="203"/>
      <c r="C263" s="279"/>
      <c r="D263" s="279"/>
      <c r="E263" s="34">
        <f t="shared" si="13"/>
        <v>0</v>
      </c>
      <c r="F263" s="60"/>
      <c r="G263" s="224"/>
      <c r="H263" s="175"/>
      <c r="I263" s="60"/>
      <c r="J263" s="39">
        <f t="shared" si="12"/>
        <v>0</v>
      </c>
      <c r="K263" s="81"/>
      <c r="L263" s="273"/>
      <c r="M263" s="283"/>
      <c r="N263" s="42">
        <f t="shared" si="14"/>
        <v>0</v>
      </c>
      <c r="O263" s="223"/>
      <c r="P263" s="243"/>
      <c r="Q263" s="124"/>
      <c r="R263" s="125"/>
      <c r="S263" s="176"/>
      <c r="T263" s="177"/>
      <c r="U263" s="49"/>
      <c r="V263" s="50"/>
    </row>
    <row r="264" spans="1:22" ht="20.25" thickTop="1" thickBot="1" x14ac:dyDescent="0.35">
      <c r="A264" s="204"/>
      <c r="B264" s="203"/>
      <c r="C264" s="279"/>
      <c r="D264" s="279"/>
      <c r="E264" s="34">
        <f t="shared" si="13"/>
        <v>0</v>
      </c>
      <c r="F264" s="60"/>
      <c r="G264" s="224"/>
      <c r="H264" s="175"/>
      <c r="I264" s="60"/>
      <c r="J264" s="39">
        <f t="shared" ref="J264:J273" si="15">I264-F264</f>
        <v>0</v>
      </c>
      <c r="K264" s="81"/>
      <c r="L264" s="273"/>
      <c r="M264" s="283"/>
      <c r="N264" s="42">
        <f t="shared" si="14"/>
        <v>0</v>
      </c>
      <c r="O264" s="223"/>
      <c r="P264" s="243"/>
      <c r="Q264" s="124"/>
      <c r="R264" s="125"/>
      <c r="S264" s="176"/>
      <c r="T264" s="177"/>
      <c r="U264" s="49"/>
      <c r="V264" s="50"/>
    </row>
    <row r="265" spans="1:22" ht="20.25" thickTop="1" thickBot="1" x14ac:dyDescent="0.35">
      <c r="A265" s="204"/>
      <c r="B265" s="203"/>
      <c r="C265" s="284"/>
      <c r="D265" s="284"/>
      <c r="E265" s="34">
        <f t="shared" si="13"/>
        <v>0</v>
      </c>
      <c r="F265" s="60"/>
      <c r="G265" s="224"/>
      <c r="H265" s="175"/>
      <c r="I265" s="60"/>
      <c r="J265" s="39">
        <f t="shared" si="15"/>
        <v>0</v>
      </c>
      <c r="K265" s="81"/>
      <c r="L265" s="273"/>
      <c r="M265" s="283"/>
      <c r="N265" s="42">
        <f t="shared" si="14"/>
        <v>0</v>
      </c>
      <c r="O265" s="223"/>
      <c r="P265" s="243"/>
      <c r="Q265" s="124"/>
      <c r="R265" s="125"/>
      <c r="S265" s="176"/>
      <c r="T265" s="177"/>
      <c r="U265" s="49"/>
      <c r="V265" s="50"/>
    </row>
    <row r="266" spans="1:22" ht="17.25" thickTop="1" thickBot="1" x14ac:dyDescent="0.3">
      <c r="A266" s="285"/>
      <c r="B266" s="203"/>
      <c r="C266" s="203"/>
      <c r="D266" s="203"/>
      <c r="E266" s="34">
        <f t="shared" si="13"/>
        <v>0</v>
      </c>
      <c r="F266" s="254"/>
      <c r="G266" s="224"/>
      <c r="H266" s="255"/>
      <c r="I266" s="254">
        <v>0</v>
      </c>
      <c r="J266" s="39">
        <f t="shared" si="15"/>
        <v>0</v>
      </c>
      <c r="K266" s="286"/>
      <c r="L266" s="286"/>
      <c r="M266" s="286"/>
      <c r="N266" s="42">
        <f t="shared" si="14"/>
        <v>0</v>
      </c>
      <c r="O266" s="287"/>
      <c r="P266" s="243"/>
      <c r="Q266" s="124"/>
      <c r="R266" s="288"/>
      <c r="S266" s="289"/>
      <c r="T266" s="290"/>
      <c r="U266" s="259"/>
      <c r="V266" s="263"/>
    </row>
    <row r="267" spans="1:22" ht="17.25" thickTop="1" thickBot="1" x14ac:dyDescent="0.3">
      <c r="A267" s="285"/>
      <c r="B267" s="203"/>
      <c r="C267" s="203"/>
      <c r="D267" s="203"/>
      <c r="E267" s="34">
        <f t="shared" si="13"/>
        <v>0</v>
      </c>
      <c r="F267" s="254"/>
      <c r="G267" s="224"/>
      <c r="H267" s="255"/>
      <c r="I267" s="254">
        <v>0</v>
      </c>
      <c r="J267" s="39">
        <f t="shared" si="15"/>
        <v>0</v>
      </c>
      <c r="K267" s="286"/>
      <c r="L267" s="286"/>
      <c r="M267" s="286"/>
      <c r="N267" s="42">
        <f t="shared" si="14"/>
        <v>0</v>
      </c>
      <c r="O267" s="287"/>
      <c r="P267" s="243"/>
      <c r="Q267" s="124"/>
      <c r="R267" s="288"/>
      <c r="S267" s="289"/>
      <c r="T267" s="290"/>
      <c r="U267" s="259"/>
      <c r="V267" s="263"/>
    </row>
    <row r="268" spans="1:22" ht="17.25" thickTop="1" thickBot="1" x14ac:dyDescent="0.3">
      <c r="A268" s="285"/>
      <c r="B268" s="203"/>
      <c r="C268" s="203"/>
      <c r="D268" s="203"/>
      <c r="E268" s="34">
        <f t="shared" si="13"/>
        <v>0</v>
      </c>
      <c r="F268" s="254"/>
      <c r="G268" s="224"/>
      <c r="H268" s="255"/>
      <c r="I268" s="254">
        <v>0</v>
      </c>
      <c r="J268" s="39">
        <f t="shared" si="15"/>
        <v>0</v>
      </c>
      <c r="K268" s="286"/>
      <c r="L268" s="286"/>
      <c r="M268" s="286"/>
      <c r="N268" s="42">
        <f t="shared" si="14"/>
        <v>0</v>
      </c>
      <c r="O268" s="287"/>
      <c r="P268" s="243"/>
      <c r="Q268" s="124"/>
      <c r="R268" s="288"/>
      <c r="S268" s="289"/>
      <c r="T268" s="290"/>
      <c r="U268" s="259"/>
      <c r="V268" s="263"/>
    </row>
    <row r="269" spans="1:22" ht="17.25" thickTop="1" thickBot="1" x14ac:dyDescent="0.3">
      <c r="A269" s="285"/>
      <c r="B269" s="203"/>
      <c r="C269" s="203"/>
      <c r="D269" s="203"/>
      <c r="E269" s="34">
        <f t="shared" si="13"/>
        <v>0</v>
      </c>
      <c r="F269" s="254"/>
      <c r="G269" s="224"/>
      <c r="H269" s="291"/>
      <c r="I269" s="254">
        <v>0</v>
      </c>
      <c r="J269" s="39">
        <f t="shared" si="15"/>
        <v>0</v>
      </c>
      <c r="K269" s="286"/>
      <c r="L269" s="286"/>
      <c r="M269" s="286"/>
      <c r="N269" s="42">
        <f t="shared" si="14"/>
        <v>0</v>
      </c>
      <c r="O269" s="287"/>
      <c r="P269" s="243"/>
      <c r="Q269" s="124"/>
      <c r="R269" s="288"/>
      <c r="S269" s="289"/>
      <c r="T269" s="290"/>
      <c r="U269" s="259"/>
      <c r="V269" s="263"/>
    </row>
    <row r="270" spans="1:22" ht="17.25" thickTop="1" thickBot="1" x14ac:dyDescent="0.3">
      <c r="A270" s="292"/>
      <c r="B270" s="203"/>
      <c r="C270" s="203"/>
      <c r="D270" s="203"/>
      <c r="E270" s="34">
        <f t="shared" si="13"/>
        <v>0</v>
      </c>
      <c r="F270" s="254"/>
      <c r="G270" s="224"/>
      <c r="H270" s="293"/>
      <c r="I270" s="254">
        <v>0</v>
      </c>
      <c r="J270" s="39">
        <f t="shared" si="15"/>
        <v>0</v>
      </c>
      <c r="K270" s="286"/>
      <c r="L270" s="286"/>
      <c r="M270" s="286"/>
      <c r="N270" s="42">
        <f t="shared" si="14"/>
        <v>0</v>
      </c>
      <c r="O270" s="287"/>
      <c r="P270" s="243"/>
      <c r="Q270" s="124"/>
      <c r="R270" s="288"/>
      <c r="S270" s="289"/>
      <c r="T270" s="290"/>
      <c r="U270" s="49"/>
      <c r="V270" s="50"/>
    </row>
    <row r="271" spans="1:22" ht="17.25" thickTop="1" thickBot="1" x14ac:dyDescent="0.3">
      <c r="A271" s="294"/>
      <c r="B271" s="295"/>
      <c r="E271" s="34">
        <f t="shared" si="13"/>
        <v>0</v>
      </c>
      <c r="H271" s="299"/>
      <c r="I271" s="297">
        <v>0</v>
      </c>
      <c r="J271" s="39">
        <f t="shared" si="15"/>
        <v>0</v>
      </c>
      <c r="K271" s="300"/>
      <c r="L271" s="300"/>
      <c r="M271" s="300"/>
      <c r="N271" s="42">
        <f t="shared" si="14"/>
        <v>0</v>
      </c>
      <c r="O271" s="287"/>
      <c r="P271" s="243"/>
      <c r="Q271" s="258"/>
      <c r="R271" s="288"/>
      <c r="S271" s="289"/>
      <c r="T271" s="290"/>
      <c r="U271" s="49"/>
      <c r="V271" s="50"/>
    </row>
    <row r="272" spans="1:22" ht="17.25" thickTop="1" thickBot="1" x14ac:dyDescent="0.3">
      <c r="A272" s="294"/>
      <c r="B272" s="295"/>
      <c r="E272" s="34">
        <f t="shared" si="13"/>
        <v>0</v>
      </c>
      <c r="I272" s="297">
        <v>0</v>
      </c>
      <c r="J272" s="39">
        <f t="shared" si="15"/>
        <v>0</v>
      </c>
      <c r="K272" s="300"/>
      <c r="L272" s="300"/>
      <c r="M272" s="300"/>
      <c r="N272" s="42">
        <f t="shared" si="14"/>
        <v>0</v>
      </c>
      <c r="O272" s="287"/>
      <c r="P272" s="243"/>
      <c r="Q272" s="258"/>
      <c r="R272" s="288"/>
      <c r="S272" s="289"/>
      <c r="T272" s="290"/>
      <c r="U272" s="49"/>
      <c r="V272" s="50"/>
    </row>
    <row r="273" spans="1:22" ht="17.25" thickTop="1" thickBot="1" x14ac:dyDescent="0.3">
      <c r="A273" s="294"/>
      <c r="B273" s="295"/>
      <c r="E273" s="34">
        <f t="shared" si="13"/>
        <v>0</v>
      </c>
      <c r="I273" s="302">
        <v>0</v>
      </c>
      <c r="J273" s="39">
        <f t="shared" si="15"/>
        <v>0</v>
      </c>
      <c r="K273" s="300"/>
      <c r="L273" s="300"/>
      <c r="M273" s="300"/>
      <c r="N273" s="42">
        <f t="shared" si="14"/>
        <v>0</v>
      </c>
      <c r="O273" s="287"/>
      <c r="P273" s="243"/>
      <c r="Q273" s="258"/>
      <c r="R273" s="288"/>
      <c r="S273" s="289"/>
      <c r="T273" s="290"/>
      <c r="U273" s="49"/>
      <c r="V273" s="50"/>
    </row>
    <row r="274" spans="1:22" ht="20.25" thickTop="1" thickBot="1" x14ac:dyDescent="0.35">
      <c r="A274" s="294"/>
      <c r="B274" s="295"/>
      <c r="E274" s="34" t="e">
        <f t="shared" si="13"/>
        <v>#VALUE!</v>
      </c>
      <c r="F274" s="1661" t="s">
        <v>27</v>
      </c>
      <c r="G274" s="1661"/>
      <c r="H274" s="1662"/>
      <c r="I274" s="303">
        <f>SUM(I4:I273)</f>
        <v>409425.92000000004</v>
      </c>
      <c r="J274" s="304"/>
      <c r="K274" s="300"/>
      <c r="L274" s="305"/>
      <c r="M274" s="300"/>
      <c r="N274" s="42">
        <f t="shared" si="14"/>
        <v>0</v>
      </c>
      <c r="O274" s="287"/>
      <c r="P274" s="243"/>
      <c r="Q274" s="258"/>
      <c r="R274" s="288"/>
      <c r="S274" s="306"/>
      <c r="T274" s="261"/>
      <c r="U274" s="262"/>
      <c r="V274" s="50"/>
    </row>
    <row r="275" spans="1:22" ht="20.25" thickTop="1" thickBot="1" x14ac:dyDescent="0.3">
      <c r="A275" s="307"/>
      <c r="B275" s="295"/>
      <c r="E275" s="34">
        <f t="shared" si="13"/>
        <v>0</v>
      </c>
      <c r="I275" s="308"/>
      <c r="J275" s="304"/>
      <c r="K275" s="300"/>
      <c r="L275" s="305"/>
      <c r="M275" s="300"/>
      <c r="N275" s="42">
        <f t="shared" si="14"/>
        <v>0</v>
      </c>
      <c r="O275" s="309"/>
      <c r="Q275" s="6"/>
      <c r="R275" s="310"/>
      <c r="S275" s="311"/>
      <c r="T275" s="312"/>
      <c r="V275" s="9"/>
    </row>
    <row r="276" spans="1:22" ht="17.25" thickTop="1" thickBot="1" x14ac:dyDescent="0.3">
      <c r="A276" s="294"/>
      <c r="B276" s="295"/>
      <c r="E276" s="34">
        <f t="shared" si="13"/>
        <v>0</v>
      </c>
      <c r="J276" s="297"/>
      <c r="K276" s="300"/>
      <c r="L276" s="300"/>
      <c r="M276" s="300"/>
      <c r="N276" s="42">
        <f t="shared" si="14"/>
        <v>0</v>
      </c>
      <c r="O276" s="309"/>
      <c r="Q276" s="6"/>
      <c r="R276" s="310"/>
      <c r="S276" s="311"/>
      <c r="T276" s="312"/>
      <c r="V276" s="9"/>
    </row>
    <row r="277" spans="1:22" ht="17.25" thickTop="1" thickBot="1" x14ac:dyDescent="0.3">
      <c r="A277" s="294"/>
      <c r="B277" s="295"/>
      <c r="E277" s="34">
        <f t="shared" si="13"/>
        <v>0</v>
      </c>
      <c r="J277" s="297"/>
      <c r="K277" s="314"/>
      <c r="N277" s="42">
        <f t="shared" si="14"/>
        <v>0</v>
      </c>
      <c r="O277" s="315"/>
      <c r="Q277" s="6"/>
      <c r="R277" s="310"/>
      <c r="S277" s="311"/>
      <c r="T277" s="316"/>
      <c r="V277" s="9"/>
    </row>
    <row r="278" spans="1:22" ht="17.25" thickTop="1" thickBot="1" x14ac:dyDescent="0.3">
      <c r="A278" s="294"/>
      <c r="H278" s="318"/>
      <c r="I278" s="319" t="s">
        <v>28</v>
      </c>
      <c r="J278" s="320"/>
      <c r="K278" s="320"/>
      <c r="L278" s="321">
        <f>SUM(L266:L277)</f>
        <v>0</v>
      </c>
      <c r="M278" s="322"/>
      <c r="N278" s="323">
        <f>SUM(N4:N277)</f>
        <v>13139978.892000001</v>
      </c>
      <c r="O278" s="324"/>
      <c r="Q278" s="325">
        <f>SUM(Q4:Q277)</f>
        <v>0</v>
      </c>
      <c r="R278" s="256"/>
      <c r="S278" s="326">
        <f>SUM(S21:S277)</f>
        <v>0</v>
      </c>
      <c r="T278" s="327"/>
      <c r="U278" s="328"/>
      <c r="V278" s="329">
        <f>SUM(V266:V277)</f>
        <v>0</v>
      </c>
    </row>
    <row r="279" spans="1:22" x14ac:dyDescent="0.25">
      <c r="A279" s="294"/>
      <c r="H279" s="318"/>
      <c r="I279" s="330"/>
      <c r="J279" s="331"/>
      <c r="K279" s="332"/>
      <c r="L279" s="332"/>
      <c r="M279" s="332"/>
      <c r="N279" s="333"/>
      <c r="O279" s="324"/>
      <c r="R279" s="310"/>
      <c r="S279" s="334"/>
      <c r="U279" s="336"/>
      <c r="V279"/>
    </row>
    <row r="280" spans="1:22" ht="16.5" thickBot="1" x14ac:dyDescent="0.3">
      <c r="A280" s="294"/>
      <c r="H280" s="318"/>
      <c r="I280" s="330"/>
      <c r="J280" s="331"/>
      <c r="K280" s="332"/>
      <c r="L280" s="332"/>
      <c r="M280" s="332"/>
      <c r="N280" s="333"/>
      <c r="O280" s="324"/>
      <c r="R280" s="310"/>
      <c r="S280" s="334"/>
      <c r="U280" s="336"/>
      <c r="V280"/>
    </row>
    <row r="281" spans="1:22" ht="19.5" thickTop="1" x14ac:dyDescent="0.25">
      <c r="A281" s="294"/>
      <c r="I281" s="337" t="s">
        <v>29</v>
      </c>
      <c r="J281" s="338"/>
      <c r="K281" s="338"/>
      <c r="L281" s="339"/>
      <c r="M281" s="339"/>
      <c r="N281" s="340">
        <f>V278+S278+Q278+N278+L278</f>
        <v>13139978.892000001</v>
      </c>
      <c r="O281" s="341"/>
      <c r="R281" s="310"/>
      <c r="S281" s="334"/>
      <c r="U281" s="336"/>
      <c r="V281"/>
    </row>
    <row r="282" spans="1:22" ht="19.5" thickBot="1" x14ac:dyDescent="0.3">
      <c r="A282" s="342"/>
      <c r="I282" s="343"/>
      <c r="J282" s="344"/>
      <c r="K282" s="344"/>
      <c r="L282" s="345"/>
      <c r="M282" s="345"/>
      <c r="N282" s="346"/>
      <c r="O282" s="347"/>
      <c r="R282" s="310"/>
      <c r="S282" s="334"/>
      <c r="U282" s="336"/>
      <c r="V282"/>
    </row>
    <row r="283" spans="1:22" ht="16.5" thickTop="1" x14ac:dyDescent="0.25">
      <c r="A283" s="342"/>
      <c r="I283" s="330"/>
      <c r="J283" s="331"/>
      <c r="K283" s="332"/>
      <c r="L283" s="332"/>
      <c r="M283" s="332"/>
      <c r="N283" s="333"/>
      <c r="O283" s="324"/>
      <c r="R283" s="310"/>
      <c r="S283" s="334"/>
      <c r="U283" s="336"/>
      <c r="V283"/>
    </row>
    <row r="284" spans="1:22" x14ac:dyDescent="0.25">
      <c r="A284" s="294"/>
      <c r="I284" s="330"/>
      <c r="J284" s="331"/>
      <c r="K284" s="332"/>
      <c r="L284" s="332"/>
      <c r="M284" s="332"/>
      <c r="N284" s="333"/>
      <c r="O284" s="324"/>
      <c r="R284" s="310"/>
      <c r="S284" s="334"/>
      <c r="U284" s="336"/>
      <c r="V284"/>
    </row>
    <row r="285" spans="1:22" x14ac:dyDescent="0.25">
      <c r="A285" s="294"/>
      <c r="I285" s="330"/>
      <c r="J285" s="348"/>
      <c r="K285" s="332"/>
      <c r="L285" s="332"/>
      <c r="M285" s="332"/>
      <c r="N285" s="333"/>
      <c r="O285" s="349"/>
      <c r="R285" s="310"/>
      <c r="S285" s="334"/>
      <c r="U285" s="336"/>
      <c r="V285"/>
    </row>
    <row r="286" spans="1:22" x14ac:dyDescent="0.25">
      <c r="A286" s="342"/>
      <c r="N286" s="333"/>
      <c r="O286" s="351"/>
      <c r="R286" s="310"/>
      <c r="S286" s="334"/>
      <c r="U286" s="336"/>
      <c r="V286"/>
    </row>
    <row r="287" spans="1:22" x14ac:dyDescent="0.25">
      <c r="A287" s="342"/>
      <c r="O287" s="351"/>
      <c r="S287" s="334"/>
      <c r="U287" s="336"/>
      <c r="V287"/>
    </row>
    <row r="288" spans="1:22" x14ac:dyDescent="0.25">
      <c r="A288" s="294"/>
      <c r="B288" s="295"/>
      <c r="N288" s="333"/>
      <c r="O288" s="324"/>
      <c r="S288" s="334"/>
      <c r="U288" s="336"/>
      <c r="V288"/>
    </row>
    <row r="289" spans="1:22" x14ac:dyDescent="0.25">
      <c r="A289" s="342"/>
      <c r="B289" s="295"/>
      <c r="N289" s="333"/>
      <c r="O289" s="324"/>
      <c r="S289" s="334"/>
      <c r="U289" s="336"/>
      <c r="V289"/>
    </row>
    <row r="290" spans="1:22" x14ac:dyDescent="0.25">
      <c r="A290" s="294"/>
      <c r="B290" s="295"/>
      <c r="I290" s="330"/>
      <c r="J290" s="331"/>
      <c r="K290" s="332"/>
      <c r="L290" s="332"/>
      <c r="M290" s="332"/>
      <c r="N290" s="333"/>
      <c r="O290" s="324"/>
      <c r="S290" s="334"/>
      <c r="U290" s="336"/>
      <c r="V290"/>
    </row>
    <row r="291" spans="1:22" x14ac:dyDescent="0.25">
      <c r="A291" s="342"/>
      <c r="B291" s="295"/>
      <c r="I291" s="330"/>
      <c r="J291" s="331"/>
      <c r="K291" s="332"/>
      <c r="L291" s="332"/>
      <c r="M291" s="332"/>
      <c r="N291" s="333"/>
      <c r="O291" s="324"/>
      <c r="S291" s="334"/>
      <c r="U291" s="336"/>
      <c r="V291"/>
    </row>
    <row r="292" spans="1:22" x14ac:dyDescent="0.25">
      <c r="A292" s="294"/>
      <c r="B292" s="295"/>
      <c r="I292" s="352"/>
      <c r="J292" s="328"/>
      <c r="K292" s="328"/>
      <c r="N292" s="333"/>
      <c r="O292" s="324"/>
      <c r="S292" s="334"/>
      <c r="U292" s="336"/>
      <c r="V292"/>
    </row>
    <row r="293" spans="1:22" x14ac:dyDescent="0.25">
      <c r="A293" s="342"/>
      <c r="S293" s="334"/>
      <c r="U293" s="336"/>
      <c r="V293"/>
    </row>
    <row r="294" spans="1:22" x14ac:dyDescent="0.25">
      <c r="A294" s="294"/>
      <c r="S294" s="334"/>
      <c r="U294" s="336"/>
      <c r="V294"/>
    </row>
    <row r="295" spans="1:22" x14ac:dyDescent="0.25">
      <c r="A295" s="294"/>
      <c r="B295" s="354"/>
      <c r="C295" s="354"/>
      <c r="D295" s="354"/>
      <c r="E295" s="355"/>
      <c r="F295" s="356"/>
      <c r="G295" s="357"/>
      <c r="H295" s="358"/>
      <c r="I295" s="359"/>
      <c r="J295"/>
      <c r="K295"/>
      <c r="L295"/>
      <c r="M295"/>
      <c r="P295" s="360"/>
      <c r="Q295" s="334"/>
      <c r="S295" s="334"/>
      <c r="U295" s="336"/>
      <c r="V295"/>
    </row>
    <row r="296" spans="1:22" x14ac:dyDescent="0.25">
      <c r="A296" s="342"/>
      <c r="B296" s="354"/>
      <c r="C296" s="354"/>
      <c r="D296" s="354"/>
      <c r="E296" s="355"/>
      <c r="F296" s="356"/>
      <c r="G296" s="357"/>
      <c r="H296" s="358"/>
      <c r="I296" s="359"/>
      <c r="J296"/>
      <c r="K296"/>
      <c r="L296"/>
      <c r="M296"/>
      <c r="P296" s="360"/>
      <c r="Q296" s="334"/>
      <c r="S296" s="334"/>
      <c r="U296" s="336"/>
      <c r="V296"/>
    </row>
    <row r="297" spans="1:22" x14ac:dyDescent="0.25">
      <c r="A297" s="342"/>
      <c r="B297" s="354"/>
      <c r="C297" s="354"/>
      <c r="D297" s="354"/>
      <c r="E297" s="355"/>
      <c r="F297" s="356"/>
      <c r="G297" s="357"/>
      <c r="H297" s="358"/>
      <c r="I297" s="359"/>
      <c r="J297"/>
      <c r="K297"/>
      <c r="L297"/>
      <c r="M297"/>
      <c r="P297" s="360"/>
      <c r="Q297" s="334"/>
      <c r="S297" s="334"/>
      <c r="U297" s="336"/>
      <c r="V297"/>
    </row>
    <row r="298" spans="1:22" x14ac:dyDescent="0.25">
      <c r="A298" s="342"/>
      <c r="B298" s="354"/>
      <c r="C298" s="354"/>
      <c r="D298" s="354"/>
      <c r="E298" s="355"/>
      <c r="F298" s="356"/>
      <c r="G298" s="357"/>
      <c r="H298" s="358"/>
      <c r="I298" s="359"/>
      <c r="J298"/>
      <c r="K298"/>
      <c r="L298"/>
      <c r="M298"/>
      <c r="P298" s="360"/>
      <c r="Q298" s="334"/>
      <c r="S298" s="334"/>
      <c r="U298" s="336"/>
      <c r="V298"/>
    </row>
    <row r="299" spans="1:22" x14ac:dyDescent="0.25">
      <c r="A299" s="361"/>
      <c r="B299" s="354"/>
      <c r="C299" s="354"/>
      <c r="D299" s="354"/>
      <c r="E299" s="355"/>
      <c r="F299" s="356"/>
      <c r="G299" s="357"/>
      <c r="H299" s="358"/>
      <c r="I299" s="359"/>
      <c r="J299"/>
      <c r="K299"/>
      <c r="L299"/>
      <c r="M299"/>
      <c r="P299" s="360"/>
      <c r="Q299" s="334"/>
      <c r="S299" s="334"/>
      <c r="U299" s="336"/>
      <c r="V299"/>
    </row>
    <row r="300" spans="1:22" x14ac:dyDescent="0.25">
      <c r="A300" s="307"/>
      <c r="B300" s="354"/>
      <c r="C300" s="354"/>
      <c r="D300" s="354"/>
      <c r="E300" s="355"/>
      <c r="F300" s="356"/>
      <c r="G300" s="357"/>
      <c r="H300" s="358"/>
      <c r="I300" s="359"/>
      <c r="J300"/>
      <c r="K300"/>
      <c r="L300"/>
      <c r="M300"/>
      <c r="P300" s="360"/>
      <c r="Q300" s="334"/>
      <c r="S300" s="334"/>
      <c r="U300" s="336"/>
      <c r="V300"/>
    </row>
    <row r="301" spans="1:22" x14ac:dyDescent="0.25">
      <c r="A301" s="294"/>
      <c r="B301" s="354"/>
      <c r="C301" s="354"/>
      <c r="D301" s="354"/>
      <c r="E301" s="355"/>
      <c r="F301" s="356"/>
      <c r="G301" s="357"/>
      <c r="H301" s="358"/>
      <c r="I301" s="359"/>
      <c r="J301"/>
      <c r="K301"/>
      <c r="L301"/>
      <c r="M301"/>
      <c r="P301" s="360"/>
      <c r="Q301" s="334"/>
      <c r="S301" s="334"/>
      <c r="U301" s="336"/>
      <c r="V301"/>
    </row>
    <row r="302" spans="1:22" x14ac:dyDescent="0.25">
      <c r="A302" s="294"/>
      <c r="B302" s="354"/>
      <c r="C302" s="354"/>
      <c r="D302" s="354"/>
      <c r="E302" s="355"/>
      <c r="F302" s="356"/>
      <c r="G302" s="357"/>
      <c r="H302" s="358"/>
      <c r="I302" s="359"/>
      <c r="J302"/>
      <c r="K302"/>
      <c r="L302"/>
      <c r="M302"/>
      <c r="P302" s="360"/>
      <c r="Q302" s="334"/>
      <c r="S302" s="334"/>
      <c r="U302" s="336"/>
      <c r="V302"/>
    </row>
    <row r="303" spans="1:22" x14ac:dyDescent="0.25">
      <c r="A303" s="294"/>
      <c r="B303" s="354"/>
      <c r="C303" s="354"/>
      <c r="D303" s="354"/>
      <c r="E303" s="355"/>
      <c r="F303" s="356"/>
      <c r="G303" s="357"/>
      <c r="H303" s="358"/>
      <c r="I303" s="359"/>
      <c r="J303"/>
      <c r="K303"/>
      <c r="L303"/>
      <c r="M303"/>
      <c r="P303" s="360"/>
      <c r="Q303" s="334"/>
      <c r="S303" s="334"/>
      <c r="U303" s="336"/>
      <c r="V303"/>
    </row>
    <row r="304" spans="1:22" x14ac:dyDescent="0.25">
      <c r="A304" s="294"/>
      <c r="B304" s="354"/>
      <c r="C304" s="354"/>
      <c r="D304" s="354"/>
      <c r="E304" s="355"/>
      <c r="F304" s="356"/>
      <c r="G304" s="357"/>
      <c r="H304" s="358"/>
      <c r="I304" s="359"/>
      <c r="J304"/>
      <c r="K304"/>
      <c r="L304"/>
      <c r="M304"/>
      <c r="P304" s="360"/>
      <c r="Q304" s="334"/>
      <c r="S304" s="334"/>
      <c r="U304" s="336"/>
      <c r="V304"/>
    </row>
    <row r="305" spans="1:22" x14ac:dyDescent="0.25">
      <c r="A305" s="294"/>
      <c r="B305" s="354"/>
      <c r="C305" s="354"/>
      <c r="D305" s="354"/>
      <c r="E305" s="355"/>
      <c r="F305" s="356"/>
      <c r="G305" s="357"/>
      <c r="H305" s="358"/>
      <c r="I305" s="359"/>
      <c r="J305"/>
      <c r="K305"/>
      <c r="L305"/>
      <c r="M305"/>
      <c r="P305" s="360"/>
      <c r="Q305" s="334"/>
      <c r="S305" s="334"/>
      <c r="U305" s="336"/>
      <c r="V305"/>
    </row>
    <row r="306" spans="1:22" x14ac:dyDescent="0.25">
      <c r="A306" s="294"/>
      <c r="B306" s="354"/>
      <c r="C306" s="354"/>
      <c r="D306" s="354"/>
      <c r="E306" s="355"/>
      <c r="F306" s="356"/>
      <c r="G306" s="357"/>
      <c r="H306" s="358"/>
      <c r="I306" s="359"/>
      <c r="J306"/>
      <c r="K306"/>
      <c r="L306"/>
      <c r="M306"/>
      <c r="P306" s="360"/>
      <c r="Q306" s="334"/>
      <c r="S306" s="334"/>
      <c r="U306" s="336"/>
      <c r="V306"/>
    </row>
    <row r="307" spans="1:22" x14ac:dyDescent="0.25">
      <c r="A307" s="294"/>
      <c r="B307" s="354"/>
      <c r="C307" s="354"/>
      <c r="D307" s="354"/>
      <c r="E307" s="355"/>
      <c r="F307" s="356"/>
      <c r="G307" s="357"/>
      <c r="H307" s="358"/>
      <c r="I307" s="359"/>
      <c r="J307"/>
      <c r="K307"/>
      <c r="L307"/>
      <c r="M307"/>
      <c r="P307" s="360"/>
      <c r="Q307" s="334"/>
      <c r="S307" s="334"/>
      <c r="U307" s="336"/>
      <c r="V307"/>
    </row>
  </sheetData>
  <mergeCells count="22">
    <mergeCell ref="L102:M103"/>
    <mergeCell ref="O109:O110"/>
    <mergeCell ref="P109:P110"/>
    <mergeCell ref="F274:H274"/>
    <mergeCell ref="A1:J2"/>
    <mergeCell ref="A66:A67"/>
    <mergeCell ref="C66:C67"/>
    <mergeCell ref="H66:H67"/>
    <mergeCell ref="G66:G67"/>
    <mergeCell ref="O66:O67"/>
    <mergeCell ref="P66:P67"/>
    <mergeCell ref="A60:A61"/>
    <mergeCell ref="C60:C61"/>
    <mergeCell ref="G60:G61"/>
    <mergeCell ref="H60:H61"/>
    <mergeCell ref="S1:T2"/>
    <mergeCell ref="W1:X1"/>
    <mergeCell ref="O3:P3"/>
    <mergeCell ref="O87:O88"/>
    <mergeCell ref="P87:P88"/>
    <mergeCell ref="O60:O61"/>
    <mergeCell ref="P60:P61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33"/>
  </sheetPr>
  <dimension ref="A1:X309"/>
  <sheetViews>
    <sheetView workbookViewId="0">
      <pane ySplit="3" topLeftCell="A73" activePane="bottomLeft" state="frozen"/>
      <selection pane="bottomLeft" activeCell="B79" sqref="B79"/>
    </sheetView>
  </sheetViews>
  <sheetFormatPr baseColWidth="10" defaultRowHeight="15.75" x14ac:dyDescent="0.25"/>
  <cols>
    <col min="1" max="1" width="49.28515625" customWidth="1"/>
    <col min="2" max="2" width="28.5703125" style="296" customWidth="1"/>
    <col min="3" max="3" width="13.85546875" style="296" customWidth="1"/>
    <col min="4" max="4" width="8.42578125" style="296" hidden="1" customWidth="1"/>
    <col min="5" max="5" width="15.28515625" style="317" hidden="1" customWidth="1"/>
    <col min="6" max="6" width="14.140625" style="297" customWidth="1"/>
    <col min="7" max="7" width="14.140625" style="298" bestFit="1" customWidth="1"/>
    <col min="8" max="8" width="13.28515625" style="301" customWidth="1"/>
    <col min="9" max="9" width="16.28515625" style="297" customWidth="1"/>
    <col min="10" max="10" width="11.42578125" style="350"/>
    <col min="11" max="11" width="12.42578125" style="256" bestFit="1" customWidth="1"/>
    <col min="12" max="12" width="16" style="256" customWidth="1"/>
    <col min="13" max="13" width="11.42578125" style="256" customWidth="1"/>
    <col min="14" max="14" width="18.85546875" bestFit="1" customWidth="1"/>
    <col min="15" max="15" width="17.85546875" style="353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62" bestFit="1" customWidth="1"/>
    <col min="20" max="20" width="13" style="335" bestFit="1" customWidth="1"/>
    <col min="21" max="21" width="11.42578125" style="313"/>
    <col min="22" max="22" width="11.42578125" style="328"/>
  </cols>
  <sheetData>
    <row r="1" spans="1:24" ht="42.75" customHeight="1" x14ac:dyDescent="0.65">
      <c r="A1" s="1663" t="s">
        <v>246</v>
      </c>
      <c r="B1" s="1663"/>
      <c r="C1" s="1663"/>
      <c r="D1" s="1663"/>
      <c r="E1" s="1663"/>
      <c r="F1" s="1663"/>
      <c r="G1" s="1663"/>
      <c r="H1" s="1663"/>
      <c r="I1" s="1663"/>
      <c r="J1" s="1663"/>
      <c r="K1" s="363"/>
      <c r="L1" s="363"/>
      <c r="M1" s="363"/>
      <c r="N1" s="363"/>
      <c r="O1" s="364"/>
      <c r="S1" s="1664" t="s">
        <v>0</v>
      </c>
      <c r="T1" s="1664"/>
      <c r="U1" s="4" t="s">
        <v>1</v>
      </c>
      <c r="V1" s="5" t="s">
        <v>2</v>
      </c>
      <c r="W1" s="1666" t="s">
        <v>3</v>
      </c>
      <c r="X1" s="1667"/>
    </row>
    <row r="2" spans="1:24" thickBot="1" x14ac:dyDescent="0.3">
      <c r="A2" s="1663"/>
      <c r="B2" s="1663"/>
      <c r="C2" s="1663"/>
      <c r="D2" s="1663"/>
      <c r="E2" s="1663"/>
      <c r="F2" s="1663"/>
      <c r="G2" s="1663"/>
      <c r="H2" s="1663"/>
      <c r="I2" s="1663"/>
      <c r="J2" s="1663"/>
      <c r="K2" s="365"/>
      <c r="L2" s="365"/>
      <c r="M2" s="365"/>
      <c r="N2" s="366"/>
      <c r="O2" s="367"/>
      <c r="Q2" s="6"/>
      <c r="R2" s="7"/>
      <c r="S2" s="1665"/>
      <c r="T2" s="1665"/>
      <c r="U2" s="8"/>
      <c r="V2" s="9"/>
      <c r="W2" s="10"/>
      <c r="X2" s="11"/>
    </row>
    <row r="3" spans="1:24" ht="50.25" thickTop="1" thickBot="1" x14ac:dyDescent="0.4">
      <c r="A3" s="12" t="s">
        <v>4</v>
      </c>
      <c r="B3" s="13" t="s">
        <v>5</v>
      </c>
      <c r="C3" s="14" t="s">
        <v>6</v>
      </c>
      <c r="D3" s="14" t="s">
        <v>7</v>
      </c>
      <c r="E3" s="15" t="s">
        <v>8</v>
      </c>
      <c r="F3" s="16" t="s">
        <v>9</v>
      </c>
      <c r="G3" s="17" t="s">
        <v>10</v>
      </c>
      <c r="H3" s="18" t="s">
        <v>11</v>
      </c>
      <c r="I3" s="19" t="s">
        <v>12</v>
      </c>
      <c r="J3" s="20" t="s">
        <v>13</v>
      </c>
      <c r="K3" s="21"/>
      <c r="L3" s="22" t="s">
        <v>14</v>
      </c>
      <c r="M3" s="22"/>
      <c r="N3" s="23" t="s">
        <v>15</v>
      </c>
      <c r="O3" s="1668" t="s">
        <v>16</v>
      </c>
      <c r="P3" s="1669"/>
      <c r="Q3" s="24" t="s">
        <v>17</v>
      </c>
      <c r="R3" s="25" t="s">
        <v>18</v>
      </c>
      <c r="S3" s="26" t="s">
        <v>15</v>
      </c>
      <c r="T3" s="27" t="s">
        <v>19</v>
      </c>
      <c r="U3" s="8"/>
      <c r="V3" s="9"/>
      <c r="W3" s="28" t="s">
        <v>20</v>
      </c>
      <c r="X3" s="29" t="s">
        <v>15</v>
      </c>
    </row>
    <row r="4" spans="1:24" ht="33" customHeight="1" thickTop="1" thickBot="1" x14ac:dyDescent="0.35">
      <c r="A4" s="538" t="s">
        <v>139</v>
      </c>
      <c r="B4" s="31" t="s">
        <v>247</v>
      </c>
      <c r="C4" s="32" t="s">
        <v>279</v>
      </c>
      <c r="D4" s="33">
        <v>37</v>
      </c>
      <c r="E4" s="34">
        <f>D4*F4</f>
        <v>852615.05</v>
      </c>
      <c r="F4" s="500">
        <v>23043.65</v>
      </c>
      <c r="G4" s="501">
        <v>45049</v>
      </c>
      <c r="H4" s="502" t="s">
        <v>282</v>
      </c>
      <c r="I4" s="503">
        <v>23043.65</v>
      </c>
      <c r="J4" s="39">
        <f t="shared" ref="J4:J137" si="0">I4-F4</f>
        <v>0</v>
      </c>
      <c r="K4" s="40">
        <v>32.299999999999997</v>
      </c>
      <c r="L4" s="41"/>
      <c r="M4" s="41"/>
      <c r="N4" s="42">
        <f t="shared" ref="N4:N131" si="1">K4*I4</f>
        <v>744309.89500000002</v>
      </c>
      <c r="O4" s="470" t="s">
        <v>21</v>
      </c>
      <c r="P4" s="471">
        <v>45057</v>
      </c>
      <c r="Q4" s="45"/>
      <c r="R4" s="46"/>
      <c r="S4" s="47"/>
      <c r="T4" s="48"/>
      <c r="U4" s="49"/>
      <c r="V4" s="50"/>
      <c r="W4" s="51"/>
      <c r="X4" s="52">
        <v>0</v>
      </c>
    </row>
    <row r="5" spans="1:24" ht="28.5" customHeight="1" thickTop="1" thickBot="1" x14ac:dyDescent="0.35">
      <c r="A5" s="76" t="s">
        <v>31</v>
      </c>
      <c r="B5" s="54" t="s">
        <v>248</v>
      </c>
      <c r="C5" s="55" t="s">
        <v>280</v>
      </c>
      <c r="D5" s="56">
        <v>37</v>
      </c>
      <c r="E5" s="34">
        <f t="shared" ref="E5:E28" si="2">D5*F5</f>
        <v>909460</v>
      </c>
      <c r="F5" s="504">
        <v>24580</v>
      </c>
      <c r="G5" s="376">
        <v>45051</v>
      </c>
      <c r="H5" s="453">
        <v>42211</v>
      </c>
      <c r="I5" s="491">
        <v>24580</v>
      </c>
      <c r="J5" s="39">
        <f t="shared" si="0"/>
        <v>0</v>
      </c>
      <c r="K5" s="40">
        <v>34.200000000000003</v>
      </c>
      <c r="L5" s="61"/>
      <c r="M5" s="61"/>
      <c r="N5" s="42">
        <f>K5*I5</f>
        <v>840636.00000000012</v>
      </c>
      <c r="O5" s="472" t="s">
        <v>22</v>
      </c>
      <c r="P5" s="473">
        <v>45065</v>
      </c>
      <c r="Q5" s="64"/>
      <c r="R5" s="65"/>
      <c r="S5" s="47"/>
      <c r="T5" s="48"/>
      <c r="U5" s="49"/>
      <c r="V5" s="50"/>
      <c r="W5" s="49"/>
      <c r="X5" s="52">
        <v>0</v>
      </c>
    </row>
    <row r="6" spans="1:24" ht="41.25" customHeight="1" thickTop="1" thickBot="1" x14ac:dyDescent="0.35">
      <c r="A6" s="539" t="s">
        <v>31</v>
      </c>
      <c r="B6" s="54" t="s">
        <v>94</v>
      </c>
      <c r="C6" s="55" t="s">
        <v>280</v>
      </c>
      <c r="D6" s="56">
        <v>37</v>
      </c>
      <c r="E6" s="34">
        <f t="shared" si="2"/>
        <v>841750</v>
      </c>
      <c r="F6" s="504">
        <v>22750</v>
      </c>
      <c r="G6" s="376">
        <v>45053</v>
      </c>
      <c r="H6" s="505">
        <v>42222</v>
      </c>
      <c r="I6" s="491">
        <v>22750</v>
      </c>
      <c r="J6" s="39">
        <f t="shared" si="0"/>
        <v>0</v>
      </c>
      <c r="K6" s="40">
        <v>34.700000000000003</v>
      </c>
      <c r="L6" s="61"/>
      <c r="M6" s="61"/>
      <c r="N6" s="42">
        <f>K6*I6</f>
        <v>789425.00000000012</v>
      </c>
      <c r="O6" s="472" t="s">
        <v>299</v>
      </c>
      <c r="P6" s="473">
        <v>45068</v>
      </c>
      <c r="Q6" s="64"/>
      <c r="R6" s="65"/>
      <c r="S6" s="47"/>
      <c r="T6" s="48"/>
      <c r="U6" s="49"/>
      <c r="V6" s="50"/>
      <c r="W6" s="66"/>
      <c r="X6" s="52">
        <v>0</v>
      </c>
    </row>
    <row r="7" spans="1:24" ht="30.75" customHeight="1" thickTop="1" thickBot="1" x14ac:dyDescent="0.35">
      <c r="A7" s="539" t="s">
        <v>31</v>
      </c>
      <c r="B7" s="54" t="s">
        <v>45</v>
      </c>
      <c r="C7" s="55" t="s">
        <v>281</v>
      </c>
      <c r="D7" s="56">
        <v>37</v>
      </c>
      <c r="E7" s="34">
        <f t="shared" si="2"/>
        <v>905390</v>
      </c>
      <c r="F7" s="504">
        <v>24470</v>
      </c>
      <c r="G7" s="376">
        <v>45054</v>
      </c>
      <c r="H7" s="506">
        <v>42248</v>
      </c>
      <c r="I7" s="491">
        <v>24470</v>
      </c>
      <c r="J7" s="39">
        <f t="shared" si="0"/>
        <v>0</v>
      </c>
      <c r="K7" s="40">
        <v>34.700000000000003</v>
      </c>
      <c r="L7" s="61"/>
      <c r="M7" s="61"/>
      <c r="N7" s="42">
        <f t="shared" ref="N7:N9" si="3">K7*I7</f>
        <v>849109.00000000012</v>
      </c>
      <c r="O7" s="472" t="s">
        <v>22</v>
      </c>
      <c r="P7" s="473">
        <v>45068</v>
      </c>
      <c r="Q7" s="64"/>
      <c r="R7" s="65"/>
      <c r="S7" s="47"/>
      <c r="T7" s="48"/>
      <c r="U7" s="49"/>
      <c r="V7" s="50"/>
      <c r="W7" s="66"/>
      <c r="X7" s="52"/>
    </row>
    <row r="8" spans="1:24" ht="39.75" customHeight="1" thickTop="1" thickBot="1" x14ac:dyDescent="0.35">
      <c r="A8" s="76" t="s">
        <v>31</v>
      </c>
      <c r="B8" s="54" t="s">
        <v>94</v>
      </c>
      <c r="C8" s="67" t="s">
        <v>324</v>
      </c>
      <c r="D8" s="56">
        <v>37</v>
      </c>
      <c r="E8" s="34">
        <f t="shared" si="2"/>
        <v>893180</v>
      </c>
      <c r="F8" s="504">
        <v>24140</v>
      </c>
      <c r="G8" s="376">
        <v>45056</v>
      </c>
      <c r="H8" s="506">
        <v>42267</v>
      </c>
      <c r="I8" s="491">
        <v>24140</v>
      </c>
      <c r="J8" s="39">
        <f t="shared" si="0"/>
        <v>0</v>
      </c>
      <c r="K8" s="40">
        <v>35.5</v>
      </c>
      <c r="L8" s="61"/>
      <c r="M8" s="61"/>
      <c r="N8" s="42">
        <f t="shared" si="3"/>
        <v>856970</v>
      </c>
      <c r="O8" s="508" t="s">
        <v>64</v>
      </c>
      <c r="P8" s="473">
        <v>45070</v>
      </c>
      <c r="Q8" s="64"/>
      <c r="R8" s="65"/>
      <c r="S8" s="47"/>
      <c r="T8" s="48"/>
      <c r="U8" s="49"/>
      <c r="V8" s="50"/>
      <c r="W8" s="49"/>
      <c r="X8" s="52">
        <v>0</v>
      </c>
    </row>
    <row r="9" spans="1:24" ht="39.75" customHeight="1" thickTop="1" thickBot="1" x14ac:dyDescent="0.35">
      <c r="A9" s="76" t="s">
        <v>31</v>
      </c>
      <c r="B9" s="54" t="s">
        <v>42</v>
      </c>
      <c r="C9" s="67" t="s">
        <v>325</v>
      </c>
      <c r="D9" s="56">
        <v>37</v>
      </c>
      <c r="E9" s="34">
        <f t="shared" si="2"/>
        <v>880970</v>
      </c>
      <c r="F9" s="504">
        <v>23810</v>
      </c>
      <c r="G9" s="376">
        <v>45058</v>
      </c>
      <c r="H9" s="506">
        <v>42286</v>
      </c>
      <c r="I9" s="491">
        <v>23810</v>
      </c>
      <c r="J9" s="39">
        <f t="shared" si="0"/>
        <v>0</v>
      </c>
      <c r="K9" s="40">
        <v>35.5</v>
      </c>
      <c r="L9" s="61"/>
      <c r="M9" s="61"/>
      <c r="N9" s="42">
        <f t="shared" si="3"/>
        <v>845255</v>
      </c>
      <c r="O9" s="508" t="s">
        <v>21</v>
      </c>
      <c r="P9" s="473">
        <v>45072</v>
      </c>
      <c r="Q9" s="64"/>
      <c r="R9" s="65"/>
      <c r="S9" s="47"/>
      <c r="T9" s="48"/>
      <c r="U9" s="49"/>
      <c r="V9" s="50"/>
      <c r="W9" s="49"/>
      <c r="X9" s="52"/>
    </row>
    <row r="10" spans="1:24" ht="30.75" customHeight="1" thickTop="1" thickBot="1" x14ac:dyDescent="0.35">
      <c r="A10" s="76" t="s">
        <v>31</v>
      </c>
      <c r="B10" s="54" t="s">
        <v>42</v>
      </c>
      <c r="C10" s="67" t="s">
        <v>326</v>
      </c>
      <c r="D10" s="56">
        <v>37</v>
      </c>
      <c r="E10" s="34">
        <f t="shared" si="2"/>
        <v>814000</v>
      </c>
      <c r="F10" s="504">
        <v>22000</v>
      </c>
      <c r="G10" s="376">
        <v>45061</v>
      </c>
      <c r="H10" s="506">
        <v>42311</v>
      </c>
      <c r="I10" s="491">
        <v>22000</v>
      </c>
      <c r="J10" s="39">
        <f t="shared" si="0"/>
        <v>0</v>
      </c>
      <c r="K10" s="40">
        <v>35.5</v>
      </c>
      <c r="L10" s="61"/>
      <c r="M10" s="61"/>
      <c r="N10" s="42">
        <f t="shared" si="1"/>
        <v>781000</v>
      </c>
      <c r="O10" s="474" t="s">
        <v>78</v>
      </c>
      <c r="P10" s="475">
        <v>45075</v>
      </c>
      <c r="Q10" s="64"/>
      <c r="R10" s="65"/>
      <c r="S10" s="47"/>
      <c r="T10" s="48"/>
      <c r="U10" s="49"/>
      <c r="V10" s="50"/>
      <c r="W10" s="49"/>
      <c r="X10" s="52">
        <v>0</v>
      </c>
    </row>
    <row r="11" spans="1:24" ht="30.75" customHeight="1" thickTop="1" thickBot="1" x14ac:dyDescent="0.35">
      <c r="A11" s="76" t="s">
        <v>31</v>
      </c>
      <c r="B11" s="54" t="s">
        <v>80</v>
      </c>
      <c r="C11" s="67" t="s">
        <v>327</v>
      </c>
      <c r="D11" s="56">
        <v>37</v>
      </c>
      <c r="E11" s="34">
        <f t="shared" si="2"/>
        <v>427720</v>
      </c>
      <c r="F11" s="504">
        <v>11560</v>
      </c>
      <c r="G11" s="376">
        <v>45062</v>
      </c>
      <c r="H11" s="506">
        <v>42320</v>
      </c>
      <c r="I11" s="491">
        <v>11560</v>
      </c>
      <c r="J11" s="39">
        <f t="shared" si="0"/>
        <v>0</v>
      </c>
      <c r="K11" s="40">
        <v>35.5</v>
      </c>
      <c r="L11" s="61"/>
      <c r="M11" s="61"/>
      <c r="N11" s="42">
        <f t="shared" si="1"/>
        <v>410380</v>
      </c>
      <c r="O11" s="474" t="s">
        <v>22</v>
      </c>
      <c r="P11" s="475">
        <v>45076</v>
      </c>
      <c r="Q11" s="64"/>
      <c r="R11" s="65"/>
      <c r="S11" s="47"/>
      <c r="T11" s="48"/>
      <c r="U11" s="49"/>
      <c r="V11" s="50"/>
      <c r="W11" s="49"/>
      <c r="X11" s="52"/>
    </row>
    <row r="12" spans="1:24" ht="27.75" customHeight="1" thickTop="1" thickBot="1" x14ac:dyDescent="0.35">
      <c r="A12" s="53" t="s">
        <v>31</v>
      </c>
      <c r="B12" s="54" t="s">
        <v>204</v>
      </c>
      <c r="C12" s="55" t="s">
        <v>328</v>
      </c>
      <c r="D12" s="56">
        <v>37</v>
      </c>
      <c r="E12" s="34">
        <f t="shared" si="2"/>
        <v>886890</v>
      </c>
      <c r="F12" s="504">
        <v>23970</v>
      </c>
      <c r="G12" s="376">
        <v>45063</v>
      </c>
      <c r="H12" s="556">
        <v>42336</v>
      </c>
      <c r="I12" s="491">
        <v>23970</v>
      </c>
      <c r="J12" s="39">
        <f t="shared" si="0"/>
        <v>0</v>
      </c>
      <c r="K12" s="40">
        <v>35.5</v>
      </c>
      <c r="L12" s="61"/>
      <c r="M12" s="61"/>
      <c r="N12" s="42">
        <f t="shared" si="1"/>
        <v>850935</v>
      </c>
      <c r="O12" s="476" t="s">
        <v>22</v>
      </c>
      <c r="P12" s="475">
        <v>45077</v>
      </c>
      <c r="Q12" s="64"/>
      <c r="R12" s="65"/>
      <c r="S12" s="47"/>
      <c r="T12" s="48"/>
      <c r="U12" s="49"/>
      <c r="V12" s="50"/>
      <c r="W12" s="49"/>
      <c r="X12" s="52">
        <v>0</v>
      </c>
    </row>
    <row r="13" spans="1:24" ht="27.75" customHeight="1" thickTop="1" thickBot="1" x14ac:dyDescent="0.35">
      <c r="A13" s="53" t="s">
        <v>31</v>
      </c>
      <c r="B13" s="54" t="s">
        <v>42</v>
      </c>
      <c r="C13" s="55" t="s">
        <v>329</v>
      </c>
      <c r="D13" s="56">
        <v>37</v>
      </c>
      <c r="E13" s="34">
        <f t="shared" si="2"/>
        <v>860250</v>
      </c>
      <c r="F13" s="504">
        <v>23250</v>
      </c>
      <c r="G13" s="376">
        <v>45065</v>
      </c>
      <c r="H13" s="557">
        <v>42365</v>
      </c>
      <c r="I13" s="491">
        <v>23250</v>
      </c>
      <c r="J13" s="39">
        <f t="shared" si="0"/>
        <v>0</v>
      </c>
      <c r="K13" s="40">
        <v>37</v>
      </c>
      <c r="L13" s="61"/>
      <c r="M13" s="61"/>
      <c r="N13" s="42">
        <f t="shared" si="1"/>
        <v>860250</v>
      </c>
      <c r="O13" s="378" t="s">
        <v>22</v>
      </c>
      <c r="P13" s="483">
        <v>45079</v>
      </c>
      <c r="Q13" s="64"/>
      <c r="R13" s="65"/>
      <c r="S13" s="47"/>
      <c r="T13" s="48"/>
      <c r="U13" s="49"/>
      <c r="V13" s="50"/>
      <c r="W13" s="49"/>
      <c r="X13" s="52"/>
    </row>
    <row r="14" spans="1:24" ht="27.75" customHeight="1" thickTop="1" thickBot="1" x14ac:dyDescent="0.35">
      <c r="A14" s="53" t="s">
        <v>31</v>
      </c>
      <c r="B14" s="54" t="s">
        <v>42</v>
      </c>
      <c r="C14" s="55" t="s">
        <v>330</v>
      </c>
      <c r="D14" s="73">
        <v>41</v>
      </c>
      <c r="E14" s="34">
        <f t="shared" si="2"/>
        <v>957350</v>
      </c>
      <c r="F14" s="504">
        <v>23350</v>
      </c>
      <c r="G14" s="376">
        <v>45067</v>
      </c>
      <c r="H14" s="557">
        <v>42382</v>
      </c>
      <c r="I14" s="491">
        <v>23350</v>
      </c>
      <c r="J14" s="39">
        <f t="shared" si="0"/>
        <v>0</v>
      </c>
      <c r="K14" s="40">
        <v>38.5</v>
      </c>
      <c r="L14" s="61"/>
      <c r="M14" s="61"/>
      <c r="N14" s="42">
        <f t="shared" si="1"/>
        <v>898975</v>
      </c>
      <c r="O14" s="378" t="s">
        <v>22</v>
      </c>
      <c r="P14" s="379">
        <v>45082</v>
      </c>
      <c r="Q14" s="64"/>
      <c r="R14" s="65"/>
      <c r="S14" s="47"/>
      <c r="T14" s="48"/>
      <c r="U14" s="49"/>
      <c r="V14" s="50"/>
      <c r="W14" s="49"/>
      <c r="X14" s="52">
        <v>0</v>
      </c>
    </row>
    <row r="15" spans="1:24" ht="27.75" customHeight="1" thickTop="1" thickBot="1" x14ac:dyDescent="0.35">
      <c r="A15" s="76" t="s">
        <v>31</v>
      </c>
      <c r="B15" s="54" t="s">
        <v>94</v>
      </c>
      <c r="C15" s="55" t="s">
        <v>331</v>
      </c>
      <c r="D15" s="56">
        <v>43</v>
      </c>
      <c r="E15" s="34">
        <f t="shared" si="2"/>
        <v>930090</v>
      </c>
      <c r="F15" s="504">
        <v>21630</v>
      </c>
      <c r="G15" s="376">
        <v>45070</v>
      </c>
      <c r="H15" s="557">
        <v>42416</v>
      </c>
      <c r="I15" s="491">
        <v>21630</v>
      </c>
      <c r="J15" s="39">
        <f t="shared" si="0"/>
        <v>0</v>
      </c>
      <c r="K15" s="40">
        <v>38.5</v>
      </c>
      <c r="L15" s="61"/>
      <c r="M15" s="61"/>
      <c r="N15" s="42">
        <f t="shared" si="1"/>
        <v>832755</v>
      </c>
      <c r="O15" s="378" t="s">
        <v>22</v>
      </c>
      <c r="P15" s="379">
        <v>45083</v>
      </c>
      <c r="Q15" s="64"/>
      <c r="R15" s="65"/>
      <c r="S15" s="47"/>
      <c r="T15" s="48"/>
      <c r="U15" s="49"/>
      <c r="V15" s="50"/>
      <c r="W15" s="49"/>
      <c r="X15" s="52">
        <v>0</v>
      </c>
    </row>
    <row r="16" spans="1:24" ht="27.75" customHeight="1" thickTop="1" thickBot="1" x14ac:dyDescent="0.35">
      <c r="A16" s="76" t="s">
        <v>31</v>
      </c>
      <c r="B16" s="54" t="s">
        <v>42</v>
      </c>
      <c r="C16" s="77" t="s">
        <v>332</v>
      </c>
      <c r="D16" s="56">
        <v>43</v>
      </c>
      <c r="E16" s="34">
        <f t="shared" si="2"/>
        <v>1084030</v>
      </c>
      <c r="F16" s="504">
        <v>25210</v>
      </c>
      <c r="G16" s="376">
        <v>45072</v>
      </c>
      <c r="H16" s="557">
        <v>42430</v>
      </c>
      <c r="I16" s="491">
        <v>25210</v>
      </c>
      <c r="J16" s="39">
        <f t="shared" si="0"/>
        <v>0</v>
      </c>
      <c r="K16" s="40">
        <v>40.5</v>
      </c>
      <c r="L16" s="61"/>
      <c r="M16" s="61"/>
      <c r="N16" s="42">
        <f t="shared" si="1"/>
        <v>1021005</v>
      </c>
      <c r="O16" s="378" t="s">
        <v>21</v>
      </c>
      <c r="P16" s="379">
        <v>45086</v>
      </c>
      <c r="Q16" s="64"/>
      <c r="R16" s="65"/>
      <c r="S16" s="47"/>
      <c r="T16" s="48"/>
      <c r="U16" s="49"/>
      <c r="V16" s="50"/>
      <c r="W16" s="49"/>
      <c r="X16" s="52">
        <v>0</v>
      </c>
    </row>
    <row r="17" spans="1:24" ht="27.75" customHeight="1" thickTop="1" thickBot="1" x14ac:dyDescent="0.35">
      <c r="A17" s="53" t="s">
        <v>31</v>
      </c>
      <c r="B17" s="54" t="s">
        <v>42</v>
      </c>
      <c r="C17" s="77" t="s">
        <v>333</v>
      </c>
      <c r="D17" s="56">
        <v>43</v>
      </c>
      <c r="E17" s="34">
        <f t="shared" si="2"/>
        <v>1137350</v>
      </c>
      <c r="F17" s="504">
        <v>26450</v>
      </c>
      <c r="G17" s="376">
        <v>45075</v>
      </c>
      <c r="H17" s="557">
        <v>42456</v>
      </c>
      <c r="I17" s="491">
        <v>26450</v>
      </c>
      <c r="J17" s="39">
        <f t="shared" si="0"/>
        <v>0</v>
      </c>
      <c r="K17" s="40">
        <v>40.5</v>
      </c>
      <c r="L17" s="61"/>
      <c r="M17" s="61"/>
      <c r="N17" s="42">
        <f t="shared" si="1"/>
        <v>1071225</v>
      </c>
      <c r="O17" s="378" t="s">
        <v>21</v>
      </c>
      <c r="P17" s="379">
        <v>45089</v>
      </c>
      <c r="Q17" s="64"/>
      <c r="R17" s="65"/>
      <c r="S17" s="47"/>
      <c r="T17" s="48"/>
      <c r="U17" s="49"/>
      <c r="V17" s="50"/>
      <c r="W17" s="49"/>
      <c r="X17" s="52">
        <v>0</v>
      </c>
    </row>
    <row r="18" spans="1:24" ht="27.75" customHeight="1" thickTop="1" thickBot="1" x14ac:dyDescent="0.35">
      <c r="A18" s="53" t="s">
        <v>31</v>
      </c>
      <c r="B18" s="54" t="s">
        <v>42</v>
      </c>
      <c r="C18" s="77" t="s">
        <v>334</v>
      </c>
      <c r="D18" s="56">
        <v>46</v>
      </c>
      <c r="E18" s="34">
        <f t="shared" si="2"/>
        <v>1073180</v>
      </c>
      <c r="F18" s="504">
        <v>23330</v>
      </c>
      <c r="G18" s="376">
        <v>45077</v>
      </c>
      <c r="H18" s="557">
        <v>42474</v>
      </c>
      <c r="I18" s="491">
        <v>23330</v>
      </c>
      <c r="J18" s="39">
        <f t="shared" si="0"/>
        <v>0</v>
      </c>
      <c r="K18" s="40">
        <v>43.2</v>
      </c>
      <c r="L18" s="61"/>
      <c r="M18" s="61"/>
      <c r="N18" s="42">
        <f t="shared" si="1"/>
        <v>1007856.0000000001</v>
      </c>
      <c r="O18" s="378" t="s">
        <v>338</v>
      </c>
      <c r="P18" s="379">
        <v>45091</v>
      </c>
      <c r="Q18" s="64"/>
      <c r="R18" s="65"/>
      <c r="S18" s="47"/>
      <c r="T18" s="48"/>
      <c r="U18" s="49"/>
      <c r="V18" s="50"/>
      <c r="W18" s="49"/>
      <c r="X18" s="52">
        <v>0</v>
      </c>
    </row>
    <row r="19" spans="1:24" ht="24" customHeight="1" thickTop="1" thickBot="1" x14ac:dyDescent="0.4">
      <c r="A19" s="540"/>
      <c r="B19" s="54"/>
      <c r="C19" s="78"/>
      <c r="D19" s="56"/>
      <c r="E19" s="34">
        <f t="shared" si="2"/>
        <v>0</v>
      </c>
      <c r="F19" s="504"/>
      <c r="G19" s="376"/>
      <c r="H19" s="453"/>
      <c r="I19" s="491"/>
      <c r="J19" s="39">
        <f t="shared" si="0"/>
        <v>0</v>
      </c>
      <c r="K19" s="40"/>
      <c r="L19" s="61"/>
      <c r="M19" s="61"/>
      <c r="N19" s="42">
        <f t="shared" si="1"/>
        <v>0</v>
      </c>
      <c r="O19" s="478"/>
      <c r="P19" s="477"/>
      <c r="Q19" s="64"/>
      <c r="R19" s="65"/>
      <c r="S19" s="47"/>
      <c r="T19" s="48"/>
      <c r="U19" s="49"/>
      <c r="V19" s="50"/>
      <c r="W19" s="49"/>
      <c r="X19" s="52">
        <v>0</v>
      </c>
    </row>
    <row r="20" spans="1:24" ht="26.25" customHeight="1" thickTop="1" thickBot="1" x14ac:dyDescent="0.35">
      <c r="A20" s="76"/>
      <c r="B20" s="54"/>
      <c r="C20" s="55"/>
      <c r="D20" s="56"/>
      <c r="E20" s="34">
        <f t="shared" si="2"/>
        <v>0</v>
      </c>
      <c r="F20" s="504"/>
      <c r="G20" s="376"/>
      <c r="H20" s="453"/>
      <c r="I20" s="491"/>
      <c r="J20" s="39">
        <f t="shared" si="0"/>
        <v>0</v>
      </c>
      <c r="K20" s="40"/>
      <c r="L20" s="61"/>
      <c r="M20" s="61"/>
      <c r="N20" s="42">
        <f t="shared" si="1"/>
        <v>0</v>
      </c>
      <c r="O20" s="476"/>
      <c r="P20" s="477"/>
      <c r="Q20" s="64"/>
      <c r="R20" s="65"/>
      <c r="S20" s="47"/>
      <c r="T20" s="48"/>
      <c r="U20" s="49"/>
      <c r="V20" s="50"/>
      <c r="W20" s="49"/>
      <c r="X20" s="52">
        <v>0</v>
      </c>
    </row>
    <row r="21" spans="1:24" ht="27.75" customHeight="1" thickTop="1" thickBot="1" x14ac:dyDescent="0.35">
      <c r="A21" s="53"/>
      <c r="B21" s="54"/>
      <c r="C21" s="67"/>
      <c r="D21" s="56"/>
      <c r="E21" s="34">
        <f t="shared" si="2"/>
        <v>0</v>
      </c>
      <c r="F21" s="504"/>
      <c r="G21" s="376"/>
      <c r="H21" s="453"/>
      <c r="I21" s="491"/>
      <c r="J21" s="39">
        <f t="shared" si="0"/>
        <v>0</v>
      </c>
      <c r="K21" s="40"/>
      <c r="L21" s="61"/>
      <c r="M21" s="61"/>
      <c r="N21" s="42">
        <f t="shared" si="1"/>
        <v>0</v>
      </c>
      <c r="O21" s="72"/>
      <c r="P21" s="74"/>
      <c r="Q21" s="64"/>
      <c r="R21" s="65"/>
      <c r="S21" s="47"/>
      <c r="T21" s="48"/>
      <c r="U21" s="49"/>
      <c r="V21" s="50"/>
      <c r="W21" s="49"/>
      <c r="X21" s="52">
        <v>0</v>
      </c>
    </row>
    <row r="22" spans="1:24" ht="28.5" customHeight="1" thickTop="1" thickBot="1" x14ac:dyDescent="0.35">
      <c r="A22" s="82"/>
      <c r="B22" s="54"/>
      <c r="C22" s="55"/>
      <c r="D22" s="56"/>
      <c r="E22" s="34">
        <f t="shared" si="2"/>
        <v>0</v>
      </c>
      <c r="F22" s="504"/>
      <c r="G22" s="376"/>
      <c r="H22" s="453"/>
      <c r="I22" s="491"/>
      <c r="J22" s="39">
        <f t="shared" si="0"/>
        <v>0</v>
      </c>
      <c r="K22" s="81"/>
      <c r="L22" s="61"/>
      <c r="M22" s="61"/>
      <c r="N22" s="42">
        <f t="shared" si="1"/>
        <v>0</v>
      </c>
      <c r="O22" s="75"/>
      <c r="P22" s="74"/>
      <c r="Q22" s="64"/>
      <c r="R22" s="65"/>
      <c r="S22" s="47"/>
      <c r="T22" s="48"/>
      <c r="U22" s="49"/>
      <c r="V22" s="50"/>
      <c r="W22" s="49"/>
      <c r="X22" s="52">
        <v>0</v>
      </c>
    </row>
    <row r="23" spans="1:24" ht="33.75" customHeight="1" thickTop="1" thickBot="1" x14ac:dyDescent="0.35">
      <c r="A23" s="82"/>
      <c r="B23" s="54"/>
      <c r="C23" s="77"/>
      <c r="D23" s="56"/>
      <c r="E23" s="34">
        <f t="shared" si="2"/>
        <v>0</v>
      </c>
      <c r="F23" s="504"/>
      <c r="G23" s="376"/>
      <c r="H23" s="453"/>
      <c r="I23" s="491"/>
      <c r="J23" s="39">
        <f t="shared" si="0"/>
        <v>0</v>
      </c>
      <c r="K23" s="81"/>
      <c r="L23" s="61"/>
      <c r="M23" s="61"/>
      <c r="N23" s="42">
        <f t="shared" si="1"/>
        <v>0</v>
      </c>
      <c r="O23" s="72"/>
      <c r="P23" s="74"/>
      <c r="Q23" s="64"/>
      <c r="R23" s="65"/>
      <c r="S23" s="47"/>
      <c r="T23" s="48"/>
      <c r="U23" s="49"/>
      <c r="V23" s="50"/>
      <c r="W23" s="49"/>
      <c r="X23" s="52">
        <v>0</v>
      </c>
    </row>
    <row r="24" spans="1:24" ht="30" customHeight="1" thickTop="1" thickBot="1" x14ac:dyDescent="0.35">
      <c r="A24" s="82"/>
      <c r="B24" s="54"/>
      <c r="C24" s="439"/>
      <c r="D24" s="85"/>
      <c r="E24" s="34">
        <f t="shared" si="2"/>
        <v>0</v>
      </c>
      <c r="F24" s="504"/>
      <c r="G24" s="376"/>
      <c r="H24" s="453"/>
      <c r="I24" s="491"/>
      <c r="J24" s="39">
        <f t="shared" si="0"/>
        <v>0</v>
      </c>
      <c r="K24" s="81"/>
      <c r="L24" s="61"/>
      <c r="M24" s="61"/>
      <c r="N24" s="42">
        <f t="shared" si="1"/>
        <v>0</v>
      </c>
      <c r="O24" s="72"/>
      <c r="P24" s="74"/>
      <c r="Q24" s="86"/>
      <c r="R24" s="65"/>
      <c r="S24" s="47"/>
      <c r="T24" s="48"/>
      <c r="U24" s="49"/>
      <c r="V24" s="50"/>
      <c r="W24" s="49"/>
      <c r="X24" s="52">
        <v>0</v>
      </c>
    </row>
    <row r="25" spans="1:24" ht="27" customHeight="1" thickTop="1" thickBot="1" x14ac:dyDescent="0.35">
      <c r="A25" s="80"/>
      <c r="B25" s="54"/>
      <c r="C25" s="88"/>
      <c r="D25" s="85"/>
      <c r="E25" s="34">
        <f t="shared" si="2"/>
        <v>0</v>
      </c>
      <c r="F25" s="57"/>
      <c r="G25" s="58"/>
      <c r="H25" s="59"/>
      <c r="I25" s="60"/>
      <c r="J25" s="39">
        <f t="shared" si="0"/>
        <v>0</v>
      </c>
      <c r="K25" s="81"/>
      <c r="L25" s="61"/>
      <c r="M25" s="61"/>
      <c r="N25" s="42">
        <f t="shared" si="1"/>
        <v>0</v>
      </c>
      <c r="O25" s="69"/>
      <c r="P25" s="70"/>
      <c r="Q25" s="86"/>
      <c r="R25" s="65"/>
      <c r="S25" s="47"/>
      <c r="T25" s="48"/>
      <c r="U25" s="49"/>
      <c r="V25" s="50"/>
      <c r="W25" s="49"/>
      <c r="X25" s="52">
        <v>0</v>
      </c>
    </row>
    <row r="26" spans="1:24" ht="38.25" customHeight="1" thickTop="1" thickBot="1" x14ac:dyDescent="0.35">
      <c r="A26" s="80"/>
      <c r="B26" s="54"/>
      <c r="C26" s="55"/>
      <c r="D26" s="56"/>
      <c r="E26" s="34">
        <f t="shared" si="2"/>
        <v>0</v>
      </c>
      <c r="F26" s="57"/>
      <c r="G26" s="58"/>
      <c r="H26" s="59"/>
      <c r="I26" s="60"/>
      <c r="J26" s="39">
        <f t="shared" si="0"/>
        <v>0</v>
      </c>
      <c r="K26" s="81"/>
      <c r="L26" s="61"/>
      <c r="M26" s="61"/>
      <c r="N26" s="42">
        <f t="shared" si="1"/>
        <v>0</v>
      </c>
      <c r="O26" s="69"/>
      <c r="P26" s="70"/>
      <c r="Q26" s="86"/>
      <c r="R26" s="65"/>
      <c r="S26" s="47"/>
      <c r="T26" s="48"/>
      <c r="U26" s="49"/>
      <c r="V26" s="50"/>
      <c r="W26" s="49"/>
      <c r="X26" s="52">
        <v>0</v>
      </c>
    </row>
    <row r="27" spans="1:24" ht="38.25" customHeight="1" thickTop="1" thickBot="1" x14ac:dyDescent="0.35">
      <c r="A27" s="87"/>
      <c r="B27" s="54"/>
      <c r="C27" s="55"/>
      <c r="D27" s="56"/>
      <c r="E27" s="34">
        <f t="shared" si="2"/>
        <v>0</v>
      </c>
      <c r="F27" s="57"/>
      <c r="G27" s="58"/>
      <c r="H27" s="59"/>
      <c r="I27" s="60"/>
      <c r="J27" s="39">
        <f t="shared" si="0"/>
        <v>0</v>
      </c>
      <c r="K27" s="81"/>
      <c r="L27" s="61"/>
      <c r="M27" s="61"/>
      <c r="N27" s="42">
        <f t="shared" si="1"/>
        <v>0</v>
      </c>
      <c r="O27" s="69"/>
      <c r="P27" s="70"/>
      <c r="Q27" s="86"/>
      <c r="R27" s="65"/>
      <c r="S27" s="47"/>
      <c r="T27" s="48"/>
      <c r="U27" s="49"/>
      <c r="V27" s="50"/>
      <c r="W27" s="49"/>
      <c r="X27" s="52">
        <v>0</v>
      </c>
    </row>
    <row r="28" spans="1:24" ht="27.75" customHeight="1" thickTop="1" thickBot="1" x14ac:dyDescent="0.35">
      <c r="A28" s="87"/>
      <c r="B28" s="54"/>
      <c r="C28" s="55"/>
      <c r="D28" s="56"/>
      <c r="E28" s="34">
        <f t="shared" si="2"/>
        <v>0</v>
      </c>
      <c r="F28" s="57"/>
      <c r="G28" s="58"/>
      <c r="H28" s="59"/>
      <c r="I28" s="60"/>
      <c r="J28" s="39">
        <f t="shared" si="0"/>
        <v>0</v>
      </c>
      <c r="K28" s="81"/>
      <c r="L28" s="61"/>
      <c r="M28" s="61"/>
      <c r="N28" s="42">
        <f t="shared" si="1"/>
        <v>0</v>
      </c>
      <c r="O28" s="69"/>
      <c r="P28" s="70"/>
      <c r="Q28" s="86"/>
      <c r="R28" s="65"/>
      <c r="S28" s="47"/>
      <c r="T28" s="48"/>
      <c r="U28" s="49"/>
      <c r="V28" s="50"/>
      <c r="W28" s="49"/>
      <c r="X28" s="52">
        <v>0</v>
      </c>
    </row>
    <row r="29" spans="1:24" ht="28.5" customHeight="1" thickTop="1" thickBot="1" x14ac:dyDescent="0.35">
      <c r="A29" s="87"/>
      <c r="B29" s="54"/>
      <c r="C29" s="55"/>
      <c r="D29" s="56"/>
      <c r="E29" s="34">
        <f t="shared" ref="E29:E58" si="4">D29*F29</f>
        <v>0</v>
      </c>
      <c r="F29" s="57"/>
      <c r="G29" s="58"/>
      <c r="H29" s="59"/>
      <c r="I29" s="60"/>
      <c r="J29" s="39">
        <f t="shared" si="0"/>
        <v>0</v>
      </c>
      <c r="K29" s="81"/>
      <c r="L29" s="61"/>
      <c r="M29" s="61"/>
      <c r="N29" s="42">
        <f t="shared" si="1"/>
        <v>0</v>
      </c>
      <c r="O29" s="72"/>
      <c r="P29" s="70"/>
      <c r="Q29" s="86"/>
      <c r="R29" s="65"/>
      <c r="S29" s="89"/>
      <c r="T29" s="48"/>
      <c r="U29" s="49"/>
      <c r="V29" s="50"/>
      <c r="W29" s="49"/>
      <c r="X29" s="52">
        <v>0</v>
      </c>
    </row>
    <row r="30" spans="1:24" ht="22.5" customHeight="1" thickTop="1" thickBot="1" x14ac:dyDescent="0.35">
      <c r="A30" s="71"/>
      <c r="B30" s="54"/>
      <c r="C30" s="55"/>
      <c r="D30" s="56"/>
      <c r="E30" s="34">
        <f t="shared" si="4"/>
        <v>0</v>
      </c>
      <c r="F30" s="57"/>
      <c r="G30" s="58"/>
      <c r="H30" s="59"/>
      <c r="I30" s="60"/>
      <c r="J30" s="39">
        <f t="shared" si="0"/>
        <v>0</v>
      </c>
      <c r="K30" s="81"/>
      <c r="L30" s="61"/>
      <c r="M30" s="61"/>
      <c r="N30" s="42">
        <f t="shared" si="1"/>
        <v>0</v>
      </c>
      <c r="O30" s="69"/>
      <c r="P30" s="70"/>
      <c r="Q30" s="86"/>
      <c r="R30" s="65"/>
      <c r="S30" s="47"/>
      <c r="T30" s="48"/>
      <c r="U30" s="49"/>
      <c r="V30" s="50"/>
      <c r="W30" s="49"/>
      <c r="X30" s="52">
        <v>0</v>
      </c>
    </row>
    <row r="31" spans="1:24" ht="22.5" customHeight="1" thickTop="1" thickBot="1" x14ac:dyDescent="0.35">
      <c r="A31" s="90"/>
      <c r="B31" s="54"/>
      <c r="C31" s="55"/>
      <c r="D31" s="56"/>
      <c r="E31" s="34">
        <f t="shared" si="4"/>
        <v>0</v>
      </c>
      <c r="F31" s="57"/>
      <c r="G31" s="58"/>
      <c r="H31" s="59"/>
      <c r="I31" s="60"/>
      <c r="J31" s="39">
        <f t="shared" si="0"/>
        <v>0</v>
      </c>
      <c r="K31" s="81"/>
      <c r="L31" s="61"/>
      <c r="M31" s="61"/>
      <c r="N31" s="42">
        <f t="shared" si="1"/>
        <v>0</v>
      </c>
      <c r="O31" s="69"/>
      <c r="P31" s="70"/>
      <c r="Q31" s="86"/>
      <c r="R31" s="65"/>
      <c r="S31" s="47"/>
      <c r="T31" s="48"/>
      <c r="U31" s="49"/>
      <c r="V31" s="50"/>
      <c r="W31" s="49"/>
      <c r="X31" s="52">
        <v>0</v>
      </c>
    </row>
    <row r="32" spans="1:24" ht="22.5" customHeight="1" thickTop="1" thickBot="1" x14ac:dyDescent="0.35">
      <c r="A32" s="87"/>
      <c r="B32" s="54"/>
      <c r="C32" s="55"/>
      <c r="D32" s="56"/>
      <c r="E32" s="34">
        <f t="shared" si="4"/>
        <v>0</v>
      </c>
      <c r="F32" s="57"/>
      <c r="G32" s="58"/>
      <c r="H32" s="59"/>
      <c r="I32" s="60"/>
      <c r="J32" s="39">
        <f t="shared" si="0"/>
        <v>0</v>
      </c>
      <c r="K32" s="81"/>
      <c r="L32" s="61"/>
      <c r="M32" s="61"/>
      <c r="N32" s="42">
        <f t="shared" si="1"/>
        <v>0</v>
      </c>
      <c r="O32" s="69"/>
      <c r="P32" s="70"/>
      <c r="Q32" s="86"/>
      <c r="R32" s="65"/>
      <c r="S32" s="89"/>
      <c r="T32" s="48"/>
      <c r="U32" s="49"/>
      <c r="V32" s="50"/>
      <c r="W32" s="49"/>
      <c r="X32" s="52">
        <v>0</v>
      </c>
    </row>
    <row r="33" spans="1:24" ht="22.5" customHeight="1" thickTop="1" thickBot="1" x14ac:dyDescent="0.35">
      <c r="A33" s="87"/>
      <c r="B33" s="54"/>
      <c r="C33" s="55"/>
      <c r="D33" s="56"/>
      <c r="E33" s="34">
        <f t="shared" si="4"/>
        <v>0</v>
      </c>
      <c r="F33" s="57"/>
      <c r="G33" s="58"/>
      <c r="H33" s="59"/>
      <c r="I33" s="60"/>
      <c r="J33" s="39">
        <f t="shared" si="0"/>
        <v>0</v>
      </c>
      <c r="K33" s="81"/>
      <c r="L33" s="61"/>
      <c r="M33" s="61"/>
      <c r="N33" s="42">
        <f t="shared" si="1"/>
        <v>0</v>
      </c>
      <c r="O33" s="69"/>
      <c r="P33" s="70"/>
      <c r="Q33" s="64"/>
      <c r="R33" s="65"/>
      <c r="S33" s="89"/>
      <c r="T33" s="48"/>
      <c r="U33" s="49"/>
      <c r="V33" s="50"/>
      <c r="W33" s="49"/>
      <c r="X33" s="52">
        <v>0</v>
      </c>
    </row>
    <row r="34" spans="1:24" ht="22.5" customHeight="1" thickTop="1" thickBot="1" x14ac:dyDescent="0.35">
      <c r="A34" s="53"/>
      <c r="B34" s="91"/>
      <c r="C34" s="55"/>
      <c r="D34" s="56"/>
      <c r="E34" s="34">
        <f t="shared" si="4"/>
        <v>0</v>
      </c>
      <c r="F34" s="57"/>
      <c r="G34" s="58"/>
      <c r="H34" s="59"/>
      <c r="I34" s="60"/>
      <c r="J34" s="39">
        <f t="shared" si="0"/>
        <v>0</v>
      </c>
      <c r="K34" s="81"/>
      <c r="L34" s="61"/>
      <c r="M34" s="61"/>
      <c r="N34" s="42">
        <f t="shared" si="1"/>
        <v>0</v>
      </c>
      <c r="O34" s="69"/>
      <c r="P34" s="70"/>
      <c r="Q34" s="92"/>
      <c r="R34" s="93"/>
      <c r="S34" s="89"/>
      <c r="T34" s="48"/>
      <c r="U34" s="49"/>
      <c r="V34" s="50"/>
      <c r="W34" s="49"/>
      <c r="X34" s="52">
        <v>0</v>
      </c>
    </row>
    <row r="35" spans="1:24" ht="20.25" thickTop="1" thickBot="1" x14ac:dyDescent="0.35">
      <c r="A35" s="94"/>
      <c r="B35" s="95"/>
      <c r="C35" s="96"/>
      <c r="D35" s="56"/>
      <c r="E35" s="34">
        <f t="shared" si="4"/>
        <v>0</v>
      </c>
      <c r="F35" s="57"/>
      <c r="G35" s="58"/>
      <c r="H35" s="59"/>
      <c r="I35" s="60"/>
      <c r="J35" s="39">
        <f t="shared" si="0"/>
        <v>0</v>
      </c>
      <c r="K35" s="81"/>
      <c r="L35" s="61"/>
      <c r="M35" s="61"/>
      <c r="N35" s="42">
        <f t="shared" si="1"/>
        <v>0</v>
      </c>
      <c r="O35" s="68"/>
      <c r="P35" s="63"/>
      <c r="Q35" s="97"/>
      <c r="R35" s="93"/>
      <c r="S35" s="89"/>
      <c r="T35" s="48"/>
      <c r="U35" s="49"/>
      <c r="V35" s="50"/>
      <c r="W35" s="49"/>
      <c r="X35" s="52">
        <v>0</v>
      </c>
    </row>
    <row r="36" spans="1:24" ht="30.75" customHeight="1" thickTop="1" thickBot="1" x14ac:dyDescent="0.35">
      <c r="A36" s="98"/>
      <c r="B36" s="95"/>
      <c r="C36" s="96"/>
      <c r="D36" s="56"/>
      <c r="E36" s="34">
        <f t="shared" si="4"/>
        <v>0</v>
      </c>
      <c r="F36" s="57"/>
      <c r="G36" s="58"/>
      <c r="H36" s="59"/>
      <c r="I36" s="60"/>
      <c r="J36" s="39">
        <f t="shared" si="0"/>
        <v>0</v>
      </c>
      <c r="K36" s="81"/>
      <c r="L36" s="61"/>
      <c r="M36" s="61"/>
      <c r="N36" s="42">
        <f t="shared" si="1"/>
        <v>0</v>
      </c>
      <c r="O36" s="69"/>
      <c r="P36" s="70"/>
      <c r="Q36" s="97"/>
      <c r="R36" s="93"/>
      <c r="S36" s="89"/>
      <c r="T36" s="48"/>
      <c r="U36" s="49"/>
      <c r="V36" s="50"/>
      <c r="W36" s="49"/>
      <c r="X36" s="52">
        <v>0</v>
      </c>
    </row>
    <row r="37" spans="1:24" ht="25.5" customHeight="1" thickTop="1" thickBot="1" x14ac:dyDescent="0.35">
      <c r="A37" s="98"/>
      <c r="B37" s="95"/>
      <c r="C37" s="96"/>
      <c r="D37" s="56"/>
      <c r="E37" s="34">
        <f t="shared" si="4"/>
        <v>0</v>
      </c>
      <c r="F37" s="57"/>
      <c r="G37" s="58"/>
      <c r="H37" s="59"/>
      <c r="I37" s="60"/>
      <c r="J37" s="39">
        <f t="shared" si="0"/>
        <v>0</v>
      </c>
      <c r="K37" s="81"/>
      <c r="L37" s="61"/>
      <c r="M37" s="61"/>
      <c r="N37" s="42">
        <f t="shared" si="1"/>
        <v>0</v>
      </c>
      <c r="O37" s="69"/>
      <c r="P37" s="70"/>
      <c r="Q37" s="97"/>
      <c r="R37" s="93"/>
      <c r="S37" s="89"/>
      <c r="T37" s="48"/>
      <c r="U37" s="49"/>
      <c r="V37" s="50"/>
      <c r="W37" s="49"/>
      <c r="X37" s="52">
        <v>0</v>
      </c>
    </row>
    <row r="38" spans="1:24" ht="20.25" customHeight="1" thickTop="1" thickBot="1" x14ac:dyDescent="0.35">
      <c r="A38" s="99"/>
      <c r="B38" s="95"/>
      <c r="C38" s="96"/>
      <c r="D38" s="56"/>
      <c r="E38" s="34">
        <f t="shared" si="4"/>
        <v>0</v>
      </c>
      <c r="F38" s="57"/>
      <c r="G38" s="58"/>
      <c r="H38" s="59"/>
      <c r="I38" s="60"/>
      <c r="J38" s="39">
        <f t="shared" si="0"/>
        <v>0</v>
      </c>
      <c r="K38" s="81"/>
      <c r="L38" s="61"/>
      <c r="M38" s="61"/>
      <c r="N38" s="42">
        <f t="shared" si="1"/>
        <v>0</v>
      </c>
      <c r="O38" s="69"/>
      <c r="P38" s="70"/>
      <c r="Q38" s="97"/>
      <c r="R38" s="93"/>
      <c r="S38" s="89"/>
      <c r="T38" s="48"/>
      <c r="U38" s="49"/>
      <c r="V38" s="50"/>
      <c r="W38" s="49"/>
      <c r="X38" s="100"/>
    </row>
    <row r="39" spans="1:24" ht="24" customHeight="1" thickTop="1" thickBot="1" x14ac:dyDescent="0.35">
      <c r="A39" s="101"/>
      <c r="B39" s="95"/>
      <c r="C39" s="96"/>
      <c r="D39" s="56"/>
      <c r="E39" s="34">
        <f t="shared" si="4"/>
        <v>0</v>
      </c>
      <c r="F39" s="57"/>
      <c r="G39" s="58"/>
      <c r="H39" s="59"/>
      <c r="I39" s="60"/>
      <c r="J39" s="39">
        <f t="shared" si="0"/>
        <v>0</v>
      </c>
      <c r="K39" s="81"/>
      <c r="L39" s="61"/>
      <c r="M39" s="61"/>
      <c r="N39" s="42">
        <f t="shared" si="1"/>
        <v>0</v>
      </c>
      <c r="O39" s="69"/>
      <c r="P39" s="70"/>
      <c r="Q39" s="97"/>
      <c r="R39" s="93"/>
      <c r="S39" s="89"/>
      <c r="T39" s="48"/>
      <c r="U39" s="49"/>
      <c r="V39" s="50"/>
      <c r="W39" s="49"/>
      <c r="X39" s="100"/>
    </row>
    <row r="40" spans="1:24" ht="26.25" customHeight="1" thickTop="1" thickBot="1" x14ac:dyDescent="0.35">
      <c r="A40" s="101"/>
      <c r="B40" s="95"/>
      <c r="C40" s="96"/>
      <c r="D40" s="56"/>
      <c r="E40" s="34">
        <f t="shared" si="4"/>
        <v>0</v>
      </c>
      <c r="F40" s="57"/>
      <c r="G40" s="58"/>
      <c r="H40" s="59"/>
      <c r="I40" s="60"/>
      <c r="J40" s="39">
        <f t="shared" si="0"/>
        <v>0</v>
      </c>
      <c r="K40" s="81"/>
      <c r="L40" s="61"/>
      <c r="M40" s="61"/>
      <c r="N40" s="42">
        <f t="shared" si="1"/>
        <v>0</v>
      </c>
      <c r="O40" s="69"/>
      <c r="P40" s="70"/>
      <c r="Q40" s="97"/>
      <c r="R40" s="93"/>
      <c r="S40" s="89"/>
      <c r="T40" s="48"/>
      <c r="U40" s="49"/>
      <c r="V40" s="50"/>
      <c r="W40" s="49"/>
      <c r="X40" s="100"/>
    </row>
    <row r="41" spans="1:24" ht="20.25" customHeight="1" thickTop="1" thickBot="1" x14ac:dyDescent="0.35">
      <c r="A41" s="102"/>
      <c r="B41" s="95"/>
      <c r="C41" s="96"/>
      <c r="D41" s="56"/>
      <c r="E41" s="34">
        <f t="shared" si="4"/>
        <v>0</v>
      </c>
      <c r="F41" s="57"/>
      <c r="G41" s="58"/>
      <c r="H41" s="59"/>
      <c r="I41" s="60"/>
      <c r="J41" s="39">
        <f t="shared" si="0"/>
        <v>0</v>
      </c>
      <c r="K41" s="81"/>
      <c r="L41" s="61"/>
      <c r="M41" s="61"/>
      <c r="N41" s="42">
        <f t="shared" si="1"/>
        <v>0</v>
      </c>
      <c r="O41" s="69"/>
      <c r="P41" s="70"/>
      <c r="Q41" s="97"/>
      <c r="R41" s="93"/>
      <c r="S41" s="89"/>
      <c r="T41" s="48"/>
      <c r="U41" s="49"/>
      <c r="V41" s="50"/>
      <c r="W41" s="49"/>
      <c r="X41" s="100"/>
    </row>
    <row r="42" spans="1:24" ht="20.25" customHeight="1" thickTop="1" thickBot="1" x14ac:dyDescent="0.35">
      <c r="A42" s="98"/>
      <c r="B42" s="95"/>
      <c r="C42" s="96"/>
      <c r="D42" s="56"/>
      <c r="E42" s="34">
        <f t="shared" si="4"/>
        <v>0</v>
      </c>
      <c r="F42" s="57"/>
      <c r="G42" s="58"/>
      <c r="H42" s="59"/>
      <c r="I42" s="60"/>
      <c r="J42" s="39">
        <f t="shared" si="0"/>
        <v>0</v>
      </c>
      <c r="K42" s="81"/>
      <c r="L42" s="61"/>
      <c r="M42" s="61"/>
      <c r="N42" s="42">
        <f t="shared" si="1"/>
        <v>0</v>
      </c>
      <c r="O42" s="69"/>
      <c r="P42" s="70"/>
      <c r="Q42" s="97"/>
      <c r="R42" s="93"/>
      <c r="S42" s="89"/>
      <c r="T42" s="48"/>
      <c r="U42" s="49"/>
      <c r="V42" s="50"/>
      <c r="W42" s="49"/>
      <c r="X42" s="103"/>
    </row>
    <row r="43" spans="1:24" ht="18.75" thickTop="1" thickBot="1" x14ac:dyDescent="0.35">
      <c r="A43" s="98"/>
      <c r="B43" s="95"/>
      <c r="C43" s="96"/>
      <c r="D43" s="56"/>
      <c r="E43" s="34">
        <f t="shared" si="4"/>
        <v>0</v>
      </c>
      <c r="F43" s="57"/>
      <c r="G43" s="58"/>
      <c r="H43" s="59"/>
      <c r="I43" s="60"/>
      <c r="J43" s="39">
        <f t="shared" si="0"/>
        <v>0</v>
      </c>
      <c r="K43" s="81"/>
      <c r="L43" s="61"/>
      <c r="M43" s="61"/>
      <c r="N43" s="42">
        <f t="shared" si="1"/>
        <v>0</v>
      </c>
      <c r="O43" s="104"/>
      <c r="P43" s="105"/>
      <c r="Q43" s="97"/>
      <c r="R43" s="93"/>
      <c r="S43" s="89"/>
      <c r="T43" s="48"/>
      <c r="U43" s="49"/>
      <c r="V43" s="50"/>
      <c r="W43" s="49"/>
      <c r="X43" s="103"/>
    </row>
    <row r="44" spans="1:24" ht="18.75" thickTop="1" thickBot="1" x14ac:dyDescent="0.35">
      <c r="A44" s="98"/>
      <c r="B44" s="95"/>
      <c r="C44" s="96"/>
      <c r="D44" s="56"/>
      <c r="E44" s="34">
        <f t="shared" si="4"/>
        <v>0</v>
      </c>
      <c r="F44" s="57"/>
      <c r="G44" s="58"/>
      <c r="H44" s="59"/>
      <c r="I44" s="60"/>
      <c r="J44" s="39">
        <f t="shared" si="0"/>
        <v>0</v>
      </c>
      <c r="K44" s="81"/>
      <c r="L44" s="61"/>
      <c r="M44" s="61"/>
      <c r="N44" s="42">
        <f t="shared" si="1"/>
        <v>0</v>
      </c>
      <c r="O44" s="106"/>
      <c r="P44" s="107"/>
      <c r="Q44" s="97"/>
      <c r="R44" s="93"/>
      <c r="S44" s="89"/>
      <c r="T44" s="48"/>
      <c r="U44" s="49"/>
      <c r="V44" s="50"/>
      <c r="W44" s="49"/>
      <c r="X44" s="103"/>
    </row>
    <row r="45" spans="1:24" ht="18.75" thickTop="1" thickBot="1" x14ac:dyDescent="0.35">
      <c r="A45" s="101"/>
      <c r="B45" s="95"/>
      <c r="C45" s="96"/>
      <c r="D45" s="56"/>
      <c r="E45" s="34">
        <f t="shared" si="4"/>
        <v>0</v>
      </c>
      <c r="F45" s="57"/>
      <c r="G45" s="58"/>
      <c r="H45" s="59"/>
      <c r="I45" s="60"/>
      <c r="J45" s="39">
        <f t="shared" si="0"/>
        <v>0</v>
      </c>
      <c r="K45" s="81"/>
      <c r="L45" s="61"/>
      <c r="M45" s="61"/>
      <c r="N45" s="42">
        <f t="shared" si="1"/>
        <v>0</v>
      </c>
      <c r="O45" s="69"/>
      <c r="P45" s="70"/>
      <c r="Q45" s="108"/>
      <c r="R45" s="109"/>
      <c r="S45" s="89"/>
      <c r="T45" s="48"/>
      <c r="U45" s="49"/>
      <c r="V45" s="50"/>
      <c r="W45" s="49"/>
      <c r="X45" s="103"/>
    </row>
    <row r="46" spans="1:24" ht="18.75" thickTop="1" thickBot="1" x14ac:dyDescent="0.35">
      <c r="A46" s="110"/>
      <c r="B46" s="95"/>
      <c r="C46" s="96"/>
      <c r="D46" s="56"/>
      <c r="E46" s="34">
        <f t="shared" si="4"/>
        <v>0</v>
      </c>
      <c r="F46" s="57"/>
      <c r="G46" s="58"/>
      <c r="H46" s="59"/>
      <c r="I46" s="60"/>
      <c r="J46" s="39">
        <f t="shared" si="0"/>
        <v>0</v>
      </c>
      <c r="K46" s="81"/>
      <c r="L46" s="61"/>
      <c r="M46" s="61"/>
      <c r="N46" s="42">
        <f t="shared" si="1"/>
        <v>0</v>
      </c>
      <c r="O46" s="69"/>
      <c r="P46" s="70"/>
      <c r="Q46" s="108"/>
      <c r="R46" s="109"/>
      <c r="S46" s="89"/>
      <c r="T46" s="48"/>
      <c r="U46" s="49"/>
      <c r="V46" s="50"/>
      <c r="W46" s="111"/>
      <c r="X46" s="103"/>
    </row>
    <row r="47" spans="1:24" ht="18.75" thickTop="1" thickBot="1" x14ac:dyDescent="0.35">
      <c r="A47" s="112"/>
      <c r="B47" s="95"/>
      <c r="C47" s="113"/>
      <c r="D47" s="114"/>
      <c r="E47" s="34">
        <f t="shared" si="4"/>
        <v>0</v>
      </c>
      <c r="F47" s="57"/>
      <c r="G47" s="58"/>
      <c r="H47" s="59"/>
      <c r="I47" s="60"/>
      <c r="J47" s="39">
        <f t="shared" si="0"/>
        <v>0</v>
      </c>
      <c r="K47" s="81"/>
      <c r="L47" s="61"/>
      <c r="M47" s="61"/>
      <c r="N47" s="42">
        <f t="shared" si="1"/>
        <v>0</v>
      </c>
      <c r="O47" s="69"/>
      <c r="P47" s="70"/>
      <c r="Q47" s="97"/>
      <c r="R47" s="93"/>
      <c r="S47" s="89"/>
      <c r="T47" s="48"/>
      <c r="U47" s="49"/>
      <c r="V47" s="50"/>
      <c r="W47" s="111"/>
      <c r="X47" s="115"/>
    </row>
    <row r="48" spans="1:24" ht="18.75" thickTop="1" thickBot="1" x14ac:dyDescent="0.35">
      <c r="A48" s="102"/>
      <c r="B48" s="95"/>
      <c r="C48" s="96"/>
      <c r="D48" s="114"/>
      <c r="E48" s="34">
        <f t="shared" si="4"/>
        <v>0</v>
      </c>
      <c r="F48" s="57"/>
      <c r="G48" s="58"/>
      <c r="H48" s="59"/>
      <c r="I48" s="60"/>
      <c r="J48" s="39">
        <f t="shared" si="0"/>
        <v>0</v>
      </c>
      <c r="K48" s="81"/>
      <c r="L48" s="61"/>
      <c r="M48" s="61"/>
      <c r="N48" s="42">
        <f t="shared" si="1"/>
        <v>0</v>
      </c>
      <c r="O48" s="69"/>
      <c r="P48" s="70"/>
      <c r="Q48" s="97"/>
      <c r="R48" s="93"/>
      <c r="S48" s="89"/>
      <c r="T48" s="48"/>
      <c r="U48" s="49"/>
      <c r="V48" s="50"/>
      <c r="W48" s="111"/>
      <c r="X48" s="115"/>
    </row>
    <row r="49" spans="1:24" ht="18.75" thickTop="1" thickBot="1" x14ac:dyDescent="0.35">
      <c r="A49" s="101"/>
      <c r="B49" s="95"/>
      <c r="C49" s="96"/>
      <c r="D49" s="114"/>
      <c r="E49" s="34">
        <f t="shared" si="4"/>
        <v>0</v>
      </c>
      <c r="F49" s="57"/>
      <c r="G49" s="58"/>
      <c r="H49" s="59"/>
      <c r="I49" s="60"/>
      <c r="J49" s="39">
        <f t="shared" si="0"/>
        <v>0</v>
      </c>
      <c r="K49" s="81"/>
      <c r="L49" s="61"/>
      <c r="M49" s="61"/>
      <c r="N49" s="42">
        <f t="shared" si="1"/>
        <v>0</v>
      </c>
      <c r="O49" s="69"/>
      <c r="P49" s="70"/>
      <c r="Q49" s="97"/>
      <c r="R49" s="93"/>
      <c r="S49" s="89"/>
      <c r="T49" s="48"/>
      <c r="U49" s="49"/>
      <c r="V49" s="50"/>
      <c r="W49" s="111"/>
      <c r="X49" s="115"/>
    </row>
    <row r="50" spans="1:24" ht="18.75" thickTop="1" thickBot="1" x14ac:dyDescent="0.35">
      <c r="A50" s="102"/>
      <c r="B50" s="95"/>
      <c r="C50" s="96"/>
      <c r="D50" s="114"/>
      <c r="E50" s="34">
        <f t="shared" si="4"/>
        <v>0</v>
      </c>
      <c r="F50" s="57"/>
      <c r="G50" s="58"/>
      <c r="H50" s="59"/>
      <c r="I50" s="60"/>
      <c r="J50" s="39">
        <f t="shared" si="0"/>
        <v>0</v>
      </c>
      <c r="K50" s="81"/>
      <c r="L50" s="61"/>
      <c r="M50" s="61"/>
      <c r="N50" s="42">
        <f t="shared" si="1"/>
        <v>0</v>
      </c>
      <c r="O50" s="69"/>
      <c r="P50" s="70"/>
      <c r="Q50" s="97"/>
      <c r="R50" s="93"/>
      <c r="S50" s="89"/>
      <c r="T50" s="48"/>
      <c r="U50" s="49"/>
      <c r="V50" s="50"/>
      <c r="W50" s="111"/>
      <c r="X50" s="115"/>
    </row>
    <row r="51" spans="1:24" ht="18.75" thickTop="1" thickBot="1" x14ac:dyDescent="0.35">
      <c r="A51" s="102"/>
      <c r="B51" s="95"/>
      <c r="C51" s="96"/>
      <c r="D51" s="114"/>
      <c r="E51" s="34">
        <f t="shared" si="4"/>
        <v>0</v>
      </c>
      <c r="F51" s="57"/>
      <c r="G51" s="58"/>
      <c r="H51" s="59"/>
      <c r="I51" s="60"/>
      <c r="J51" s="39">
        <f t="shared" si="0"/>
        <v>0</v>
      </c>
      <c r="K51" s="81"/>
      <c r="L51" s="61"/>
      <c r="M51" s="61"/>
      <c r="N51" s="42">
        <f t="shared" si="1"/>
        <v>0</v>
      </c>
      <c r="O51" s="69"/>
      <c r="P51" s="70"/>
      <c r="Q51" s="97"/>
      <c r="R51" s="93"/>
      <c r="S51" s="89"/>
      <c r="T51" s="48"/>
      <c r="U51" s="49"/>
      <c r="V51" s="50"/>
      <c r="W51" s="111"/>
      <c r="X51" s="115"/>
    </row>
    <row r="52" spans="1:24" ht="18.75" thickTop="1" thickBot="1" x14ac:dyDescent="0.35">
      <c r="A52" s="101"/>
      <c r="B52" s="102"/>
      <c r="C52" s="116"/>
      <c r="D52" s="114"/>
      <c r="E52" s="34">
        <f t="shared" si="4"/>
        <v>0</v>
      </c>
      <c r="F52" s="57"/>
      <c r="G52" s="58"/>
      <c r="H52" s="59"/>
      <c r="I52" s="60"/>
      <c r="J52" s="39">
        <f t="shared" si="0"/>
        <v>0</v>
      </c>
      <c r="K52" s="81"/>
      <c r="L52" s="61"/>
      <c r="M52" s="61"/>
      <c r="N52" s="42">
        <f t="shared" si="1"/>
        <v>0</v>
      </c>
      <c r="O52" s="69"/>
      <c r="P52" s="70"/>
      <c r="Q52" s="97"/>
      <c r="R52" s="93"/>
      <c r="S52" s="89"/>
      <c r="T52" s="48"/>
      <c r="U52" s="49"/>
      <c r="V52" s="50"/>
      <c r="W52" s="111"/>
      <c r="X52" s="115"/>
    </row>
    <row r="53" spans="1:24" ht="18.75" thickTop="1" thickBot="1" x14ac:dyDescent="0.35">
      <c r="A53" s="102"/>
      <c r="B53" s="102"/>
      <c r="C53" s="116"/>
      <c r="D53" s="114"/>
      <c r="E53" s="34">
        <f t="shared" si="4"/>
        <v>0</v>
      </c>
      <c r="F53" s="57"/>
      <c r="G53" s="58"/>
      <c r="H53" s="59"/>
      <c r="I53" s="60"/>
      <c r="J53" s="39">
        <f t="shared" si="0"/>
        <v>0</v>
      </c>
      <c r="K53" s="81"/>
      <c r="L53" s="61"/>
      <c r="M53" s="61"/>
      <c r="N53" s="42">
        <f t="shared" si="1"/>
        <v>0</v>
      </c>
      <c r="O53" s="69"/>
      <c r="P53" s="70"/>
      <c r="Q53" s="117"/>
      <c r="R53" s="118"/>
      <c r="S53" s="89"/>
      <c r="T53" s="48"/>
      <c r="U53" s="49"/>
      <c r="V53" s="50"/>
      <c r="X53" s="119"/>
    </row>
    <row r="54" spans="1:24" ht="18.75" thickTop="1" thickBot="1" x14ac:dyDescent="0.35">
      <c r="A54" s="102"/>
      <c r="B54" s="102"/>
      <c r="C54" s="116"/>
      <c r="D54" s="114"/>
      <c r="E54" s="34">
        <f t="shared" si="4"/>
        <v>0</v>
      </c>
      <c r="F54" s="57"/>
      <c r="G54" s="58"/>
      <c r="H54" s="59"/>
      <c r="I54" s="60"/>
      <c r="J54" s="39">
        <f t="shared" si="0"/>
        <v>0</v>
      </c>
      <c r="K54" s="81"/>
      <c r="L54" s="61"/>
      <c r="M54" s="61"/>
      <c r="N54" s="42">
        <f t="shared" si="1"/>
        <v>0</v>
      </c>
      <c r="O54" s="69"/>
      <c r="P54" s="120"/>
      <c r="Q54" s="121"/>
      <c r="R54" s="122"/>
      <c r="S54" s="48"/>
      <c r="T54" s="48"/>
      <c r="U54" s="49"/>
      <c r="V54" s="50"/>
      <c r="X54" s="123"/>
    </row>
    <row r="55" spans="1:24" ht="18.75" thickTop="1" thickBot="1" x14ac:dyDescent="0.35">
      <c r="A55" s="101"/>
      <c r="B55" s="99"/>
      <c r="C55" s="116"/>
      <c r="D55" s="114"/>
      <c r="E55" s="34">
        <f t="shared" si="4"/>
        <v>0</v>
      </c>
      <c r="F55" s="57"/>
      <c r="G55" s="58"/>
      <c r="H55" s="59"/>
      <c r="I55" s="60"/>
      <c r="J55" s="39">
        <f t="shared" si="0"/>
        <v>0</v>
      </c>
      <c r="K55" s="81"/>
      <c r="L55" s="61"/>
      <c r="M55" s="61"/>
      <c r="N55" s="42">
        <f t="shared" si="1"/>
        <v>0</v>
      </c>
      <c r="O55" s="69"/>
      <c r="P55" s="120"/>
      <c r="Q55" s="124"/>
      <c r="R55" s="125"/>
      <c r="S55" s="48"/>
      <c r="T55" s="48"/>
      <c r="U55" s="49"/>
      <c r="V55" s="50"/>
    </row>
    <row r="56" spans="1:24" ht="18.75" thickTop="1" thickBot="1" x14ac:dyDescent="0.35">
      <c r="A56" s="101"/>
      <c r="B56" s="99"/>
      <c r="C56" s="116"/>
      <c r="D56" s="116"/>
      <c r="E56" s="34">
        <f t="shared" si="4"/>
        <v>0</v>
      </c>
      <c r="F56" s="57"/>
      <c r="G56" s="58"/>
      <c r="H56" s="59"/>
      <c r="I56" s="60"/>
      <c r="J56" s="39">
        <f t="shared" si="0"/>
        <v>0</v>
      </c>
      <c r="K56" s="81"/>
      <c r="L56" s="61"/>
      <c r="M56" s="61"/>
      <c r="N56" s="42">
        <f t="shared" si="1"/>
        <v>0</v>
      </c>
      <c r="O56" s="69"/>
      <c r="P56" s="120"/>
      <c r="Q56" s="124"/>
      <c r="R56" s="125"/>
      <c r="S56" s="48"/>
      <c r="T56" s="48"/>
      <c r="U56" s="49"/>
      <c r="V56" s="50"/>
    </row>
    <row r="57" spans="1:24" ht="18.75" thickTop="1" thickBot="1" x14ac:dyDescent="0.35">
      <c r="A57" s="101"/>
      <c r="B57" s="99"/>
      <c r="C57" s="116"/>
      <c r="D57" s="116"/>
      <c r="E57" s="34">
        <f t="shared" si="4"/>
        <v>0</v>
      </c>
      <c r="F57" s="60"/>
      <c r="G57" s="58"/>
      <c r="H57" s="59"/>
      <c r="I57" s="60"/>
      <c r="J57" s="39">
        <f t="shared" si="0"/>
        <v>0</v>
      </c>
      <c r="K57" s="81"/>
      <c r="L57" s="61"/>
      <c r="M57" s="61"/>
      <c r="N57" s="42">
        <f t="shared" si="1"/>
        <v>0</v>
      </c>
      <c r="O57" s="69"/>
      <c r="P57" s="120"/>
      <c r="Q57" s="124"/>
      <c r="R57" s="125"/>
      <c r="S57" s="48"/>
      <c r="T57" s="48"/>
      <c r="U57" s="49"/>
      <c r="V57" s="50"/>
    </row>
    <row r="58" spans="1:24" ht="18.75" thickTop="1" thickBot="1" x14ac:dyDescent="0.35">
      <c r="A58" s="126"/>
      <c r="B58" s="127"/>
      <c r="C58" s="128"/>
      <c r="D58" s="128"/>
      <c r="E58" s="34">
        <f t="shared" si="4"/>
        <v>0</v>
      </c>
      <c r="F58" s="129"/>
      <c r="G58" s="130"/>
      <c r="H58" s="131"/>
      <c r="I58" s="132"/>
      <c r="J58" s="39">
        <f t="shared" si="0"/>
        <v>0</v>
      </c>
      <c r="K58" s="133"/>
      <c r="L58" s="134"/>
      <c r="M58" s="134"/>
      <c r="N58" s="42">
        <f t="shared" si="1"/>
        <v>0</v>
      </c>
      <c r="O58" s="135"/>
      <c r="P58" s="136"/>
      <c r="Q58" s="137"/>
      <c r="R58" s="138"/>
      <c r="S58" s="139"/>
      <c r="T58" s="139"/>
      <c r="U58" s="140"/>
      <c r="V58" s="141"/>
    </row>
    <row r="59" spans="1:24" ht="18" thickTop="1" x14ac:dyDescent="0.3">
      <c r="A59" s="142"/>
      <c r="B59" s="143"/>
      <c r="C59" s="144"/>
      <c r="D59" s="145"/>
      <c r="E59" s="34"/>
      <c r="F59" s="146"/>
      <c r="G59" s="147"/>
      <c r="H59" s="148"/>
      <c r="I59" s="146"/>
      <c r="J59" s="39">
        <f t="shared" si="0"/>
        <v>0</v>
      </c>
      <c r="K59" s="40"/>
      <c r="L59" s="61"/>
      <c r="M59" s="61"/>
      <c r="N59" s="42">
        <f t="shared" si="1"/>
        <v>0</v>
      </c>
      <c r="O59" s="149"/>
      <c r="P59" s="150"/>
      <c r="Q59" s="151"/>
      <c r="R59" s="125"/>
      <c r="S59" s="48"/>
      <c r="T59" s="48"/>
      <c r="U59" s="49"/>
      <c r="V59" s="50"/>
    </row>
    <row r="60" spans="1:24" ht="23.25" x14ac:dyDescent="0.3">
      <c r="A60" s="152" t="s">
        <v>43</v>
      </c>
      <c r="B60" s="153" t="s">
        <v>23</v>
      </c>
      <c r="C60" s="154"/>
      <c r="D60" s="116"/>
      <c r="E60" s="56"/>
      <c r="F60" s="155"/>
      <c r="G60" s="156"/>
      <c r="H60" s="157"/>
      <c r="I60" s="155"/>
      <c r="J60" s="39">
        <f t="shared" si="0"/>
        <v>0</v>
      </c>
      <c r="K60" s="40"/>
      <c r="L60" s="61"/>
      <c r="M60" s="61"/>
      <c r="N60" s="42">
        <f t="shared" si="1"/>
        <v>0</v>
      </c>
      <c r="O60" s="372"/>
      <c r="P60" s="373"/>
      <c r="Q60" s="374"/>
      <c r="R60" s="125"/>
      <c r="S60" s="48"/>
      <c r="T60" s="48"/>
      <c r="U60" s="49"/>
      <c r="V60" s="50"/>
    </row>
    <row r="61" spans="1:24" ht="18.75" x14ac:dyDescent="0.3">
      <c r="A61" s="152" t="s">
        <v>43</v>
      </c>
      <c r="B61" s="153" t="s">
        <v>23</v>
      </c>
      <c r="C61" s="159"/>
      <c r="D61" s="160"/>
      <c r="E61" s="56"/>
      <c r="F61" s="155"/>
      <c r="G61" s="156"/>
      <c r="H61" s="157"/>
      <c r="I61" s="155"/>
      <c r="J61" s="39">
        <f t="shared" si="0"/>
        <v>0</v>
      </c>
      <c r="K61" s="40"/>
      <c r="L61" s="61"/>
      <c r="M61" s="61"/>
      <c r="N61" s="42">
        <f t="shared" si="1"/>
        <v>0</v>
      </c>
      <c r="O61" s="375"/>
      <c r="P61" s="376"/>
      <c r="Q61" s="375"/>
      <c r="R61" s="125"/>
      <c r="S61" s="48"/>
      <c r="T61" s="48"/>
      <c r="U61" s="49"/>
      <c r="V61" s="50"/>
    </row>
    <row r="62" spans="1:24" ht="45" x14ac:dyDescent="0.3">
      <c r="A62" s="110" t="s">
        <v>43</v>
      </c>
      <c r="B62" s="153" t="s">
        <v>348</v>
      </c>
      <c r="C62" s="161" t="s">
        <v>349</v>
      </c>
      <c r="D62" s="160"/>
      <c r="E62" s="56"/>
      <c r="F62" s="155">
        <v>240.6</v>
      </c>
      <c r="G62" s="156">
        <v>45065</v>
      </c>
      <c r="H62" s="162" t="s">
        <v>350</v>
      </c>
      <c r="I62" s="155">
        <v>240.6</v>
      </c>
      <c r="J62" s="39">
        <f t="shared" si="0"/>
        <v>0</v>
      </c>
      <c r="K62" s="40">
        <v>97</v>
      </c>
      <c r="L62" s="61"/>
      <c r="M62" s="61"/>
      <c r="N62" s="42">
        <f t="shared" si="1"/>
        <v>23338.2</v>
      </c>
      <c r="O62" s="385" t="s">
        <v>21</v>
      </c>
      <c r="P62" s="384">
        <v>45100</v>
      </c>
      <c r="Q62" s="158"/>
      <c r="R62" s="125"/>
      <c r="S62" s="48"/>
      <c r="T62" s="48"/>
      <c r="U62" s="49"/>
      <c r="V62" s="50"/>
    </row>
    <row r="63" spans="1:24" ht="18.75" customHeight="1" x14ac:dyDescent="0.3">
      <c r="A63" s="110"/>
      <c r="B63" s="153" t="s">
        <v>23</v>
      </c>
      <c r="C63" s="163"/>
      <c r="D63" s="160"/>
      <c r="E63" s="56"/>
      <c r="F63" s="155"/>
      <c r="G63" s="156"/>
      <c r="H63" s="164"/>
      <c r="I63" s="155"/>
      <c r="J63" s="39">
        <f t="shared" si="0"/>
        <v>0</v>
      </c>
      <c r="K63" s="40"/>
      <c r="L63" s="61"/>
      <c r="M63" s="61"/>
      <c r="N63" s="42">
        <f t="shared" si="1"/>
        <v>0</v>
      </c>
      <c r="O63" s="158"/>
      <c r="P63" s="58"/>
      <c r="Q63" s="158"/>
      <c r="R63" s="125"/>
      <c r="S63" s="48"/>
      <c r="T63" s="48"/>
      <c r="U63" s="49"/>
      <c r="V63" s="50"/>
    </row>
    <row r="64" spans="1:24" ht="17.25" x14ac:dyDescent="0.3">
      <c r="A64" s="110"/>
      <c r="B64" s="153" t="s">
        <v>23</v>
      </c>
      <c r="C64" s="165"/>
      <c r="D64" s="160"/>
      <c r="E64" s="56"/>
      <c r="F64" s="155"/>
      <c r="G64" s="156"/>
      <c r="H64" s="164"/>
      <c r="I64" s="155"/>
      <c r="J64" s="39">
        <f t="shared" si="0"/>
        <v>0</v>
      </c>
      <c r="K64" s="462"/>
      <c r="L64" s="463"/>
      <c r="M64" s="463"/>
      <c r="N64" s="42">
        <f t="shared" si="1"/>
        <v>0</v>
      </c>
      <c r="O64" s="158"/>
      <c r="P64" s="58"/>
      <c r="Q64" s="158"/>
      <c r="R64" s="125"/>
      <c r="S64" s="48"/>
      <c r="T64" s="48"/>
      <c r="U64" s="49"/>
      <c r="V64" s="50"/>
    </row>
    <row r="65" spans="1:22" ht="37.5" x14ac:dyDescent="0.3">
      <c r="A65" s="110" t="s">
        <v>31</v>
      </c>
      <c r="B65" s="386" t="s">
        <v>254</v>
      </c>
      <c r="C65" s="536" t="s">
        <v>286</v>
      </c>
      <c r="D65" s="160"/>
      <c r="E65" s="56"/>
      <c r="F65" s="155">
        <v>3289</v>
      </c>
      <c r="G65" s="156">
        <v>45048</v>
      </c>
      <c r="H65" s="59">
        <v>145261</v>
      </c>
      <c r="I65" s="155">
        <v>3289</v>
      </c>
      <c r="J65" s="39">
        <f t="shared" si="0"/>
        <v>0</v>
      </c>
      <c r="K65" s="462">
        <v>48</v>
      </c>
      <c r="L65" s="463"/>
      <c r="M65" s="463"/>
      <c r="N65" s="42">
        <f t="shared" si="1"/>
        <v>157872</v>
      </c>
      <c r="O65" s="537" t="s">
        <v>22</v>
      </c>
      <c r="P65" s="58">
        <v>45061</v>
      </c>
      <c r="Q65" s="166"/>
      <c r="R65" s="125"/>
      <c r="S65" s="48"/>
      <c r="T65" s="48"/>
      <c r="U65" s="49"/>
      <c r="V65" s="50"/>
    </row>
    <row r="66" spans="1:22" ht="39.75" customHeight="1" x14ac:dyDescent="0.3">
      <c r="A66" s="110" t="s">
        <v>287</v>
      </c>
      <c r="B66" s="386" t="s">
        <v>288</v>
      </c>
      <c r="C66" s="536" t="s">
        <v>289</v>
      </c>
      <c r="D66" s="160"/>
      <c r="E66" s="56"/>
      <c r="F66" s="155">
        <v>933.49</v>
      </c>
      <c r="G66" s="156">
        <v>45051</v>
      </c>
      <c r="H66" s="59" t="s">
        <v>290</v>
      </c>
      <c r="I66" s="155">
        <v>933.49</v>
      </c>
      <c r="J66" s="39">
        <f t="shared" si="0"/>
        <v>0</v>
      </c>
      <c r="K66" s="462">
        <v>24.8</v>
      </c>
      <c r="L66" s="463"/>
      <c r="M66" s="463"/>
      <c r="N66" s="42">
        <f t="shared" si="1"/>
        <v>23150.552</v>
      </c>
      <c r="O66" s="537" t="s">
        <v>22</v>
      </c>
      <c r="P66" s="58">
        <v>45061</v>
      </c>
      <c r="Q66" s="166"/>
      <c r="R66" s="125"/>
      <c r="S66" s="48"/>
      <c r="T66" s="48"/>
      <c r="U66" s="49"/>
      <c r="V66" s="50"/>
    </row>
    <row r="67" spans="1:22" ht="43.5" customHeight="1" x14ac:dyDescent="0.3">
      <c r="A67" s="456" t="s">
        <v>284</v>
      </c>
      <c r="B67" s="386" t="s">
        <v>283</v>
      </c>
      <c r="C67" s="492" t="s">
        <v>285</v>
      </c>
      <c r="D67" s="445"/>
      <c r="E67" s="56"/>
      <c r="F67" s="493">
        <v>3600</v>
      </c>
      <c r="G67" s="494">
        <v>45054</v>
      </c>
      <c r="H67" s="506">
        <v>61</v>
      </c>
      <c r="I67" s="493">
        <v>3600</v>
      </c>
      <c r="J67" s="39">
        <f t="shared" si="0"/>
        <v>0</v>
      </c>
      <c r="K67" s="496">
        <v>40</v>
      </c>
      <c r="L67" s="463"/>
      <c r="M67" s="463"/>
      <c r="N67" s="42">
        <f t="shared" si="1"/>
        <v>144000</v>
      </c>
      <c r="O67" s="169" t="s">
        <v>21</v>
      </c>
      <c r="P67" s="58">
        <v>45062</v>
      </c>
      <c r="Q67" s="166"/>
      <c r="R67" s="125"/>
      <c r="S67" s="48"/>
      <c r="T67" s="48"/>
      <c r="U67" s="49"/>
      <c r="V67" s="50"/>
    </row>
    <row r="68" spans="1:22" ht="17.25" x14ac:dyDescent="0.3">
      <c r="A68" s="80" t="s">
        <v>135</v>
      </c>
      <c r="B68" s="386"/>
      <c r="C68" s="444"/>
      <c r="D68" s="445"/>
      <c r="E68" s="56"/>
      <c r="F68" s="446"/>
      <c r="G68" s="447"/>
      <c r="H68" s="448"/>
      <c r="I68" s="446"/>
      <c r="J68" s="39">
        <f t="shared" si="0"/>
        <v>0</v>
      </c>
      <c r="K68" s="462"/>
      <c r="L68" s="463"/>
      <c r="M68" s="463"/>
      <c r="N68" s="42">
        <f t="shared" si="1"/>
        <v>0</v>
      </c>
      <c r="O68" s="169"/>
      <c r="P68" s="58"/>
      <c r="Q68" s="166"/>
      <c r="R68" s="125"/>
      <c r="S68" s="48"/>
      <c r="T68" s="48"/>
      <c r="U68" s="49"/>
      <c r="V68" s="50"/>
    </row>
    <row r="69" spans="1:22" ht="47.25" x14ac:dyDescent="0.3">
      <c r="A69" s="449" t="s">
        <v>300</v>
      </c>
      <c r="B69" s="386" t="s">
        <v>132</v>
      </c>
      <c r="C69" s="450" t="s">
        <v>304</v>
      </c>
      <c r="D69" s="445"/>
      <c r="E69" s="56"/>
      <c r="F69" s="446">
        <v>22314</v>
      </c>
      <c r="G69" s="447">
        <v>45061</v>
      </c>
      <c r="H69" s="453" t="s">
        <v>305</v>
      </c>
      <c r="I69" s="446">
        <v>22314</v>
      </c>
      <c r="J69" s="39">
        <f t="shared" si="0"/>
        <v>0</v>
      </c>
      <c r="K69" s="462">
        <v>1</v>
      </c>
      <c r="L69" s="463" t="s">
        <v>306</v>
      </c>
      <c r="M69" s="464"/>
      <c r="N69" s="42">
        <f t="shared" si="1"/>
        <v>22314</v>
      </c>
      <c r="O69" s="169" t="s">
        <v>21</v>
      </c>
      <c r="P69" s="120">
        <v>45077</v>
      </c>
      <c r="Q69" s="166"/>
      <c r="R69" s="125"/>
      <c r="S69" s="48"/>
      <c r="T69" s="48"/>
      <c r="U69" s="49"/>
      <c r="V69" s="50"/>
    </row>
    <row r="70" spans="1:22" ht="48.75" customHeight="1" x14ac:dyDescent="0.3">
      <c r="A70" s="449" t="s">
        <v>300</v>
      </c>
      <c r="B70" s="386" t="s">
        <v>307</v>
      </c>
      <c r="C70" s="450" t="s">
        <v>321</v>
      </c>
      <c r="D70" s="445"/>
      <c r="E70" s="56"/>
      <c r="F70" s="446">
        <v>96.6</v>
      </c>
      <c r="G70" s="447">
        <v>45062</v>
      </c>
      <c r="H70" s="453" t="s">
        <v>322</v>
      </c>
      <c r="I70" s="446">
        <v>96.6</v>
      </c>
      <c r="J70" s="39">
        <f t="shared" si="0"/>
        <v>0</v>
      </c>
      <c r="K70" s="462">
        <v>110</v>
      </c>
      <c r="L70" s="463" t="s">
        <v>323</v>
      </c>
      <c r="M70" s="464"/>
      <c r="N70" s="42">
        <f t="shared" si="1"/>
        <v>10626</v>
      </c>
      <c r="O70" s="169" t="s">
        <v>21</v>
      </c>
      <c r="P70" s="120">
        <v>45077</v>
      </c>
      <c r="Q70" s="166"/>
      <c r="R70" s="125"/>
      <c r="S70" s="48"/>
      <c r="T70" s="48"/>
      <c r="U70" s="49"/>
      <c r="V70" s="50"/>
    </row>
    <row r="71" spans="1:22" ht="47.25" x14ac:dyDescent="0.3">
      <c r="A71" s="449" t="s">
        <v>300</v>
      </c>
      <c r="B71" s="386" t="s">
        <v>311</v>
      </c>
      <c r="C71" s="450" t="s">
        <v>312</v>
      </c>
      <c r="D71" s="445"/>
      <c r="E71" s="56"/>
      <c r="F71" s="446">
        <v>8726</v>
      </c>
      <c r="G71" s="447">
        <v>45065</v>
      </c>
      <c r="H71" s="453" t="s">
        <v>313</v>
      </c>
      <c r="I71" s="446">
        <v>87.26</v>
      </c>
      <c r="J71" s="39">
        <f t="shared" si="0"/>
        <v>-8638.74</v>
      </c>
      <c r="K71" s="462">
        <v>60</v>
      </c>
      <c r="L71" s="463" t="s">
        <v>314</v>
      </c>
      <c r="M71" s="463"/>
      <c r="N71" s="42">
        <f t="shared" si="1"/>
        <v>5235.6000000000004</v>
      </c>
      <c r="O71" s="169" t="s">
        <v>21</v>
      </c>
      <c r="P71" s="120">
        <v>45077</v>
      </c>
      <c r="Q71" s="166"/>
      <c r="R71" s="125"/>
      <c r="S71" s="48"/>
      <c r="T71" s="48"/>
      <c r="U71" s="49"/>
      <c r="V71" s="50"/>
    </row>
    <row r="72" spans="1:22" ht="47.25" x14ac:dyDescent="0.3">
      <c r="A72" s="90" t="s">
        <v>300</v>
      </c>
      <c r="B72" s="386" t="s">
        <v>132</v>
      </c>
      <c r="C72" s="450" t="s">
        <v>301</v>
      </c>
      <c r="D72" s="445"/>
      <c r="E72" s="56"/>
      <c r="F72" s="446">
        <v>40028</v>
      </c>
      <c r="G72" s="447">
        <v>45068</v>
      </c>
      <c r="H72" s="453" t="s">
        <v>302</v>
      </c>
      <c r="I72" s="446">
        <v>40028</v>
      </c>
      <c r="J72" s="39">
        <f t="shared" si="0"/>
        <v>0</v>
      </c>
      <c r="K72" s="462">
        <v>1</v>
      </c>
      <c r="L72" s="463" t="s">
        <v>303</v>
      </c>
      <c r="M72" s="463"/>
      <c r="N72" s="42">
        <f t="shared" si="1"/>
        <v>40028</v>
      </c>
      <c r="O72" s="169" t="s">
        <v>21</v>
      </c>
      <c r="P72" s="58">
        <v>45077</v>
      </c>
      <c r="Q72" s="166"/>
      <c r="R72" s="125"/>
      <c r="S72" s="48"/>
      <c r="T72" s="48"/>
      <c r="U72" s="49"/>
      <c r="V72" s="50"/>
    </row>
    <row r="73" spans="1:22" ht="47.25" x14ac:dyDescent="0.35">
      <c r="A73" s="456" t="s">
        <v>300</v>
      </c>
      <c r="B73" s="386" t="s">
        <v>307</v>
      </c>
      <c r="C73" s="450" t="s">
        <v>308</v>
      </c>
      <c r="D73" s="454"/>
      <c r="E73" s="56"/>
      <c r="F73" s="446">
        <v>148.4</v>
      </c>
      <c r="G73" s="447">
        <v>45069</v>
      </c>
      <c r="H73" s="455" t="s">
        <v>309</v>
      </c>
      <c r="I73" s="446">
        <v>148.4</v>
      </c>
      <c r="J73" s="39">
        <f t="shared" si="0"/>
        <v>0</v>
      </c>
      <c r="K73" s="462">
        <v>110</v>
      </c>
      <c r="L73" s="463" t="s">
        <v>310</v>
      </c>
      <c r="M73" s="465"/>
      <c r="N73" s="42">
        <f t="shared" ref="N73:N78" si="5">K73*I73</f>
        <v>16324</v>
      </c>
      <c r="O73" s="169" t="s">
        <v>21</v>
      </c>
      <c r="P73" s="58">
        <v>45077</v>
      </c>
      <c r="Q73" s="166"/>
      <c r="R73" s="125"/>
      <c r="S73" s="48"/>
      <c r="T73" s="48"/>
      <c r="U73" s="49"/>
      <c r="V73" s="50"/>
    </row>
    <row r="74" spans="1:22" ht="48" customHeight="1" x14ac:dyDescent="0.35">
      <c r="A74" s="456" t="s">
        <v>300</v>
      </c>
      <c r="B74" s="386" t="s">
        <v>341</v>
      </c>
      <c r="C74" s="558" t="s">
        <v>344</v>
      </c>
      <c r="D74" s="454"/>
      <c r="E74" s="56"/>
      <c r="F74" s="446">
        <v>15298.42</v>
      </c>
      <c r="G74" s="447">
        <v>45069</v>
      </c>
      <c r="H74" s="455" t="s">
        <v>339</v>
      </c>
      <c r="I74" s="446">
        <v>15298.42</v>
      </c>
      <c r="J74" s="39">
        <f t="shared" si="0"/>
        <v>0</v>
      </c>
      <c r="K74" s="462">
        <v>24</v>
      </c>
      <c r="L74" s="463" t="s">
        <v>340</v>
      </c>
      <c r="M74" s="465"/>
      <c r="N74" s="42">
        <f t="shared" si="5"/>
        <v>367162.08</v>
      </c>
      <c r="O74" s="382" t="s">
        <v>21</v>
      </c>
      <c r="P74" s="384">
        <v>45083</v>
      </c>
      <c r="Q74" s="166"/>
      <c r="R74" s="125"/>
      <c r="S74" s="48"/>
      <c r="T74" s="48"/>
      <c r="U74" s="49"/>
      <c r="V74" s="50"/>
    </row>
    <row r="75" spans="1:22" ht="48" customHeight="1" x14ac:dyDescent="0.35">
      <c r="A75" s="456" t="s">
        <v>300</v>
      </c>
      <c r="B75" s="386" t="s">
        <v>341</v>
      </c>
      <c r="C75" s="558" t="s">
        <v>345</v>
      </c>
      <c r="D75" s="454"/>
      <c r="E75" s="56"/>
      <c r="F75" s="446">
        <v>2632.65</v>
      </c>
      <c r="G75" s="447">
        <v>45069</v>
      </c>
      <c r="H75" s="455" t="s">
        <v>342</v>
      </c>
      <c r="I75" s="446">
        <v>2632.65</v>
      </c>
      <c r="J75" s="39">
        <f t="shared" si="0"/>
        <v>0</v>
      </c>
      <c r="K75" s="462">
        <v>24</v>
      </c>
      <c r="L75" s="463" t="s">
        <v>343</v>
      </c>
      <c r="M75" s="465"/>
      <c r="N75" s="42">
        <f t="shared" si="5"/>
        <v>63183.600000000006</v>
      </c>
      <c r="O75" s="382" t="s">
        <v>21</v>
      </c>
      <c r="P75" s="384">
        <v>45083</v>
      </c>
      <c r="Q75" s="166"/>
      <c r="R75" s="125"/>
      <c r="S75" s="48"/>
      <c r="T75" s="48"/>
      <c r="U75" s="49"/>
      <c r="V75" s="50"/>
    </row>
    <row r="76" spans="1:22" ht="47.25" x14ac:dyDescent="0.3">
      <c r="A76" s="456" t="s">
        <v>300</v>
      </c>
      <c r="B76" s="386" t="s">
        <v>132</v>
      </c>
      <c r="C76" s="450" t="s">
        <v>315</v>
      </c>
      <c r="D76" s="454"/>
      <c r="E76" s="56"/>
      <c r="F76" s="446">
        <v>14402</v>
      </c>
      <c r="G76" s="447">
        <v>45075</v>
      </c>
      <c r="H76" s="455" t="s">
        <v>316</v>
      </c>
      <c r="I76" s="446">
        <v>14402</v>
      </c>
      <c r="J76" s="39">
        <f t="shared" si="0"/>
        <v>0</v>
      </c>
      <c r="K76" s="462">
        <v>1</v>
      </c>
      <c r="L76" s="435" t="s">
        <v>317</v>
      </c>
      <c r="M76" s="435"/>
      <c r="N76" s="42">
        <f t="shared" si="5"/>
        <v>14402</v>
      </c>
      <c r="O76" s="169" t="s">
        <v>21</v>
      </c>
      <c r="P76" s="58">
        <v>45077</v>
      </c>
      <c r="Q76" s="166"/>
      <c r="R76" s="125"/>
      <c r="S76" s="48"/>
      <c r="T76" s="48"/>
      <c r="U76" s="49"/>
      <c r="V76" s="50"/>
    </row>
    <row r="77" spans="1:22" ht="30.75" customHeight="1" x14ac:dyDescent="0.3">
      <c r="A77" s="456" t="s">
        <v>135</v>
      </c>
      <c r="B77" s="369"/>
      <c r="C77" s="450"/>
      <c r="D77" s="454"/>
      <c r="E77" s="56"/>
      <c r="F77" s="446"/>
      <c r="G77" s="447"/>
      <c r="H77" s="451"/>
      <c r="I77" s="446"/>
      <c r="J77" s="39">
        <f t="shared" si="0"/>
        <v>0</v>
      </c>
      <c r="K77" s="462"/>
      <c r="L77" s="463"/>
      <c r="M77" s="463"/>
      <c r="N77" s="42">
        <f t="shared" si="5"/>
        <v>0</v>
      </c>
      <c r="O77" s="169"/>
      <c r="P77" s="58"/>
      <c r="Q77" s="166"/>
      <c r="R77" s="125"/>
      <c r="S77" s="176"/>
      <c r="T77" s="177"/>
      <c r="U77" s="49"/>
      <c r="V77" s="50"/>
    </row>
    <row r="78" spans="1:22" ht="30" customHeight="1" x14ac:dyDescent="0.3">
      <c r="A78" s="90" t="s">
        <v>300</v>
      </c>
      <c r="B78" s="386" t="s">
        <v>341</v>
      </c>
      <c r="C78" s="546" t="s">
        <v>511</v>
      </c>
      <c r="D78" s="445"/>
      <c r="E78" s="56"/>
      <c r="F78" s="446">
        <v>3317.47</v>
      </c>
      <c r="G78" s="447">
        <v>45068</v>
      </c>
      <c r="H78" s="453" t="s">
        <v>512</v>
      </c>
      <c r="I78" s="446">
        <v>3317.47</v>
      </c>
      <c r="J78" s="39">
        <f t="shared" si="0"/>
        <v>0</v>
      </c>
      <c r="K78" s="462">
        <v>24</v>
      </c>
      <c r="L78" s="463"/>
      <c r="M78" s="463"/>
      <c r="N78" s="42">
        <f t="shared" si="5"/>
        <v>79619.28</v>
      </c>
      <c r="O78" s="653" t="s">
        <v>21</v>
      </c>
      <c r="P78" s="654">
        <v>45141</v>
      </c>
      <c r="Q78" s="166"/>
      <c r="R78" s="125"/>
      <c r="S78" s="176"/>
      <c r="T78" s="177"/>
      <c r="U78" s="49"/>
      <c r="V78" s="50"/>
    </row>
    <row r="79" spans="1:22" ht="37.5" customHeight="1" x14ac:dyDescent="0.3">
      <c r="A79" s="90" t="s">
        <v>300</v>
      </c>
      <c r="B79" s="386" t="s">
        <v>341</v>
      </c>
      <c r="C79" s="655" t="s">
        <v>509</v>
      </c>
      <c r="D79" s="445"/>
      <c r="E79" s="56"/>
      <c r="F79" s="446">
        <v>3344.68</v>
      </c>
      <c r="G79" s="447">
        <v>45068</v>
      </c>
      <c r="H79" s="453" t="s">
        <v>510</v>
      </c>
      <c r="I79" s="446">
        <v>3344.68</v>
      </c>
      <c r="J79" s="39">
        <f t="shared" si="0"/>
        <v>0</v>
      </c>
      <c r="K79" s="462">
        <v>24</v>
      </c>
      <c r="L79" s="435"/>
      <c r="M79" s="463"/>
      <c r="N79" s="42">
        <f t="shared" ref="N79:N85" si="6">K79*I79</f>
        <v>80272.319999999992</v>
      </c>
      <c r="O79" s="653" t="s">
        <v>21</v>
      </c>
      <c r="P79" s="654">
        <v>45141</v>
      </c>
      <c r="Q79" s="166"/>
      <c r="R79" s="125"/>
      <c r="S79" s="176"/>
      <c r="T79" s="177"/>
      <c r="U79" s="49"/>
      <c r="V79" s="50"/>
    </row>
    <row r="80" spans="1:22" ht="17.25" x14ac:dyDescent="0.3">
      <c r="A80" s="90"/>
      <c r="B80" s="386"/>
      <c r="C80" s="450"/>
      <c r="D80" s="445"/>
      <c r="E80" s="56"/>
      <c r="F80" s="446"/>
      <c r="G80" s="447"/>
      <c r="H80" s="453"/>
      <c r="I80" s="446"/>
      <c r="J80" s="39">
        <f t="shared" si="0"/>
        <v>0</v>
      </c>
      <c r="K80" s="462"/>
      <c r="L80" s="467"/>
      <c r="M80" s="463"/>
      <c r="N80" s="42">
        <f t="shared" si="6"/>
        <v>0</v>
      </c>
      <c r="O80" s="169"/>
      <c r="P80" s="58"/>
      <c r="Q80" s="166"/>
      <c r="R80" s="125"/>
      <c r="S80" s="176"/>
      <c r="T80" s="177"/>
      <c r="U80" s="49"/>
      <c r="V80" s="50"/>
    </row>
    <row r="81" spans="1:22" ht="17.25" x14ac:dyDescent="0.3">
      <c r="A81" s="90"/>
      <c r="B81" s="369"/>
      <c r="C81" s="450"/>
      <c r="D81" s="445"/>
      <c r="E81" s="56"/>
      <c r="F81" s="446"/>
      <c r="G81" s="447"/>
      <c r="H81" s="453"/>
      <c r="I81" s="446"/>
      <c r="J81" s="39">
        <f t="shared" si="0"/>
        <v>0</v>
      </c>
      <c r="K81" s="462"/>
      <c r="L81" s="467"/>
      <c r="M81" s="463"/>
      <c r="N81" s="42">
        <f t="shared" si="6"/>
        <v>0</v>
      </c>
      <c r="O81" s="169"/>
      <c r="P81" s="58"/>
      <c r="Q81" s="166"/>
      <c r="R81" s="125"/>
      <c r="S81" s="176"/>
      <c r="T81" s="177"/>
      <c r="U81" s="49"/>
      <c r="V81" s="50"/>
    </row>
    <row r="82" spans="1:22" ht="32.25" customHeight="1" x14ac:dyDescent="0.3">
      <c r="A82" s="90"/>
      <c r="B82" s="369"/>
      <c r="C82" s="452"/>
      <c r="D82" s="445"/>
      <c r="E82" s="56"/>
      <c r="F82" s="446"/>
      <c r="G82" s="447"/>
      <c r="H82" s="453"/>
      <c r="I82" s="446"/>
      <c r="J82" s="39">
        <f t="shared" si="0"/>
        <v>0</v>
      </c>
      <c r="K82" s="462"/>
      <c r="L82" s="463"/>
      <c r="M82" s="463"/>
      <c r="N82" s="42">
        <f t="shared" si="6"/>
        <v>0</v>
      </c>
      <c r="O82" s="169"/>
      <c r="P82" s="58"/>
      <c r="Q82" s="166"/>
      <c r="R82" s="125"/>
      <c r="S82" s="176"/>
      <c r="T82" s="177"/>
      <c r="U82" s="49"/>
      <c r="V82" s="50"/>
    </row>
    <row r="83" spans="1:22" ht="32.25" customHeight="1" x14ac:dyDescent="0.3">
      <c r="A83" s="456"/>
      <c r="B83" s="386"/>
      <c r="C83" s="457"/>
      <c r="D83" s="454"/>
      <c r="E83" s="56"/>
      <c r="F83" s="446"/>
      <c r="G83" s="447"/>
      <c r="H83" s="448"/>
      <c r="I83" s="446"/>
      <c r="J83" s="39">
        <f t="shared" si="0"/>
        <v>0</v>
      </c>
      <c r="K83" s="462"/>
      <c r="L83" s="463"/>
      <c r="M83" s="463"/>
      <c r="N83" s="42">
        <f t="shared" si="6"/>
        <v>0</v>
      </c>
      <c r="O83" s="169"/>
      <c r="P83" s="58"/>
      <c r="Q83" s="166"/>
      <c r="R83" s="125"/>
      <c r="S83" s="176"/>
      <c r="T83" s="177"/>
      <c r="U83" s="49"/>
      <c r="V83" s="50"/>
    </row>
    <row r="84" spans="1:22" ht="32.25" customHeight="1" x14ac:dyDescent="0.3">
      <c r="A84" s="456"/>
      <c r="B84" s="386"/>
      <c r="C84" s="458"/>
      <c r="D84" s="454"/>
      <c r="E84" s="56"/>
      <c r="F84" s="446"/>
      <c r="G84" s="447"/>
      <c r="H84" s="448"/>
      <c r="I84" s="446"/>
      <c r="J84" s="39">
        <f t="shared" si="0"/>
        <v>0</v>
      </c>
      <c r="K84" s="462"/>
      <c r="L84" s="463"/>
      <c r="M84" s="463"/>
      <c r="N84" s="42">
        <f t="shared" si="6"/>
        <v>0</v>
      </c>
      <c r="O84" s="169"/>
      <c r="P84" s="58"/>
      <c r="Q84" s="166"/>
      <c r="R84" s="125"/>
      <c r="S84" s="176"/>
      <c r="T84" s="177"/>
      <c r="U84" s="49"/>
      <c r="V84" s="50"/>
    </row>
    <row r="85" spans="1:22" ht="32.25" customHeight="1" x14ac:dyDescent="0.25">
      <c r="A85" s="456"/>
      <c r="B85" s="459"/>
      <c r="C85" s="452"/>
      <c r="D85" s="454"/>
      <c r="E85" s="56"/>
      <c r="F85" s="446"/>
      <c r="G85" s="447"/>
      <c r="H85" s="448"/>
      <c r="I85" s="446"/>
      <c r="J85" s="39">
        <f t="shared" si="0"/>
        <v>0</v>
      </c>
      <c r="K85" s="462"/>
      <c r="L85" s="463"/>
      <c r="M85" s="463"/>
      <c r="N85" s="42">
        <f t="shared" si="6"/>
        <v>0</v>
      </c>
      <c r="O85" s="169"/>
      <c r="P85" s="58"/>
      <c r="Q85" s="166"/>
      <c r="R85" s="125"/>
      <c r="S85" s="176"/>
      <c r="T85" s="177"/>
      <c r="U85" s="49"/>
      <c r="V85" s="50"/>
    </row>
    <row r="86" spans="1:22" ht="32.25" customHeight="1" x14ac:dyDescent="0.3">
      <c r="A86" s="456"/>
      <c r="B86" s="386"/>
      <c r="C86" s="452"/>
      <c r="D86" s="454"/>
      <c r="E86" s="56"/>
      <c r="F86" s="446"/>
      <c r="G86" s="447"/>
      <c r="H86" s="451"/>
      <c r="I86" s="446"/>
      <c r="J86" s="39">
        <f t="shared" si="0"/>
        <v>0</v>
      </c>
      <c r="K86" s="462"/>
      <c r="L86" s="463"/>
      <c r="M86" s="463"/>
      <c r="N86" s="42">
        <f t="shared" si="1"/>
        <v>0</v>
      </c>
      <c r="O86" s="158"/>
      <c r="P86" s="183"/>
      <c r="Q86" s="166"/>
      <c r="R86" s="125"/>
      <c r="S86" s="176"/>
      <c r="T86" s="177"/>
      <c r="U86" s="49"/>
      <c r="V86" s="50"/>
    </row>
    <row r="87" spans="1:22" ht="32.25" customHeight="1" x14ac:dyDescent="0.3">
      <c r="A87" s="456"/>
      <c r="B87" s="369"/>
      <c r="C87" s="452"/>
      <c r="D87" s="452"/>
      <c r="E87" s="56"/>
      <c r="F87" s="446"/>
      <c r="G87" s="447"/>
      <c r="H87" s="451"/>
      <c r="I87" s="446"/>
      <c r="J87" s="39">
        <f t="shared" si="0"/>
        <v>0</v>
      </c>
      <c r="K87" s="462"/>
      <c r="L87" s="463"/>
      <c r="M87" s="463"/>
      <c r="N87" s="42">
        <f t="shared" si="1"/>
        <v>0</v>
      </c>
      <c r="O87" s="158"/>
      <c r="P87" s="183"/>
      <c r="Q87" s="166"/>
      <c r="R87" s="125"/>
      <c r="S87" s="176"/>
      <c r="T87" s="177"/>
      <c r="U87" s="49"/>
      <c r="V87" s="50"/>
    </row>
    <row r="88" spans="1:22" ht="18.75" x14ac:dyDescent="0.25">
      <c r="A88" s="456"/>
      <c r="B88" s="459"/>
      <c r="C88" s="450"/>
      <c r="D88" s="454"/>
      <c r="E88" s="56"/>
      <c r="F88" s="446"/>
      <c r="G88" s="447"/>
      <c r="H88" s="451"/>
      <c r="I88" s="446"/>
      <c r="J88" s="39">
        <f t="shared" si="0"/>
        <v>0</v>
      </c>
      <c r="K88" s="462"/>
      <c r="L88" s="464"/>
      <c r="M88" s="463"/>
      <c r="N88" s="42">
        <f t="shared" si="1"/>
        <v>0</v>
      </c>
      <c r="O88" s="158"/>
      <c r="P88" s="183"/>
      <c r="Q88" s="158"/>
      <c r="R88" s="125"/>
      <c r="S88" s="176"/>
      <c r="T88" s="177"/>
      <c r="U88" s="49"/>
      <c r="V88" s="50"/>
    </row>
    <row r="89" spans="1:22" ht="32.25" customHeight="1" x14ac:dyDescent="0.3">
      <c r="A89" s="456"/>
      <c r="B89" s="386"/>
      <c r="C89" s="461"/>
      <c r="D89" s="452"/>
      <c r="E89" s="56"/>
      <c r="F89" s="446"/>
      <c r="G89" s="460"/>
      <c r="H89" s="448"/>
      <c r="I89" s="446"/>
      <c r="J89" s="39">
        <f t="shared" si="0"/>
        <v>0</v>
      </c>
      <c r="K89" s="462"/>
      <c r="L89" s="469"/>
      <c r="M89" s="463"/>
      <c r="N89" s="42">
        <f t="shared" si="1"/>
        <v>0</v>
      </c>
      <c r="O89" s="1672"/>
      <c r="P89" s="1730"/>
      <c r="Q89" s="158"/>
      <c r="R89" s="125"/>
      <c r="S89" s="176"/>
      <c r="T89" s="177"/>
      <c r="U89" s="49"/>
      <c r="V89" s="50"/>
    </row>
    <row r="90" spans="1:22" ht="32.25" customHeight="1" x14ac:dyDescent="0.3">
      <c r="A90" s="456"/>
      <c r="B90" s="369"/>
      <c r="C90" s="461"/>
      <c r="D90" s="452"/>
      <c r="E90" s="56"/>
      <c r="F90" s="446"/>
      <c r="G90" s="460"/>
      <c r="H90" s="448"/>
      <c r="I90" s="446"/>
      <c r="J90" s="39">
        <f t="shared" si="0"/>
        <v>0</v>
      </c>
      <c r="K90" s="462"/>
      <c r="L90" s="469"/>
      <c r="M90" s="463"/>
      <c r="N90" s="42">
        <f t="shared" si="1"/>
        <v>0</v>
      </c>
      <c r="O90" s="1673"/>
      <c r="P90" s="1731"/>
      <c r="Q90" s="158"/>
      <c r="R90" s="125"/>
      <c r="S90" s="176"/>
      <c r="T90" s="177"/>
      <c r="U90" s="49"/>
      <c r="V90" s="50"/>
    </row>
    <row r="91" spans="1:22" ht="17.25" customHeight="1" x14ac:dyDescent="0.3">
      <c r="A91" s="456"/>
      <c r="B91" s="369"/>
      <c r="C91" s="452"/>
      <c r="D91" s="452"/>
      <c r="E91" s="56"/>
      <c r="F91" s="446"/>
      <c r="G91" s="460"/>
      <c r="H91" s="448"/>
      <c r="I91" s="446"/>
      <c r="J91" s="39">
        <f t="shared" si="0"/>
        <v>0</v>
      </c>
      <c r="K91" s="462"/>
      <c r="L91" s="463"/>
      <c r="M91" s="463"/>
      <c r="N91" s="42">
        <f t="shared" si="1"/>
        <v>0</v>
      </c>
      <c r="O91" s="158"/>
      <c r="P91" s="186"/>
      <c r="Q91" s="158"/>
      <c r="R91" s="125"/>
      <c r="S91" s="176"/>
      <c r="T91" s="177"/>
      <c r="U91" s="49"/>
      <c r="V91" s="50"/>
    </row>
    <row r="92" spans="1:22" ht="17.25" customHeight="1" x14ac:dyDescent="0.3">
      <c r="A92" s="456"/>
      <c r="B92" s="369"/>
      <c r="C92" s="452"/>
      <c r="D92" s="452"/>
      <c r="E92" s="56"/>
      <c r="F92" s="446"/>
      <c r="G92" s="460"/>
      <c r="H92" s="448"/>
      <c r="I92" s="446"/>
      <c r="J92" s="39">
        <f t="shared" si="0"/>
        <v>0</v>
      </c>
      <c r="K92" s="462"/>
      <c r="L92" s="463"/>
      <c r="M92" s="463"/>
      <c r="N92" s="42">
        <f t="shared" si="1"/>
        <v>0</v>
      </c>
      <c r="O92" s="158"/>
      <c r="P92" s="186"/>
      <c r="Q92" s="158"/>
      <c r="R92" s="125"/>
      <c r="S92" s="176"/>
      <c r="T92" s="177"/>
      <c r="U92" s="49"/>
      <c r="V92" s="50"/>
    </row>
    <row r="93" spans="1:22" ht="17.25" customHeight="1" x14ac:dyDescent="0.3">
      <c r="A93" s="152"/>
      <c r="B93" s="178"/>
      <c r="C93" s="170"/>
      <c r="D93" s="170"/>
      <c r="E93" s="56"/>
      <c r="F93" s="155"/>
      <c r="G93" s="185"/>
      <c r="H93" s="164"/>
      <c r="I93" s="155"/>
      <c r="J93" s="39">
        <f t="shared" si="0"/>
        <v>0</v>
      </c>
      <c r="K93" s="462"/>
      <c r="L93" s="463"/>
      <c r="M93" s="463"/>
      <c r="N93" s="42">
        <f t="shared" si="1"/>
        <v>0</v>
      </c>
      <c r="O93" s="158"/>
      <c r="P93" s="186"/>
      <c r="Q93" s="158"/>
      <c r="R93" s="125"/>
      <c r="S93" s="176"/>
      <c r="T93" s="177"/>
      <c r="U93" s="49"/>
      <c r="V93" s="50"/>
    </row>
    <row r="94" spans="1:22" ht="18.75" customHeight="1" x14ac:dyDescent="0.3">
      <c r="A94" s="152"/>
      <c r="B94" s="167"/>
      <c r="C94" s="170"/>
      <c r="D94" s="174"/>
      <c r="E94" s="56"/>
      <c r="F94" s="155"/>
      <c r="G94" s="156"/>
      <c r="H94" s="168"/>
      <c r="I94" s="155"/>
      <c r="J94" s="39">
        <f t="shared" si="0"/>
        <v>0</v>
      </c>
      <c r="K94" s="462"/>
      <c r="L94" s="463"/>
      <c r="M94" s="463"/>
      <c r="N94" s="42">
        <f t="shared" si="1"/>
        <v>0</v>
      </c>
      <c r="O94" s="158"/>
      <c r="P94" s="183"/>
      <c r="Q94" s="158"/>
      <c r="R94" s="125"/>
      <c r="S94" s="176"/>
      <c r="T94" s="177"/>
      <c r="U94" s="49"/>
      <c r="V94" s="50"/>
    </row>
    <row r="95" spans="1:22" ht="16.5" customHeight="1" x14ac:dyDescent="0.3">
      <c r="A95" s="152"/>
      <c r="B95" s="167"/>
      <c r="C95" s="170"/>
      <c r="D95" s="187"/>
      <c r="E95" s="56"/>
      <c r="F95" s="155"/>
      <c r="G95" s="156"/>
      <c r="H95" s="168"/>
      <c r="I95" s="155"/>
      <c r="J95" s="39">
        <f t="shared" si="0"/>
        <v>0</v>
      </c>
      <c r="K95" s="468"/>
      <c r="L95" s="463"/>
      <c r="M95" s="463"/>
      <c r="N95" s="42">
        <f t="shared" si="1"/>
        <v>0</v>
      </c>
      <c r="O95" s="158"/>
      <c r="P95" s="183"/>
      <c r="Q95" s="158"/>
      <c r="R95" s="125"/>
      <c r="S95" s="176"/>
      <c r="T95" s="177"/>
      <c r="U95" s="49"/>
      <c r="V95" s="50"/>
    </row>
    <row r="96" spans="1:22" ht="16.5" customHeight="1" x14ac:dyDescent="0.3">
      <c r="A96" s="152"/>
      <c r="B96" s="167"/>
      <c r="C96" s="170"/>
      <c r="D96" s="187"/>
      <c r="E96" s="56"/>
      <c r="F96" s="155"/>
      <c r="G96" s="156"/>
      <c r="H96" s="164"/>
      <c r="I96" s="155"/>
      <c r="J96" s="39">
        <f t="shared" si="0"/>
        <v>0</v>
      </c>
      <c r="K96" s="468"/>
      <c r="L96" s="463"/>
      <c r="M96" s="463"/>
      <c r="N96" s="42">
        <f t="shared" si="1"/>
        <v>0</v>
      </c>
      <c r="O96" s="158"/>
      <c r="P96" s="186"/>
      <c r="Q96" s="158"/>
      <c r="R96" s="125"/>
      <c r="S96" s="176"/>
      <c r="T96" s="177"/>
      <c r="U96" s="49"/>
      <c r="V96" s="50"/>
    </row>
    <row r="97" spans="1:22" ht="16.5" customHeight="1" x14ac:dyDescent="0.3">
      <c r="A97" s="152"/>
      <c r="B97" s="167"/>
      <c r="C97" s="170"/>
      <c r="D97" s="187"/>
      <c r="E97" s="56"/>
      <c r="F97" s="155"/>
      <c r="G97" s="156"/>
      <c r="H97" s="164"/>
      <c r="I97" s="155"/>
      <c r="J97" s="39">
        <f t="shared" si="0"/>
        <v>0</v>
      </c>
      <c r="K97" s="468"/>
      <c r="L97" s="463"/>
      <c r="M97" s="463"/>
      <c r="N97" s="42">
        <f t="shared" si="1"/>
        <v>0</v>
      </c>
      <c r="O97" s="158"/>
      <c r="P97" s="186"/>
      <c r="Q97" s="158"/>
      <c r="R97" s="125"/>
      <c r="S97" s="176"/>
      <c r="T97" s="177"/>
      <c r="U97" s="49"/>
      <c r="V97" s="50"/>
    </row>
    <row r="98" spans="1:22" ht="16.5" customHeight="1" x14ac:dyDescent="0.3">
      <c r="A98" s="152"/>
      <c r="B98" s="167"/>
      <c r="C98" s="170"/>
      <c r="D98" s="181"/>
      <c r="E98" s="56"/>
      <c r="F98" s="155"/>
      <c r="G98" s="156"/>
      <c r="H98" s="164"/>
      <c r="I98" s="155"/>
      <c r="J98" s="39">
        <f t="shared" si="0"/>
        <v>0</v>
      </c>
      <c r="K98" s="468"/>
      <c r="L98" s="463"/>
      <c r="M98" s="463"/>
      <c r="N98" s="42">
        <f t="shared" si="1"/>
        <v>0</v>
      </c>
      <c r="O98" s="158"/>
      <c r="P98" s="186"/>
      <c r="Q98" s="158"/>
      <c r="R98" s="125"/>
      <c r="S98" s="176"/>
      <c r="T98" s="177"/>
      <c r="U98" s="49"/>
      <c r="V98" s="50"/>
    </row>
    <row r="99" spans="1:22" ht="16.5" customHeight="1" x14ac:dyDescent="0.3">
      <c r="A99" s="152"/>
      <c r="B99" s="167"/>
      <c r="C99" s="170"/>
      <c r="D99" s="181"/>
      <c r="E99" s="56">
        <f t="shared" ref="E99:E164" si="7">D99*F99</f>
        <v>0</v>
      </c>
      <c r="F99" s="155"/>
      <c r="G99" s="156"/>
      <c r="H99" s="164"/>
      <c r="I99" s="155"/>
      <c r="J99" s="39">
        <f t="shared" si="0"/>
        <v>0</v>
      </c>
      <c r="K99" s="81"/>
      <c r="L99" s="61"/>
      <c r="M99" s="61"/>
      <c r="N99" s="42">
        <f t="shared" si="1"/>
        <v>0</v>
      </c>
      <c r="O99" s="158"/>
      <c r="P99" s="186"/>
      <c r="Q99" s="158"/>
      <c r="R99" s="125"/>
      <c r="S99" s="176"/>
      <c r="T99" s="177"/>
      <c r="U99" s="49"/>
      <c r="V99" s="50"/>
    </row>
    <row r="100" spans="1:22" ht="16.5" customHeight="1" x14ac:dyDescent="0.3">
      <c r="A100" s="98"/>
      <c r="B100" s="167"/>
      <c r="C100" s="188"/>
      <c r="D100" s="187"/>
      <c r="E100" s="56">
        <f t="shared" si="7"/>
        <v>0</v>
      </c>
      <c r="F100" s="155"/>
      <c r="G100" s="156"/>
      <c r="H100" s="168"/>
      <c r="I100" s="155"/>
      <c r="J100" s="39">
        <f t="shared" si="0"/>
        <v>0</v>
      </c>
      <c r="K100" s="81"/>
      <c r="L100" s="61"/>
      <c r="M100" s="61"/>
      <c r="N100" s="42">
        <f t="shared" si="1"/>
        <v>0</v>
      </c>
      <c r="O100" s="158"/>
      <c r="P100" s="183"/>
      <c r="Q100" s="158"/>
      <c r="R100" s="125"/>
      <c r="S100" s="176"/>
      <c r="T100" s="177"/>
      <c r="U100" s="49"/>
      <c r="V100" s="50"/>
    </row>
    <row r="101" spans="1:22" ht="16.5" customHeight="1" x14ac:dyDescent="0.3">
      <c r="A101" s="98"/>
      <c r="B101" s="167"/>
      <c r="C101" s="189"/>
      <c r="D101" s="187"/>
      <c r="E101" s="56">
        <f t="shared" si="7"/>
        <v>0</v>
      </c>
      <c r="F101" s="155"/>
      <c r="G101" s="156"/>
      <c r="H101" s="168"/>
      <c r="I101" s="155"/>
      <c r="J101" s="39">
        <f t="shared" si="0"/>
        <v>0</v>
      </c>
      <c r="K101" s="81"/>
      <c r="L101" s="61"/>
      <c r="M101" s="61"/>
      <c r="N101" s="42">
        <f t="shared" si="1"/>
        <v>0</v>
      </c>
      <c r="O101" s="158"/>
      <c r="P101" s="190"/>
      <c r="Q101" s="158"/>
      <c r="R101" s="125"/>
      <c r="S101" s="176"/>
      <c r="T101" s="177"/>
      <c r="U101" s="49"/>
      <c r="V101" s="50"/>
    </row>
    <row r="102" spans="1:22" ht="16.5" customHeight="1" x14ac:dyDescent="0.3">
      <c r="A102" s="98"/>
      <c r="B102" s="167"/>
      <c r="C102" s="187"/>
      <c r="D102" s="191"/>
      <c r="E102" s="56">
        <f t="shared" si="7"/>
        <v>0</v>
      </c>
      <c r="F102" s="155"/>
      <c r="G102" s="156"/>
      <c r="H102" s="168"/>
      <c r="I102" s="155"/>
      <c r="J102" s="39">
        <f t="shared" si="0"/>
        <v>0</v>
      </c>
      <c r="K102" s="81"/>
      <c r="L102" s="61"/>
      <c r="M102" s="61"/>
      <c r="N102" s="42">
        <f t="shared" si="1"/>
        <v>0</v>
      </c>
      <c r="O102" s="158"/>
      <c r="P102" s="190"/>
      <c r="Q102" s="158"/>
      <c r="R102" s="125"/>
      <c r="S102" s="176"/>
      <c r="T102" s="177"/>
      <c r="U102" s="49"/>
      <c r="V102" s="50"/>
    </row>
    <row r="103" spans="1:22" ht="16.5" customHeight="1" x14ac:dyDescent="0.3">
      <c r="A103" s="110"/>
      <c r="B103" s="99"/>
      <c r="C103" s="187"/>
      <c r="D103" s="191"/>
      <c r="E103" s="56">
        <f t="shared" si="7"/>
        <v>0</v>
      </c>
      <c r="F103" s="60"/>
      <c r="G103" s="58"/>
      <c r="H103" s="59"/>
      <c r="I103" s="60"/>
      <c r="J103" s="39">
        <f t="shared" si="0"/>
        <v>0</v>
      </c>
      <c r="K103" s="81"/>
      <c r="L103" s="61"/>
      <c r="M103" s="61"/>
      <c r="N103" s="42">
        <f t="shared" si="1"/>
        <v>0</v>
      </c>
      <c r="O103" s="158"/>
      <c r="P103" s="190"/>
      <c r="Q103" s="158"/>
      <c r="R103" s="125"/>
      <c r="S103" s="176"/>
      <c r="T103" s="177"/>
      <c r="U103" s="49"/>
      <c r="V103" s="50"/>
    </row>
    <row r="104" spans="1:22" ht="17.25" x14ac:dyDescent="0.3">
      <c r="A104" s="110"/>
      <c r="B104" s="99"/>
      <c r="C104" s="192"/>
      <c r="D104" s="191"/>
      <c r="E104" s="56">
        <f t="shared" si="7"/>
        <v>0</v>
      </c>
      <c r="F104" s="60"/>
      <c r="G104" s="58"/>
      <c r="H104" s="59"/>
      <c r="I104" s="60"/>
      <c r="J104" s="39">
        <f t="shared" si="0"/>
        <v>0</v>
      </c>
      <c r="K104" s="81"/>
      <c r="L104" s="1670"/>
      <c r="M104" s="1671"/>
      <c r="N104" s="42">
        <f t="shared" si="1"/>
        <v>0</v>
      </c>
      <c r="O104" s="158"/>
      <c r="P104" s="190"/>
      <c r="Q104" s="158"/>
      <c r="R104" s="125"/>
      <c r="S104" s="176"/>
      <c r="T104" s="177"/>
      <c r="U104" s="49"/>
      <c r="V104" s="50"/>
    </row>
    <row r="105" spans="1:22" ht="17.25" x14ac:dyDescent="0.3">
      <c r="A105" s="110"/>
      <c r="B105" s="99"/>
      <c r="C105" s="182"/>
      <c r="D105" s="191"/>
      <c r="E105" s="56">
        <f t="shared" si="7"/>
        <v>0</v>
      </c>
      <c r="F105" s="60"/>
      <c r="G105" s="58"/>
      <c r="H105" s="59"/>
      <c r="I105" s="60"/>
      <c r="J105" s="39">
        <f t="shared" si="0"/>
        <v>0</v>
      </c>
      <c r="K105" s="81"/>
      <c r="L105" s="1670"/>
      <c r="M105" s="1671"/>
      <c r="N105" s="42">
        <f t="shared" si="1"/>
        <v>0</v>
      </c>
      <c r="O105" s="158"/>
      <c r="P105" s="190"/>
      <c r="Q105" s="158"/>
      <c r="R105" s="125"/>
      <c r="S105" s="176"/>
      <c r="T105" s="177"/>
      <c r="U105" s="49"/>
      <c r="V105" s="50"/>
    </row>
    <row r="106" spans="1:22" ht="21" customHeight="1" x14ac:dyDescent="0.3">
      <c r="A106" s="193"/>
      <c r="B106" s="99"/>
      <c r="C106" s="194"/>
      <c r="D106" s="191"/>
      <c r="E106" s="56">
        <f t="shared" si="7"/>
        <v>0</v>
      </c>
      <c r="F106" s="60"/>
      <c r="G106" s="58"/>
      <c r="H106" s="59"/>
      <c r="I106" s="60"/>
      <c r="J106" s="39">
        <f t="shared" si="0"/>
        <v>0</v>
      </c>
      <c r="K106" s="81"/>
      <c r="L106" s="195"/>
      <c r="M106" s="195"/>
      <c r="N106" s="42">
        <f t="shared" si="1"/>
        <v>0</v>
      </c>
      <c r="O106" s="158"/>
      <c r="P106" s="190"/>
      <c r="Q106" s="158"/>
      <c r="R106" s="125"/>
      <c r="S106" s="176"/>
      <c r="T106" s="177"/>
      <c r="U106" s="49"/>
      <c r="V106" s="50"/>
    </row>
    <row r="107" spans="1:22" ht="26.25" customHeight="1" x14ac:dyDescent="0.3">
      <c r="A107" s="196"/>
      <c r="B107" s="99"/>
      <c r="C107" s="154"/>
      <c r="D107" s="191"/>
      <c r="E107" s="56">
        <f t="shared" si="7"/>
        <v>0</v>
      </c>
      <c r="F107" s="60"/>
      <c r="G107" s="58"/>
      <c r="H107" s="59"/>
      <c r="I107" s="60"/>
      <c r="J107" s="39">
        <f t="shared" si="0"/>
        <v>0</v>
      </c>
      <c r="K107" s="81"/>
      <c r="L107" s="195"/>
      <c r="M107" s="195"/>
      <c r="N107" s="42">
        <f t="shared" si="1"/>
        <v>0</v>
      </c>
      <c r="O107" s="158"/>
      <c r="P107" s="190"/>
      <c r="Q107" s="158"/>
      <c r="R107" s="125"/>
      <c r="S107" s="176"/>
      <c r="T107" s="177"/>
      <c r="U107" s="49"/>
      <c r="V107" s="50"/>
    </row>
    <row r="108" spans="1:22" ht="17.25" x14ac:dyDescent="0.3">
      <c r="A108" s="101"/>
      <c r="B108" s="99"/>
      <c r="C108" s="191"/>
      <c r="D108" s="191"/>
      <c r="E108" s="56">
        <f t="shared" si="7"/>
        <v>0</v>
      </c>
      <c r="F108" s="60"/>
      <c r="G108" s="58"/>
      <c r="H108" s="59"/>
      <c r="I108" s="60"/>
      <c r="J108" s="39">
        <f t="shared" si="0"/>
        <v>0</v>
      </c>
      <c r="K108" s="81"/>
      <c r="L108" s="61"/>
      <c r="M108" s="61"/>
      <c r="N108" s="42">
        <f t="shared" si="1"/>
        <v>0</v>
      </c>
      <c r="O108" s="158"/>
      <c r="P108" s="190"/>
      <c r="Q108" s="158"/>
      <c r="R108" s="125"/>
      <c r="S108" s="176"/>
      <c r="T108" s="177"/>
      <c r="U108" s="49"/>
      <c r="V108" s="50"/>
    </row>
    <row r="109" spans="1:22" ht="17.25" x14ac:dyDescent="0.3">
      <c r="A109" s="101"/>
      <c r="B109" s="99"/>
      <c r="C109" s="191"/>
      <c r="D109" s="191"/>
      <c r="E109" s="56">
        <f t="shared" si="7"/>
        <v>0</v>
      </c>
      <c r="F109" s="60"/>
      <c r="G109" s="58"/>
      <c r="H109" s="59"/>
      <c r="I109" s="60"/>
      <c r="J109" s="39">
        <f t="shared" si="0"/>
        <v>0</v>
      </c>
      <c r="K109" s="81"/>
      <c r="L109" s="61"/>
      <c r="M109" s="61"/>
      <c r="N109" s="42">
        <f t="shared" si="1"/>
        <v>0</v>
      </c>
      <c r="O109" s="158"/>
      <c r="P109" s="190"/>
      <c r="Q109" s="158"/>
      <c r="R109" s="125"/>
      <c r="S109" s="176"/>
      <c r="T109" s="177"/>
      <c r="U109" s="49"/>
      <c r="V109" s="50"/>
    </row>
    <row r="110" spans="1:22" ht="17.25" x14ac:dyDescent="0.3">
      <c r="A110" s="101"/>
      <c r="B110" s="99"/>
      <c r="C110" s="191"/>
      <c r="D110" s="191"/>
      <c r="E110" s="56">
        <f t="shared" si="7"/>
        <v>0</v>
      </c>
      <c r="F110" s="60"/>
      <c r="G110" s="58"/>
      <c r="H110" s="59"/>
      <c r="I110" s="60"/>
      <c r="J110" s="39">
        <f t="shared" si="0"/>
        <v>0</v>
      </c>
      <c r="K110" s="81"/>
      <c r="L110" s="61"/>
      <c r="M110" s="61"/>
      <c r="N110" s="42">
        <f t="shared" si="1"/>
        <v>0</v>
      </c>
      <c r="O110" s="158"/>
      <c r="P110" s="190"/>
      <c r="Q110" s="158"/>
      <c r="R110" s="125"/>
      <c r="S110" s="176"/>
      <c r="T110" s="177"/>
      <c r="U110" s="49"/>
      <c r="V110" s="50"/>
    </row>
    <row r="111" spans="1:22" ht="17.25" x14ac:dyDescent="0.3">
      <c r="A111" s="110"/>
      <c r="B111" s="99"/>
      <c r="C111" s="187"/>
      <c r="D111" s="191"/>
      <c r="E111" s="56">
        <f t="shared" si="7"/>
        <v>0</v>
      </c>
      <c r="F111" s="60"/>
      <c r="G111" s="58"/>
      <c r="H111" s="59"/>
      <c r="I111" s="60"/>
      <c r="J111" s="39">
        <f t="shared" si="0"/>
        <v>0</v>
      </c>
      <c r="K111" s="81"/>
      <c r="L111" s="61"/>
      <c r="M111" s="61"/>
      <c r="N111" s="42">
        <f t="shared" si="1"/>
        <v>0</v>
      </c>
      <c r="O111" s="1672"/>
      <c r="P111" s="1674"/>
      <c r="Q111" s="158"/>
      <c r="R111" s="125"/>
      <c r="S111" s="176"/>
      <c r="T111" s="177"/>
      <c r="U111" s="49"/>
      <c r="V111" s="50"/>
    </row>
    <row r="112" spans="1:22" ht="17.25" x14ac:dyDescent="0.3">
      <c r="A112" s="110"/>
      <c r="B112" s="99"/>
      <c r="C112" s="187"/>
      <c r="D112" s="191"/>
      <c r="E112" s="56">
        <f t="shared" si="7"/>
        <v>0</v>
      </c>
      <c r="F112" s="60"/>
      <c r="G112" s="58"/>
      <c r="H112" s="59"/>
      <c r="I112" s="60"/>
      <c r="J112" s="39">
        <f t="shared" si="0"/>
        <v>0</v>
      </c>
      <c r="K112" s="81"/>
      <c r="L112" s="61"/>
      <c r="M112" s="61"/>
      <c r="N112" s="42">
        <f t="shared" si="1"/>
        <v>0</v>
      </c>
      <c r="O112" s="1673"/>
      <c r="P112" s="1675"/>
      <c r="Q112" s="158"/>
      <c r="R112" s="125"/>
      <c r="S112" s="176"/>
      <c r="T112" s="177"/>
      <c r="U112" s="49"/>
      <c r="V112" s="50"/>
    </row>
    <row r="113" spans="1:22" ht="17.25" x14ac:dyDescent="0.3">
      <c r="A113" s="99"/>
      <c r="B113" s="99"/>
      <c r="C113" s="191"/>
      <c r="D113" s="191"/>
      <c r="E113" s="56">
        <f t="shared" si="7"/>
        <v>0</v>
      </c>
      <c r="F113" s="60"/>
      <c r="G113" s="58"/>
      <c r="H113" s="59"/>
      <c r="I113" s="60"/>
      <c r="J113" s="39">
        <f t="shared" si="0"/>
        <v>0</v>
      </c>
      <c r="K113" s="81"/>
      <c r="L113" s="61"/>
      <c r="M113" s="61"/>
      <c r="N113" s="42">
        <f t="shared" si="1"/>
        <v>0</v>
      </c>
      <c r="O113" s="158"/>
      <c r="P113" s="190"/>
      <c r="Q113" s="158"/>
      <c r="R113" s="125"/>
      <c r="S113" s="176"/>
      <c r="T113" s="177"/>
      <c r="U113" s="49"/>
      <c r="V113" s="50"/>
    </row>
    <row r="114" spans="1:22" ht="17.25" x14ac:dyDescent="0.3">
      <c r="A114" s="99"/>
      <c r="B114" s="99"/>
      <c r="C114" s="191"/>
      <c r="D114" s="191"/>
      <c r="E114" s="56">
        <f t="shared" si="7"/>
        <v>0</v>
      </c>
      <c r="F114" s="60"/>
      <c r="G114" s="58"/>
      <c r="H114" s="59"/>
      <c r="I114" s="60"/>
      <c r="J114" s="39">
        <f t="shared" si="0"/>
        <v>0</v>
      </c>
      <c r="K114" s="81"/>
      <c r="L114" s="61"/>
      <c r="M114" s="61"/>
      <c r="N114" s="42">
        <f t="shared" si="1"/>
        <v>0</v>
      </c>
      <c r="O114" s="158"/>
      <c r="P114" s="190"/>
      <c r="Q114" s="158"/>
      <c r="R114" s="125"/>
      <c r="S114" s="176"/>
      <c r="T114" s="177"/>
      <c r="U114" s="49"/>
      <c r="V114" s="50"/>
    </row>
    <row r="115" spans="1:22" ht="17.25" x14ac:dyDescent="0.3">
      <c r="A115" s="102"/>
      <c r="B115" s="99"/>
      <c r="C115" s="197"/>
      <c r="D115" s="197"/>
      <c r="E115" s="56">
        <f t="shared" si="7"/>
        <v>0</v>
      </c>
      <c r="F115" s="60"/>
      <c r="G115" s="58"/>
      <c r="H115" s="59"/>
      <c r="I115" s="60"/>
      <c r="J115" s="39">
        <f t="shared" si="0"/>
        <v>0</v>
      </c>
      <c r="K115" s="81"/>
      <c r="L115" s="61"/>
      <c r="M115" s="61"/>
      <c r="N115" s="42">
        <f t="shared" si="1"/>
        <v>0</v>
      </c>
      <c r="O115" s="158"/>
      <c r="P115" s="190"/>
      <c r="Q115" s="158"/>
      <c r="R115" s="125"/>
      <c r="S115" s="176"/>
      <c r="T115" s="177"/>
      <c r="U115" s="49"/>
      <c r="V115" s="50"/>
    </row>
    <row r="116" spans="1:22" ht="17.25" x14ac:dyDescent="0.25">
      <c r="A116" s="152"/>
      <c r="B116" s="110"/>
      <c r="C116" s="194"/>
      <c r="D116" s="194"/>
      <c r="E116" s="56">
        <f t="shared" si="7"/>
        <v>0</v>
      </c>
      <c r="F116" s="60"/>
      <c r="G116" s="58"/>
      <c r="H116" s="59"/>
      <c r="I116" s="60"/>
      <c r="J116" s="39">
        <f t="shared" si="0"/>
        <v>0</v>
      </c>
      <c r="K116" s="81"/>
      <c r="L116" s="61"/>
      <c r="M116" s="61"/>
      <c r="N116" s="42">
        <f t="shared" si="1"/>
        <v>0</v>
      </c>
      <c r="O116" s="158"/>
      <c r="P116" s="190"/>
      <c r="Q116" s="158"/>
      <c r="R116" s="125"/>
      <c r="S116" s="176"/>
      <c r="T116" s="177"/>
      <c r="U116" s="49"/>
      <c r="V116" s="50"/>
    </row>
    <row r="117" spans="1:22" ht="17.25" x14ac:dyDescent="0.25">
      <c r="A117" s="152"/>
      <c r="B117" s="110"/>
      <c r="C117" s="197"/>
      <c r="D117" s="197"/>
      <c r="E117" s="56">
        <f t="shared" si="7"/>
        <v>0</v>
      </c>
      <c r="F117" s="60"/>
      <c r="G117" s="58"/>
      <c r="H117" s="59"/>
      <c r="I117" s="60"/>
      <c r="J117" s="39">
        <f t="shared" si="0"/>
        <v>0</v>
      </c>
      <c r="K117" s="81"/>
      <c r="L117" s="61"/>
      <c r="M117" s="61"/>
      <c r="N117" s="42">
        <f t="shared" si="1"/>
        <v>0</v>
      </c>
      <c r="O117" s="158"/>
      <c r="P117" s="190"/>
      <c r="Q117" s="158"/>
      <c r="R117" s="125"/>
      <c r="S117" s="176"/>
      <c r="T117" s="177"/>
      <c r="U117" s="49"/>
      <c r="V117" s="50"/>
    </row>
    <row r="118" spans="1:22" ht="17.25" x14ac:dyDescent="0.25">
      <c r="A118" s="152"/>
      <c r="B118" s="110"/>
      <c r="C118" s="197"/>
      <c r="D118" s="197"/>
      <c r="E118" s="56">
        <f t="shared" si="7"/>
        <v>0</v>
      </c>
      <c r="F118" s="60"/>
      <c r="G118" s="58"/>
      <c r="H118" s="59"/>
      <c r="I118" s="60"/>
      <c r="J118" s="39">
        <f t="shared" si="0"/>
        <v>0</v>
      </c>
      <c r="K118" s="81"/>
      <c r="L118" s="61"/>
      <c r="M118" s="61"/>
      <c r="N118" s="42">
        <f t="shared" si="1"/>
        <v>0</v>
      </c>
      <c r="O118" s="158"/>
      <c r="P118" s="190"/>
      <c r="Q118" s="158"/>
      <c r="R118" s="125"/>
      <c r="S118" s="176"/>
      <c r="T118" s="177"/>
      <c r="U118" s="49"/>
      <c r="V118" s="50"/>
    </row>
    <row r="119" spans="1:22" ht="17.25" x14ac:dyDescent="0.3">
      <c r="A119" s="101"/>
      <c r="B119" s="99"/>
      <c r="C119" s="197"/>
      <c r="D119" s="197"/>
      <c r="E119" s="56">
        <f t="shared" si="7"/>
        <v>0</v>
      </c>
      <c r="F119" s="60"/>
      <c r="G119" s="58"/>
      <c r="H119" s="59"/>
      <c r="I119" s="60"/>
      <c r="J119" s="39">
        <f t="shared" si="0"/>
        <v>0</v>
      </c>
      <c r="K119" s="81"/>
      <c r="L119" s="61"/>
      <c r="M119" s="61"/>
      <c r="N119" s="42">
        <f t="shared" si="1"/>
        <v>0</v>
      </c>
      <c r="O119" s="158"/>
      <c r="P119" s="190"/>
      <c r="Q119" s="158"/>
      <c r="R119" s="125"/>
      <c r="S119" s="176"/>
      <c r="T119" s="176"/>
      <c r="U119" s="49"/>
      <c r="V119" s="50"/>
    </row>
    <row r="120" spans="1:22" ht="17.25" x14ac:dyDescent="0.3">
      <c r="A120" s="101"/>
      <c r="B120" s="99"/>
      <c r="C120" s="197"/>
      <c r="D120" s="197"/>
      <c r="E120" s="56">
        <f t="shared" si="7"/>
        <v>0</v>
      </c>
      <c r="F120" s="60"/>
      <c r="G120" s="58"/>
      <c r="H120" s="59"/>
      <c r="I120" s="60"/>
      <c r="J120" s="39">
        <f t="shared" si="0"/>
        <v>0</v>
      </c>
      <c r="K120" s="81"/>
      <c r="L120" s="61"/>
      <c r="M120" s="61"/>
      <c r="N120" s="42">
        <f t="shared" si="1"/>
        <v>0</v>
      </c>
      <c r="O120" s="158"/>
      <c r="P120" s="190"/>
      <c r="Q120" s="158"/>
      <c r="R120" s="125"/>
      <c r="S120" s="176"/>
      <c r="T120" s="176"/>
      <c r="U120" s="49"/>
      <c r="V120" s="50"/>
    </row>
    <row r="121" spans="1:22" ht="17.25" x14ac:dyDescent="0.3">
      <c r="A121" s="101"/>
      <c r="B121" s="99"/>
      <c r="C121" s="197"/>
      <c r="D121" s="197"/>
      <c r="E121" s="56">
        <f t="shared" si="7"/>
        <v>0</v>
      </c>
      <c r="F121" s="60"/>
      <c r="G121" s="58"/>
      <c r="H121" s="59"/>
      <c r="I121" s="60"/>
      <c r="J121" s="39">
        <f t="shared" si="0"/>
        <v>0</v>
      </c>
      <c r="K121" s="81"/>
      <c r="L121" s="61"/>
      <c r="M121" s="61"/>
      <c r="N121" s="42">
        <f t="shared" si="1"/>
        <v>0</v>
      </c>
      <c r="O121" s="158"/>
      <c r="P121" s="190"/>
      <c r="Q121" s="158"/>
      <c r="R121" s="125"/>
      <c r="S121" s="176"/>
      <c r="T121" s="176"/>
      <c r="U121" s="49"/>
      <c r="V121" s="50"/>
    </row>
    <row r="122" spans="1:22" ht="18.75" x14ac:dyDescent="0.3">
      <c r="A122" s="99"/>
      <c r="B122" s="198"/>
      <c r="C122" s="197"/>
      <c r="D122" s="197"/>
      <c r="E122" s="56">
        <f t="shared" si="7"/>
        <v>0</v>
      </c>
      <c r="F122" s="60"/>
      <c r="G122" s="58"/>
      <c r="H122" s="59"/>
      <c r="I122" s="60"/>
      <c r="J122" s="39">
        <f t="shared" si="0"/>
        <v>0</v>
      </c>
      <c r="K122" s="81"/>
      <c r="L122" s="61"/>
      <c r="M122" s="61"/>
      <c r="N122" s="42">
        <f t="shared" si="1"/>
        <v>0</v>
      </c>
      <c r="O122" s="158"/>
      <c r="P122" s="190"/>
      <c r="Q122" s="158"/>
      <c r="R122" s="125"/>
      <c r="S122" s="176"/>
      <c r="T122" s="177"/>
      <c r="U122" s="49"/>
      <c r="V122" s="50"/>
    </row>
    <row r="123" spans="1:22" ht="17.25" x14ac:dyDescent="0.3">
      <c r="A123" s="99"/>
      <c r="B123" s="99"/>
      <c r="C123" s="197"/>
      <c r="D123" s="197"/>
      <c r="E123" s="56">
        <f t="shared" si="7"/>
        <v>0</v>
      </c>
      <c r="F123" s="60"/>
      <c r="G123" s="58"/>
      <c r="H123" s="59"/>
      <c r="I123" s="60"/>
      <c r="J123" s="39">
        <f t="shared" si="0"/>
        <v>0</v>
      </c>
      <c r="K123" s="81"/>
      <c r="L123" s="61"/>
      <c r="M123" s="61"/>
      <c r="N123" s="42">
        <f t="shared" si="1"/>
        <v>0</v>
      </c>
      <c r="O123" s="158"/>
      <c r="P123" s="190"/>
      <c r="Q123" s="158"/>
      <c r="R123" s="125"/>
      <c r="S123" s="176"/>
      <c r="T123" s="177"/>
      <c r="U123" s="49"/>
      <c r="V123" s="50"/>
    </row>
    <row r="124" spans="1:22" ht="17.25" x14ac:dyDescent="0.3">
      <c r="A124" s="99"/>
      <c r="B124" s="99"/>
      <c r="C124" s="197"/>
      <c r="D124" s="197"/>
      <c r="E124" s="56">
        <f t="shared" si="7"/>
        <v>0</v>
      </c>
      <c r="F124" s="60"/>
      <c r="G124" s="58"/>
      <c r="H124" s="59"/>
      <c r="I124" s="60"/>
      <c r="J124" s="39">
        <f t="shared" si="0"/>
        <v>0</v>
      </c>
      <c r="K124" s="81"/>
      <c r="L124" s="61"/>
      <c r="M124" s="61"/>
      <c r="N124" s="42">
        <f t="shared" si="1"/>
        <v>0</v>
      </c>
      <c r="O124" s="158"/>
      <c r="P124" s="190"/>
      <c r="Q124" s="158"/>
      <c r="R124" s="125"/>
      <c r="S124" s="176"/>
      <c r="T124" s="177"/>
      <c r="U124" s="49"/>
      <c r="V124" s="50"/>
    </row>
    <row r="125" spans="1:22" ht="17.25" x14ac:dyDescent="0.3">
      <c r="A125" s="152"/>
      <c r="B125" s="99"/>
      <c r="C125" s="197"/>
      <c r="D125" s="197"/>
      <c r="E125" s="56">
        <f t="shared" si="7"/>
        <v>0</v>
      </c>
      <c r="F125" s="60"/>
      <c r="G125" s="58"/>
      <c r="H125" s="59"/>
      <c r="I125" s="60"/>
      <c r="J125" s="39">
        <f t="shared" si="0"/>
        <v>0</v>
      </c>
      <c r="K125" s="81"/>
      <c r="L125" s="61"/>
      <c r="M125" s="61"/>
      <c r="N125" s="42">
        <f t="shared" si="1"/>
        <v>0</v>
      </c>
      <c r="O125" s="158"/>
      <c r="P125" s="190"/>
      <c r="Q125" s="158"/>
      <c r="R125" s="125"/>
      <c r="S125" s="176"/>
      <c r="T125" s="177"/>
      <c r="U125" s="49"/>
      <c r="V125" s="50"/>
    </row>
    <row r="126" spans="1:22" ht="18" thickBot="1" x14ac:dyDescent="0.35">
      <c r="A126" s="199"/>
      <c r="B126" s="199"/>
      <c r="C126" s="200"/>
      <c r="D126" s="200"/>
      <c r="E126" s="201">
        <f t="shared" si="7"/>
        <v>0</v>
      </c>
      <c r="F126" s="38"/>
      <c r="G126" s="36"/>
      <c r="H126" s="499"/>
      <c r="I126" s="60"/>
      <c r="J126" s="39">
        <f t="shared" si="0"/>
        <v>0</v>
      </c>
      <c r="K126" s="81"/>
      <c r="L126" s="61"/>
      <c r="M126" s="61"/>
      <c r="N126" s="42">
        <f t="shared" si="1"/>
        <v>0</v>
      </c>
      <c r="O126" s="158"/>
      <c r="P126" s="190"/>
      <c r="Q126" s="158"/>
      <c r="R126" s="125"/>
      <c r="S126" s="176"/>
      <c r="T126" s="177"/>
      <c r="U126" s="49"/>
      <c r="V126" s="50"/>
    </row>
    <row r="127" spans="1:22" ht="18.75" thickTop="1" thickBot="1" x14ac:dyDescent="0.35">
      <c r="A127" s="99"/>
      <c r="B127" s="99"/>
      <c r="C127" s="197"/>
      <c r="D127" s="197"/>
      <c r="E127" s="34">
        <f t="shared" si="7"/>
        <v>0</v>
      </c>
      <c r="F127" s="60"/>
      <c r="G127" s="58"/>
      <c r="H127" s="59"/>
      <c r="I127" s="60"/>
      <c r="J127" s="39">
        <f t="shared" si="0"/>
        <v>0</v>
      </c>
      <c r="K127" s="81"/>
      <c r="L127" s="61"/>
      <c r="M127" s="61"/>
      <c r="N127" s="42">
        <f t="shared" si="1"/>
        <v>0</v>
      </c>
      <c r="O127" s="158"/>
      <c r="P127" s="190"/>
      <c r="Q127" s="158"/>
      <c r="R127" s="125"/>
      <c r="S127" s="176"/>
      <c r="T127" s="177"/>
      <c r="U127" s="49"/>
      <c r="V127" s="50"/>
    </row>
    <row r="128" spans="1:22" ht="18.75" thickTop="1" thickBot="1" x14ac:dyDescent="0.35">
      <c r="A128" s="110"/>
      <c r="B128" s="99"/>
      <c r="C128" s="197"/>
      <c r="D128" s="197"/>
      <c r="E128" s="34">
        <f t="shared" si="7"/>
        <v>0</v>
      </c>
      <c r="F128" s="60"/>
      <c r="G128" s="58"/>
      <c r="H128" s="59"/>
      <c r="I128" s="60"/>
      <c r="J128" s="39">
        <f t="shared" si="0"/>
        <v>0</v>
      </c>
      <c r="K128" s="81"/>
      <c r="L128" s="61"/>
      <c r="M128" s="61"/>
      <c r="N128" s="42">
        <f t="shared" si="1"/>
        <v>0</v>
      </c>
      <c r="O128" s="158"/>
      <c r="P128" s="190"/>
      <c r="Q128" s="158"/>
      <c r="R128" s="125"/>
      <c r="S128" s="176"/>
      <c r="T128" s="177"/>
      <c r="U128" s="49"/>
      <c r="V128" s="50"/>
    </row>
    <row r="129" spans="1:22" ht="18.75" thickTop="1" thickBot="1" x14ac:dyDescent="0.35">
      <c r="A129" s="110"/>
      <c r="B129" s="99"/>
      <c r="C129" s="197"/>
      <c r="D129" s="197"/>
      <c r="E129" s="34">
        <f t="shared" si="7"/>
        <v>0</v>
      </c>
      <c r="F129" s="60"/>
      <c r="G129" s="58"/>
      <c r="H129" s="59"/>
      <c r="I129" s="60"/>
      <c r="J129" s="39">
        <f t="shared" si="0"/>
        <v>0</v>
      </c>
      <c r="K129" s="81"/>
      <c r="L129" s="61"/>
      <c r="M129" s="61"/>
      <c r="N129" s="42">
        <f t="shared" si="1"/>
        <v>0</v>
      </c>
      <c r="O129" s="158"/>
      <c r="P129" s="190"/>
      <c r="Q129" s="158"/>
      <c r="R129" s="125"/>
      <c r="S129" s="176"/>
      <c r="T129" s="177"/>
      <c r="U129" s="49"/>
      <c r="V129" s="50"/>
    </row>
    <row r="130" spans="1:22" ht="18.75" thickTop="1" thickBot="1" x14ac:dyDescent="0.35">
      <c r="A130" s="110"/>
      <c r="B130" s="99"/>
      <c r="C130" s="197"/>
      <c r="D130" s="197"/>
      <c r="E130" s="34">
        <f t="shared" si="7"/>
        <v>0</v>
      </c>
      <c r="F130" s="60"/>
      <c r="G130" s="58"/>
      <c r="H130" s="59"/>
      <c r="I130" s="60"/>
      <c r="J130" s="39">
        <f t="shared" si="0"/>
        <v>0</v>
      </c>
      <c r="K130" s="81"/>
      <c r="L130" s="61"/>
      <c r="M130" s="61"/>
      <c r="N130" s="42">
        <f t="shared" si="1"/>
        <v>0</v>
      </c>
      <c r="O130" s="158"/>
      <c r="P130" s="190"/>
      <c r="Q130" s="158"/>
      <c r="R130" s="125"/>
      <c r="S130" s="176"/>
      <c r="T130" s="177"/>
      <c r="U130" s="49"/>
      <c r="V130" s="50"/>
    </row>
    <row r="131" spans="1:22" ht="18.75" thickTop="1" thickBot="1" x14ac:dyDescent="0.35">
      <c r="A131" s="99"/>
      <c r="B131" s="99"/>
      <c r="C131" s="197"/>
      <c r="D131" s="197"/>
      <c r="E131" s="34">
        <f t="shared" si="7"/>
        <v>0</v>
      </c>
      <c r="F131" s="60"/>
      <c r="G131" s="58"/>
      <c r="H131" s="59"/>
      <c r="I131" s="60"/>
      <c r="J131" s="39">
        <f t="shared" si="0"/>
        <v>0</v>
      </c>
      <c r="K131" s="81"/>
      <c r="L131" s="61"/>
      <c r="M131" s="61"/>
      <c r="N131" s="42">
        <f t="shared" si="1"/>
        <v>0</v>
      </c>
      <c r="O131" s="158"/>
      <c r="P131" s="190"/>
      <c r="Q131" s="158"/>
      <c r="R131" s="125"/>
      <c r="S131" s="176"/>
      <c r="T131" s="177"/>
      <c r="U131" s="49"/>
      <c r="V131" s="50"/>
    </row>
    <row r="132" spans="1:22" ht="18.75" thickTop="1" thickBot="1" x14ac:dyDescent="0.35">
      <c r="A132" s="98"/>
      <c r="B132" s="99"/>
      <c r="C132" s="197"/>
      <c r="D132" s="197"/>
      <c r="E132" s="34">
        <f t="shared" si="7"/>
        <v>0</v>
      </c>
      <c r="F132" s="60"/>
      <c r="G132" s="58"/>
      <c r="H132" s="59"/>
      <c r="I132" s="60"/>
      <c r="J132" s="39">
        <f t="shared" si="0"/>
        <v>0</v>
      </c>
      <c r="K132" s="81"/>
      <c r="L132" s="61"/>
      <c r="M132" s="61"/>
      <c r="N132" s="42">
        <f t="shared" ref="N132:N195" si="8">K132*I132</f>
        <v>0</v>
      </c>
      <c r="O132" s="158"/>
      <c r="P132" s="190"/>
      <c r="Q132" s="158"/>
      <c r="R132" s="125"/>
      <c r="S132" s="176"/>
      <c r="T132" s="177"/>
      <c r="U132" s="49"/>
      <c r="V132" s="50"/>
    </row>
    <row r="133" spans="1:22" ht="18.75" thickTop="1" thickBot="1" x14ac:dyDescent="0.35">
      <c r="A133" s="101"/>
      <c r="B133" s="99"/>
      <c r="C133" s="197"/>
      <c r="D133" s="197"/>
      <c r="E133" s="34">
        <f t="shared" si="7"/>
        <v>0</v>
      </c>
      <c r="F133" s="60"/>
      <c r="G133" s="58"/>
      <c r="H133" s="59"/>
      <c r="I133" s="60"/>
      <c r="J133" s="39">
        <f t="shared" si="0"/>
        <v>0</v>
      </c>
      <c r="K133" s="81"/>
      <c r="L133" s="61"/>
      <c r="M133" s="61"/>
      <c r="N133" s="42">
        <f t="shared" si="8"/>
        <v>0</v>
      </c>
      <c r="O133" s="158"/>
      <c r="P133" s="190"/>
      <c r="Q133" s="158"/>
      <c r="R133" s="125"/>
      <c r="S133" s="176"/>
      <c r="T133" s="177"/>
      <c r="U133" s="49"/>
      <c r="V133" s="50"/>
    </row>
    <row r="134" spans="1:22" ht="18.75" thickTop="1" thickBot="1" x14ac:dyDescent="0.35">
      <c r="A134" s="101"/>
      <c r="B134" s="99"/>
      <c r="C134" s="197"/>
      <c r="D134" s="197"/>
      <c r="E134" s="34">
        <f t="shared" si="7"/>
        <v>0</v>
      </c>
      <c r="F134" s="60"/>
      <c r="G134" s="58"/>
      <c r="H134" s="59"/>
      <c r="I134" s="60"/>
      <c r="J134" s="39">
        <f t="shared" si="0"/>
        <v>0</v>
      </c>
      <c r="K134" s="81"/>
      <c r="L134" s="61"/>
      <c r="M134" s="61"/>
      <c r="N134" s="42">
        <f t="shared" si="8"/>
        <v>0</v>
      </c>
      <c r="O134" s="158"/>
      <c r="P134" s="190"/>
      <c r="Q134" s="158"/>
      <c r="R134" s="125"/>
      <c r="S134" s="176"/>
      <c r="T134" s="177"/>
      <c r="U134" s="49"/>
      <c r="V134" s="50"/>
    </row>
    <row r="135" spans="1:22" ht="18.75" thickTop="1" thickBot="1" x14ac:dyDescent="0.35">
      <c r="A135" s="202"/>
      <c r="B135" s="99"/>
      <c r="C135" s="197"/>
      <c r="D135" s="197"/>
      <c r="E135" s="34">
        <f t="shared" si="7"/>
        <v>0</v>
      </c>
      <c r="F135" s="60"/>
      <c r="G135" s="58"/>
      <c r="H135" s="59"/>
      <c r="I135" s="60"/>
      <c r="J135" s="39">
        <f t="shared" si="0"/>
        <v>0</v>
      </c>
      <c r="K135" s="81"/>
      <c r="L135" s="61"/>
      <c r="M135" s="61"/>
      <c r="N135" s="42">
        <f t="shared" si="8"/>
        <v>0</v>
      </c>
      <c r="O135" s="158"/>
      <c r="P135" s="190"/>
      <c r="Q135" s="158"/>
      <c r="R135" s="125"/>
      <c r="S135" s="176"/>
      <c r="T135" s="177"/>
      <c r="U135" s="49"/>
      <c r="V135" s="50"/>
    </row>
    <row r="136" spans="1:22" ht="18.75" thickTop="1" thickBot="1" x14ac:dyDescent="0.35">
      <c r="A136" s="203"/>
      <c r="B136" s="99"/>
      <c r="C136" s="197"/>
      <c r="D136" s="197"/>
      <c r="E136" s="34">
        <f t="shared" si="7"/>
        <v>0</v>
      </c>
      <c r="F136" s="60"/>
      <c r="G136" s="58"/>
      <c r="H136" s="59"/>
      <c r="I136" s="60"/>
      <c r="J136" s="39">
        <f t="shared" si="0"/>
        <v>0</v>
      </c>
      <c r="K136" s="81"/>
      <c r="L136" s="61"/>
      <c r="M136" s="61"/>
      <c r="N136" s="42">
        <f t="shared" si="8"/>
        <v>0</v>
      </c>
      <c r="O136" s="158"/>
      <c r="P136" s="190"/>
      <c r="Q136" s="158"/>
      <c r="R136" s="125"/>
      <c r="S136" s="176"/>
      <c r="T136" s="177"/>
      <c r="U136" s="49"/>
      <c r="V136" s="50"/>
    </row>
    <row r="137" spans="1:22" ht="18.75" thickTop="1" thickBot="1" x14ac:dyDescent="0.35">
      <c r="A137" s="204"/>
      <c r="B137" s="99"/>
      <c r="C137" s="197"/>
      <c r="D137" s="197"/>
      <c r="E137" s="34">
        <f t="shared" si="7"/>
        <v>0</v>
      </c>
      <c r="F137" s="60"/>
      <c r="G137" s="58"/>
      <c r="H137" s="59"/>
      <c r="I137" s="60"/>
      <c r="J137" s="39">
        <f t="shared" si="0"/>
        <v>0</v>
      </c>
      <c r="K137" s="81"/>
      <c r="L137" s="61"/>
      <c r="M137" s="61"/>
      <c r="N137" s="42">
        <f t="shared" si="8"/>
        <v>0</v>
      </c>
      <c r="O137" s="158"/>
      <c r="P137" s="190"/>
      <c r="Q137" s="158"/>
      <c r="R137" s="125"/>
      <c r="S137" s="176"/>
      <c r="T137" s="177"/>
      <c r="U137" s="49"/>
      <c r="V137" s="50"/>
    </row>
    <row r="138" spans="1:22" ht="18.75" thickTop="1" thickBot="1" x14ac:dyDescent="0.35">
      <c r="A138" s="204"/>
      <c r="B138" s="99"/>
      <c r="C138" s="154"/>
      <c r="D138" s="154"/>
      <c r="E138" s="34">
        <f t="shared" si="7"/>
        <v>0</v>
      </c>
      <c r="F138" s="60"/>
      <c r="G138" s="58"/>
      <c r="H138" s="59"/>
      <c r="I138" s="60"/>
      <c r="J138" s="39">
        <f t="shared" ref="J138:J201" si="9">I138-F138</f>
        <v>0</v>
      </c>
      <c r="K138" s="81"/>
      <c r="L138" s="61"/>
      <c r="M138" s="61"/>
      <c r="N138" s="42">
        <f t="shared" si="8"/>
        <v>0</v>
      </c>
      <c r="O138" s="158"/>
      <c r="P138" s="190"/>
      <c r="Q138" s="158"/>
      <c r="R138" s="125"/>
      <c r="S138" s="176"/>
      <c r="T138" s="177"/>
      <c r="U138" s="49"/>
      <c r="V138" s="50"/>
    </row>
    <row r="139" spans="1:22" ht="18.75" thickTop="1" thickBot="1" x14ac:dyDescent="0.35">
      <c r="A139" s="203"/>
      <c r="B139" s="99"/>
      <c r="C139" s="197"/>
      <c r="D139" s="197"/>
      <c r="E139" s="34">
        <f t="shared" si="7"/>
        <v>0</v>
      </c>
      <c r="F139" s="60"/>
      <c r="G139" s="58"/>
      <c r="H139" s="205"/>
      <c r="I139" s="60"/>
      <c r="J139" s="39">
        <f t="shared" si="9"/>
        <v>0</v>
      </c>
      <c r="K139" s="81"/>
      <c r="L139" s="61"/>
      <c r="M139" s="61"/>
      <c r="N139" s="42">
        <f t="shared" si="8"/>
        <v>0</v>
      </c>
      <c r="O139" s="158"/>
      <c r="P139" s="190"/>
      <c r="Q139" s="158"/>
      <c r="R139" s="125"/>
      <c r="S139" s="176"/>
      <c r="T139" s="177"/>
      <c r="U139" s="49"/>
      <c r="V139" s="50"/>
    </row>
    <row r="140" spans="1:22" ht="18.75" thickTop="1" thickBot="1" x14ac:dyDescent="0.35">
      <c r="A140" s="203"/>
      <c r="B140" s="99"/>
      <c r="C140" s="154"/>
      <c r="D140" s="154"/>
      <c r="E140" s="34">
        <f t="shared" si="7"/>
        <v>0</v>
      </c>
      <c r="F140" s="60"/>
      <c r="G140" s="58"/>
      <c r="H140" s="205"/>
      <c r="I140" s="60"/>
      <c r="J140" s="39">
        <f t="shared" si="9"/>
        <v>0</v>
      </c>
      <c r="K140" s="81"/>
      <c r="L140" s="61"/>
      <c r="M140" s="61"/>
      <c r="N140" s="42">
        <f t="shared" si="8"/>
        <v>0</v>
      </c>
      <c r="O140" s="158"/>
      <c r="P140" s="190"/>
      <c r="Q140" s="158"/>
      <c r="R140" s="125"/>
      <c r="S140" s="176"/>
      <c r="T140" s="177"/>
      <c r="U140" s="49"/>
      <c r="V140" s="50"/>
    </row>
    <row r="141" spans="1:22" ht="18.75" thickTop="1" thickBot="1" x14ac:dyDescent="0.35">
      <c r="A141" s="203"/>
      <c r="B141" s="99"/>
      <c r="C141" s="197"/>
      <c r="D141" s="197"/>
      <c r="E141" s="34">
        <f t="shared" si="7"/>
        <v>0</v>
      </c>
      <c r="F141" s="60"/>
      <c r="G141" s="58"/>
      <c r="H141" s="205"/>
      <c r="I141" s="60"/>
      <c r="J141" s="39">
        <f t="shared" si="9"/>
        <v>0</v>
      </c>
      <c r="K141" s="81"/>
      <c r="L141" s="61"/>
      <c r="M141" s="61"/>
      <c r="N141" s="42">
        <f t="shared" si="8"/>
        <v>0</v>
      </c>
      <c r="O141" s="158"/>
      <c r="P141" s="190"/>
      <c r="Q141" s="158"/>
      <c r="R141" s="125"/>
      <c r="S141" s="176"/>
      <c r="T141" s="177"/>
      <c r="U141" s="49"/>
      <c r="V141" s="50"/>
    </row>
    <row r="142" spans="1:22" ht="18.75" thickTop="1" thickBot="1" x14ac:dyDescent="0.35">
      <c r="A142" s="203"/>
      <c r="B142" s="99"/>
      <c r="C142" s="194"/>
      <c r="D142" s="194"/>
      <c r="E142" s="34">
        <f t="shared" si="7"/>
        <v>0</v>
      </c>
      <c r="F142" s="60"/>
      <c r="G142" s="58"/>
      <c r="H142" s="205"/>
      <c r="I142" s="60"/>
      <c r="J142" s="39">
        <f t="shared" si="9"/>
        <v>0</v>
      </c>
      <c r="K142" s="81"/>
      <c r="L142" s="61"/>
      <c r="M142" s="61"/>
      <c r="N142" s="42">
        <f t="shared" si="8"/>
        <v>0</v>
      </c>
      <c r="O142" s="158"/>
      <c r="P142" s="183"/>
      <c r="Q142" s="158"/>
      <c r="R142" s="125"/>
      <c r="S142" s="176"/>
      <c r="T142" s="177"/>
      <c r="U142" s="49"/>
      <c r="V142" s="50"/>
    </row>
    <row r="143" spans="1:22" ht="20.25" thickTop="1" thickBot="1" x14ac:dyDescent="0.35">
      <c r="A143" s="99"/>
      <c r="B143" s="99"/>
      <c r="C143" s="197"/>
      <c r="D143" s="197"/>
      <c r="E143" s="34">
        <f t="shared" si="7"/>
        <v>0</v>
      </c>
      <c r="F143" s="60"/>
      <c r="G143" s="58"/>
      <c r="H143" s="206"/>
      <c r="I143" s="60"/>
      <c r="J143" s="39">
        <f t="shared" si="9"/>
        <v>0</v>
      </c>
      <c r="K143" s="81"/>
      <c r="L143" s="61"/>
      <c r="M143" s="61"/>
      <c r="N143" s="42">
        <f t="shared" si="8"/>
        <v>0</v>
      </c>
      <c r="O143" s="158"/>
      <c r="P143" s="207"/>
      <c r="Q143" s="158"/>
      <c r="R143" s="208"/>
      <c r="S143" s="176"/>
      <c r="T143" s="177"/>
      <c r="U143" s="49"/>
      <c r="V143" s="50"/>
    </row>
    <row r="144" spans="1:22" ht="20.25" thickTop="1" thickBot="1" x14ac:dyDescent="0.35">
      <c r="A144" s="99"/>
      <c r="B144" s="99"/>
      <c r="C144" s="197"/>
      <c r="D144" s="197"/>
      <c r="E144" s="34">
        <f t="shared" si="7"/>
        <v>0</v>
      </c>
      <c r="F144" s="60"/>
      <c r="G144" s="58"/>
      <c r="H144" s="206"/>
      <c r="I144" s="60"/>
      <c r="J144" s="39">
        <f t="shared" si="9"/>
        <v>0</v>
      </c>
      <c r="K144" s="81"/>
      <c r="L144" s="61"/>
      <c r="M144" s="61"/>
      <c r="N144" s="42">
        <f t="shared" si="8"/>
        <v>0</v>
      </c>
      <c r="O144" s="158"/>
      <c r="P144" s="207"/>
      <c r="Q144" s="158"/>
      <c r="R144" s="208"/>
      <c r="S144" s="176"/>
      <c r="T144" s="177"/>
      <c r="U144" s="49"/>
      <c r="V144" s="50"/>
    </row>
    <row r="145" spans="1:22" ht="20.25" thickTop="1" thickBot="1" x14ac:dyDescent="0.35">
      <c r="A145" s="99"/>
      <c r="B145" s="99"/>
      <c r="C145" s="197"/>
      <c r="D145" s="197"/>
      <c r="E145" s="34">
        <f t="shared" si="7"/>
        <v>0</v>
      </c>
      <c r="F145" s="60"/>
      <c r="G145" s="58"/>
      <c r="H145" s="206"/>
      <c r="I145" s="60"/>
      <c r="J145" s="39">
        <f t="shared" si="9"/>
        <v>0</v>
      </c>
      <c r="K145" s="81"/>
      <c r="L145" s="61"/>
      <c r="M145" s="61"/>
      <c r="N145" s="42">
        <f t="shared" si="8"/>
        <v>0</v>
      </c>
      <c r="O145" s="158"/>
      <c r="P145" s="207"/>
      <c r="Q145" s="158"/>
      <c r="R145" s="208"/>
      <c r="S145" s="176"/>
      <c r="T145" s="177"/>
      <c r="U145" s="49"/>
      <c r="V145" s="50"/>
    </row>
    <row r="146" spans="1:22" ht="20.25" thickTop="1" thickBot="1" x14ac:dyDescent="0.35">
      <c r="A146" s="99"/>
      <c r="B146" s="99"/>
      <c r="C146" s="197"/>
      <c r="D146" s="197"/>
      <c r="E146" s="34">
        <f t="shared" si="7"/>
        <v>0</v>
      </c>
      <c r="F146" s="60"/>
      <c r="G146" s="58"/>
      <c r="H146" s="206"/>
      <c r="I146" s="60"/>
      <c r="J146" s="39">
        <f t="shared" si="9"/>
        <v>0</v>
      </c>
      <c r="K146" s="81"/>
      <c r="L146" s="61"/>
      <c r="M146" s="61"/>
      <c r="N146" s="42">
        <f t="shared" si="8"/>
        <v>0</v>
      </c>
      <c r="O146" s="158"/>
      <c r="P146" s="207"/>
      <c r="Q146" s="158"/>
      <c r="R146" s="208"/>
      <c r="S146" s="176"/>
      <c r="T146" s="177"/>
      <c r="U146" s="49"/>
      <c r="V146" s="50"/>
    </row>
    <row r="147" spans="1:22" ht="18.75" thickTop="1" thickBot="1" x14ac:dyDescent="0.35">
      <c r="A147" s="102"/>
      <c r="B147" s="99"/>
      <c r="C147" s="197"/>
      <c r="D147" s="197"/>
      <c r="E147" s="34">
        <f t="shared" si="7"/>
        <v>0</v>
      </c>
      <c r="F147" s="60"/>
      <c r="G147" s="58"/>
      <c r="H147" s="205"/>
      <c r="I147" s="60"/>
      <c r="J147" s="39">
        <f t="shared" si="9"/>
        <v>0</v>
      </c>
      <c r="K147" s="81"/>
      <c r="L147" s="61"/>
      <c r="M147" s="61"/>
      <c r="N147" s="42">
        <f t="shared" si="8"/>
        <v>0</v>
      </c>
      <c r="O147" s="69"/>
      <c r="P147" s="209"/>
      <c r="Q147" s="210"/>
      <c r="R147" s="208"/>
      <c r="S147" s="176"/>
      <c r="T147" s="177"/>
      <c r="U147" s="49"/>
      <c r="V147" s="50"/>
    </row>
    <row r="148" spans="1:22" ht="18.75" thickTop="1" thickBot="1" x14ac:dyDescent="0.35">
      <c r="A148" s="99"/>
      <c r="B148" s="99"/>
      <c r="C148" s="197"/>
      <c r="D148" s="197"/>
      <c r="E148" s="34">
        <f t="shared" si="7"/>
        <v>0</v>
      </c>
      <c r="F148" s="60"/>
      <c r="G148" s="58"/>
      <c r="H148" s="205"/>
      <c r="I148" s="60"/>
      <c r="J148" s="39">
        <f t="shared" si="9"/>
        <v>0</v>
      </c>
      <c r="K148" s="81"/>
      <c r="L148" s="61"/>
      <c r="M148" s="61"/>
      <c r="N148" s="42">
        <f t="shared" si="8"/>
        <v>0</v>
      </c>
      <c r="O148" s="69"/>
      <c r="P148" s="209"/>
      <c r="Q148" s="210"/>
      <c r="R148" s="208"/>
      <c r="S148" s="176"/>
      <c r="T148" s="177"/>
      <c r="U148" s="49"/>
      <c r="V148" s="50"/>
    </row>
    <row r="149" spans="1:22" ht="18.75" thickTop="1" thickBot="1" x14ac:dyDescent="0.35">
      <c r="A149" s="101"/>
      <c r="B149" s="99"/>
      <c r="C149" s="181"/>
      <c r="D149" s="181"/>
      <c r="E149" s="34">
        <f t="shared" si="7"/>
        <v>0</v>
      </c>
      <c r="F149" s="60"/>
      <c r="G149" s="58"/>
      <c r="H149" s="205"/>
      <c r="I149" s="60"/>
      <c r="J149" s="39">
        <f t="shared" si="9"/>
        <v>0</v>
      </c>
      <c r="K149" s="81"/>
      <c r="L149" s="61"/>
      <c r="M149" s="61"/>
      <c r="N149" s="42">
        <f t="shared" si="8"/>
        <v>0</v>
      </c>
      <c r="O149" s="69"/>
      <c r="P149" s="209"/>
      <c r="Q149" s="210"/>
      <c r="R149" s="208"/>
      <c r="S149" s="176"/>
      <c r="T149" s="177"/>
      <c r="U149" s="49"/>
      <c r="V149" s="50"/>
    </row>
    <row r="150" spans="1:22" ht="18.75" thickTop="1" thickBot="1" x14ac:dyDescent="0.35">
      <c r="A150" s="101"/>
      <c r="B150" s="99"/>
      <c r="C150" s="181"/>
      <c r="D150" s="181"/>
      <c r="E150" s="34">
        <f t="shared" si="7"/>
        <v>0</v>
      </c>
      <c r="F150" s="60"/>
      <c r="G150" s="58"/>
      <c r="H150" s="205"/>
      <c r="I150" s="60"/>
      <c r="J150" s="39">
        <f t="shared" si="9"/>
        <v>0</v>
      </c>
      <c r="K150" s="81"/>
      <c r="L150" s="61"/>
      <c r="M150" s="61"/>
      <c r="N150" s="42">
        <f t="shared" si="8"/>
        <v>0</v>
      </c>
      <c r="O150" s="69"/>
      <c r="P150" s="209"/>
      <c r="Q150" s="210"/>
      <c r="R150" s="208"/>
      <c r="S150" s="176"/>
      <c r="T150" s="177"/>
      <c r="U150" s="49"/>
      <c r="V150" s="50"/>
    </row>
    <row r="151" spans="1:22" ht="18.75" thickTop="1" thickBot="1" x14ac:dyDescent="0.35">
      <c r="A151" s="101"/>
      <c r="B151" s="99"/>
      <c r="C151" s="181"/>
      <c r="D151" s="181"/>
      <c r="E151" s="34">
        <f t="shared" si="7"/>
        <v>0</v>
      </c>
      <c r="F151" s="60"/>
      <c r="G151" s="58"/>
      <c r="H151" s="205"/>
      <c r="I151" s="60"/>
      <c r="J151" s="39">
        <f t="shared" si="9"/>
        <v>0</v>
      </c>
      <c r="K151" s="81"/>
      <c r="L151" s="61"/>
      <c r="M151" s="61"/>
      <c r="N151" s="42">
        <f t="shared" si="8"/>
        <v>0</v>
      </c>
      <c r="O151" s="69"/>
      <c r="P151" s="209"/>
      <c r="Q151" s="210"/>
      <c r="R151" s="208"/>
      <c r="S151" s="176"/>
      <c r="T151" s="177"/>
      <c r="U151" s="49"/>
      <c r="V151" s="50"/>
    </row>
    <row r="152" spans="1:22" ht="18.75" thickTop="1" thickBot="1" x14ac:dyDescent="0.35">
      <c r="A152" s="101"/>
      <c r="B152" s="99"/>
      <c r="C152" s="181"/>
      <c r="D152" s="181"/>
      <c r="E152" s="34">
        <f t="shared" si="7"/>
        <v>0</v>
      </c>
      <c r="F152" s="60"/>
      <c r="G152" s="58"/>
      <c r="H152" s="205"/>
      <c r="I152" s="60"/>
      <c r="J152" s="39">
        <f t="shared" si="9"/>
        <v>0</v>
      </c>
      <c r="K152" s="81"/>
      <c r="L152" s="61"/>
      <c r="M152" s="61"/>
      <c r="N152" s="42">
        <f t="shared" si="8"/>
        <v>0</v>
      </c>
      <c r="O152" s="69"/>
      <c r="P152" s="209"/>
      <c r="Q152" s="210"/>
      <c r="R152" s="208"/>
      <c r="S152" s="176"/>
      <c r="T152" s="177"/>
      <c r="U152" s="49"/>
      <c r="V152" s="50"/>
    </row>
    <row r="153" spans="1:22" ht="18.75" thickTop="1" thickBot="1" x14ac:dyDescent="0.35">
      <c r="A153" s="101"/>
      <c r="B153" s="99"/>
      <c r="C153" s="181"/>
      <c r="D153" s="181"/>
      <c r="E153" s="34">
        <f t="shared" si="7"/>
        <v>0</v>
      </c>
      <c r="F153" s="60"/>
      <c r="G153" s="58"/>
      <c r="H153" s="205"/>
      <c r="I153" s="60"/>
      <c r="J153" s="39">
        <f t="shared" si="9"/>
        <v>0</v>
      </c>
      <c r="K153" s="81"/>
      <c r="L153" s="61"/>
      <c r="M153" s="61"/>
      <c r="N153" s="42">
        <f t="shared" si="8"/>
        <v>0</v>
      </c>
      <c r="O153" s="69"/>
      <c r="P153" s="209"/>
      <c r="Q153" s="210"/>
      <c r="R153" s="208"/>
      <c r="S153" s="176"/>
      <c r="T153" s="177"/>
      <c r="U153" s="49"/>
      <c r="V153" s="50"/>
    </row>
    <row r="154" spans="1:22" ht="18.75" thickTop="1" thickBot="1" x14ac:dyDescent="0.35">
      <c r="A154" s="203"/>
      <c r="B154" s="99"/>
      <c r="C154" s="197"/>
      <c r="D154" s="197"/>
      <c r="E154" s="34">
        <f t="shared" si="7"/>
        <v>0</v>
      </c>
      <c r="F154" s="60"/>
      <c r="G154" s="58"/>
      <c r="H154" s="205"/>
      <c r="I154" s="60"/>
      <c r="J154" s="39">
        <f t="shared" si="9"/>
        <v>0</v>
      </c>
      <c r="K154" s="81"/>
      <c r="L154" s="61"/>
      <c r="M154" s="61"/>
      <c r="N154" s="42">
        <f t="shared" si="8"/>
        <v>0</v>
      </c>
      <c r="O154" s="69"/>
      <c r="P154" s="209"/>
      <c r="Q154" s="210"/>
      <c r="R154" s="208"/>
      <c r="S154" s="176"/>
      <c r="T154" s="177"/>
      <c r="U154" s="49"/>
      <c r="V154" s="50"/>
    </row>
    <row r="155" spans="1:22" ht="18.75" thickTop="1" thickBot="1" x14ac:dyDescent="0.35">
      <c r="A155" s="169"/>
      <c r="B155" s="99"/>
      <c r="C155" s="182"/>
      <c r="D155" s="182"/>
      <c r="E155" s="34">
        <f t="shared" si="7"/>
        <v>0</v>
      </c>
      <c r="F155" s="60"/>
      <c r="G155" s="58"/>
      <c r="H155" s="205"/>
      <c r="I155" s="60"/>
      <c r="J155" s="39">
        <f t="shared" si="9"/>
        <v>0</v>
      </c>
      <c r="K155" s="81"/>
      <c r="L155" s="61"/>
      <c r="M155" s="61"/>
      <c r="N155" s="42">
        <f t="shared" si="8"/>
        <v>0</v>
      </c>
      <c r="O155" s="69"/>
      <c r="P155" s="209"/>
      <c r="Q155" s="210"/>
      <c r="R155" s="208"/>
      <c r="S155" s="176"/>
      <c r="T155" s="177"/>
      <c r="U155" s="49"/>
      <c r="V155" s="50"/>
    </row>
    <row r="156" spans="1:22" ht="18.75" thickTop="1" thickBot="1" x14ac:dyDescent="0.35">
      <c r="A156" s="169"/>
      <c r="B156" s="99"/>
      <c r="C156" s="182"/>
      <c r="D156" s="182"/>
      <c r="E156" s="34">
        <f t="shared" si="7"/>
        <v>0</v>
      </c>
      <c r="F156" s="60"/>
      <c r="G156" s="58"/>
      <c r="H156" s="205"/>
      <c r="I156" s="60"/>
      <c r="J156" s="39">
        <f t="shared" si="9"/>
        <v>0</v>
      </c>
      <c r="K156" s="81"/>
      <c r="L156" s="61"/>
      <c r="M156" s="61"/>
      <c r="N156" s="42">
        <f t="shared" si="8"/>
        <v>0</v>
      </c>
      <c r="O156" s="69"/>
      <c r="P156" s="209"/>
      <c r="Q156" s="211"/>
      <c r="R156" s="208"/>
      <c r="S156" s="176"/>
      <c r="T156" s="177"/>
      <c r="U156" s="49"/>
      <c r="V156" s="50"/>
    </row>
    <row r="157" spans="1:22" ht="18.75" thickTop="1" thickBot="1" x14ac:dyDescent="0.35">
      <c r="A157" s="169"/>
      <c r="B157" s="99"/>
      <c r="C157" s="182"/>
      <c r="D157" s="182"/>
      <c r="E157" s="34">
        <f t="shared" si="7"/>
        <v>0</v>
      </c>
      <c r="F157" s="60"/>
      <c r="G157" s="58"/>
      <c r="H157" s="205"/>
      <c r="I157" s="60"/>
      <c r="J157" s="39">
        <f t="shared" si="9"/>
        <v>0</v>
      </c>
      <c r="K157" s="81"/>
      <c r="L157" s="61"/>
      <c r="M157" s="61"/>
      <c r="N157" s="42">
        <f t="shared" si="8"/>
        <v>0</v>
      </c>
      <c r="O157" s="69"/>
      <c r="P157" s="209"/>
      <c r="Q157" s="210"/>
      <c r="R157" s="208"/>
      <c r="S157" s="176"/>
      <c r="T157" s="177"/>
      <c r="U157" s="49"/>
      <c r="V157" s="50"/>
    </row>
    <row r="158" spans="1:22" ht="18.75" thickTop="1" thickBot="1" x14ac:dyDescent="0.35">
      <c r="A158" s="203"/>
      <c r="B158" s="99"/>
      <c r="C158" s="197"/>
      <c r="D158" s="197"/>
      <c r="E158" s="34">
        <f t="shared" si="7"/>
        <v>0</v>
      </c>
      <c r="F158" s="60"/>
      <c r="G158" s="58"/>
      <c r="H158" s="205"/>
      <c r="I158" s="60"/>
      <c r="J158" s="39">
        <f t="shared" si="9"/>
        <v>0</v>
      </c>
      <c r="K158" s="81"/>
      <c r="L158" s="61"/>
      <c r="M158" s="61"/>
      <c r="N158" s="42">
        <f t="shared" si="8"/>
        <v>0</v>
      </c>
      <c r="O158" s="69"/>
      <c r="P158" s="212"/>
      <c r="Q158" s="210"/>
      <c r="R158" s="208"/>
      <c r="S158" s="176"/>
      <c r="T158" s="177"/>
      <c r="U158" s="49"/>
      <c r="V158" s="50"/>
    </row>
    <row r="159" spans="1:22" ht="20.25" thickTop="1" thickBot="1" x14ac:dyDescent="0.35">
      <c r="A159" s="203"/>
      <c r="B159" s="99"/>
      <c r="C159" s="197"/>
      <c r="D159" s="197"/>
      <c r="E159" s="34">
        <f t="shared" si="7"/>
        <v>0</v>
      </c>
      <c r="F159" s="60"/>
      <c r="G159" s="58"/>
      <c r="H159" s="206"/>
      <c r="I159" s="60"/>
      <c r="J159" s="39">
        <f t="shared" si="9"/>
        <v>0</v>
      </c>
      <c r="K159" s="81"/>
      <c r="L159" s="61"/>
      <c r="M159" s="61"/>
      <c r="N159" s="42">
        <f t="shared" si="8"/>
        <v>0</v>
      </c>
      <c r="O159" s="69"/>
      <c r="P159" s="212"/>
      <c r="Q159" s="210"/>
      <c r="R159" s="208"/>
      <c r="S159" s="176"/>
      <c r="T159" s="177"/>
      <c r="U159" s="49"/>
      <c r="V159" s="50"/>
    </row>
    <row r="160" spans="1:22" ht="18.75" thickTop="1" thickBot="1" x14ac:dyDescent="0.35">
      <c r="A160" s="203"/>
      <c r="B160" s="99"/>
      <c r="C160" s="197"/>
      <c r="D160" s="197"/>
      <c r="E160" s="34">
        <f t="shared" si="7"/>
        <v>0</v>
      </c>
      <c r="F160" s="60"/>
      <c r="G160" s="58"/>
      <c r="H160" s="213"/>
      <c r="I160" s="60"/>
      <c r="J160" s="39">
        <f t="shared" si="9"/>
        <v>0</v>
      </c>
      <c r="K160" s="81"/>
      <c r="L160" s="61"/>
      <c r="M160" s="61"/>
      <c r="N160" s="42">
        <f t="shared" si="8"/>
        <v>0</v>
      </c>
      <c r="O160" s="69"/>
      <c r="P160" s="212"/>
      <c r="Q160" s="210"/>
      <c r="R160" s="208"/>
      <c r="S160" s="176"/>
      <c r="T160" s="177"/>
      <c r="U160" s="49"/>
      <c r="V160" s="50"/>
    </row>
    <row r="161" spans="1:22" ht="18.75" thickTop="1" thickBot="1" x14ac:dyDescent="0.35">
      <c r="A161" s="203"/>
      <c r="B161" s="99"/>
      <c r="C161" s="197"/>
      <c r="D161" s="197"/>
      <c r="E161" s="34">
        <f t="shared" si="7"/>
        <v>0</v>
      </c>
      <c r="F161" s="60"/>
      <c r="G161" s="58"/>
      <c r="H161" s="205"/>
      <c r="I161" s="60"/>
      <c r="J161" s="39">
        <f t="shared" si="9"/>
        <v>0</v>
      </c>
      <c r="K161" s="81"/>
      <c r="L161" s="61"/>
      <c r="M161" s="61"/>
      <c r="N161" s="42">
        <f t="shared" si="8"/>
        <v>0</v>
      </c>
      <c r="O161" s="69"/>
      <c r="P161" s="212"/>
      <c r="Q161" s="210"/>
      <c r="R161" s="208"/>
      <c r="S161" s="176"/>
      <c r="T161" s="177"/>
      <c r="U161" s="49"/>
      <c r="V161" s="50"/>
    </row>
    <row r="162" spans="1:22" ht="18.75" thickTop="1" thickBot="1" x14ac:dyDescent="0.35">
      <c r="A162" s="214"/>
      <c r="B162" s="99"/>
      <c r="C162" s="197"/>
      <c r="D162" s="197"/>
      <c r="E162" s="34">
        <f t="shared" si="7"/>
        <v>0</v>
      </c>
      <c r="F162" s="60"/>
      <c r="G162" s="58"/>
      <c r="H162" s="215"/>
      <c r="I162" s="60"/>
      <c r="J162" s="39">
        <f t="shared" si="9"/>
        <v>0</v>
      </c>
      <c r="K162" s="81"/>
      <c r="L162" s="61"/>
      <c r="M162" s="61"/>
      <c r="N162" s="42">
        <f t="shared" si="8"/>
        <v>0</v>
      </c>
      <c r="O162" s="216"/>
      <c r="P162" s="217"/>
      <c r="Q162" s="218"/>
      <c r="R162" s="219"/>
      <c r="S162" s="176"/>
      <c r="T162" s="177"/>
      <c r="U162" s="49"/>
      <c r="V162" s="50"/>
    </row>
    <row r="163" spans="1:22" ht="18.75" thickTop="1" thickBot="1" x14ac:dyDescent="0.35">
      <c r="A163" s="220"/>
      <c r="B163" s="99"/>
      <c r="C163" s="197"/>
      <c r="D163" s="197"/>
      <c r="E163" s="34">
        <f t="shared" si="7"/>
        <v>0</v>
      </c>
      <c r="F163" s="60"/>
      <c r="G163" s="221"/>
      <c r="H163" s="222"/>
      <c r="I163" s="60"/>
      <c r="J163" s="39">
        <f t="shared" si="9"/>
        <v>0</v>
      </c>
      <c r="K163" s="81"/>
      <c r="L163" s="61"/>
      <c r="M163" s="61"/>
      <c r="N163" s="42">
        <f t="shared" si="8"/>
        <v>0</v>
      </c>
      <c r="O163" s="223"/>
      <c r="P163" s="224"/>
      <c r="Q163" s="210"/>
      <c r="R163" s="208"/>
      <c r="S163" s="176"/>
      <c r="T163" s="177"/>
      <c r="U163" s="49"/>
      <c r="V163" s="50"/>
    </row>
    <row r="164" spans="1:22" ht="18.75" thickTop="1" thickBot="1" x14ac:dyDescent="0.35">
      <c r="A164" s="204"/>
      <c r="B164" s="99"/>
      <c r="C164" s="197"/>
      <c r="D164" s="197"/>
      <c r="E164" s="34">
        <f t="shared" si="7"/>
        <v>0</v>
      </c>
      <c r="F164" s="60"/>
      <c r="G164" s="224"/>
      <c r="H164" s="215"/>
      <c r="I164" s="60"/>
      <c r="J164" s="39">
        <f t="shared" si="9"/>
        <v>0</v>
      </c>
      <c r="K164" s="81"/>
      <c r="L164" s="61"/>
      <c r="M164" s="61"/>
      <c r="N164" s="42">
        <f t="shared" si="8"/>
        <v>0</v>
      </c>
      <c r="O164" s="223"/>
      <c r="P164" s="224"/>
      <c r="Q164" s="210"/>
      <c r="R164" s="208"/>
      <c r="S164" s="176"/>
      <c r="T164" s="177"/>
      <c r="U164" s="49"/>
      <c r="V164" s="50"/>
    </row>
    <row r="165" spans="1:22" ht="18.75" thickTop="1" thickBot="1" x14ac:dyDescent="0.35">
      <c r="A165" s="204"/>
      <c r="B165" s="99"/>
      <c r="C165" s="197"/>
      <c r="D165" s="197"/>
      <c r="E165" s="34">
        <f t="shared" ref="E165:E234" si="10">D165*F165</f>
        <v>0</v>
      </c>
      <c r="F165" s="60"/>
      <c r="G165" s="224"/>
      <c r="H165" s="222"/>
      <c r="I165" s="60"/>
      <c r="J165" s="39">
        <f t="shared" si="9"/>
        <v>0</v>
      </c>
      <c r="K165" s="225"/>
      <c r="L165" s="61"/>
      <c r="M165" s="61" t="s">
        <v>26</v>
      </c>
      <c r="N165" s="42">
        <f t="shared" si="8"/>
        <v>0</v>
      </c>
      <c r="O165" s="216"/>
      <c r="P165" s="217"/>
      <c r="Q165" s="218"/>
      <c r="R165" s="219"/>
      <c r="S165" s="176"/>
      <c r="T165" s="177"/>
      <c r="U165" s="49"/>
      <c r="V165" s="50"/>
    </row>
    <row r="166" spans="1:22" ht="18.75" thickTop="1" thickBot="1" x14ac:dyDescent="0.35">
      <c r="A166" s="203"/>
      <c r="B166" s="99"/>
      <c r="C166" s="197"/>
      <c r="D166" s="197"/>
      <c r="E166" s="34">
        <f t="shared" si="10"/>
        <v>0</v>
      </c>
      <c r="F166" s="60"/>
      <c r="G166" s="224"/>
      <c r="H166" s="222"/>
      <c r="I166" s="60"/>
      <c r="J166" s="39">
        <f t="shared" si="9"/>
        <v>0</v>
      </c>
      <c r="K166" s="225"/>
      <c r="L166" s="61"/>
      <c r="M166" s="61"/>
      <c r="N166" s="42">
        <f t="shared" si="8"/>
        <v>0</v>
      </c>
      <c r="O166" s="223"/>
      <c r="P166" s="224"/>
      <c r="Q166" s="210"/>
      <c r="R166" s="208"/>
      <c r="S166" s="176"/>
      <c r="T166" s="177"/>
      <c r="U166" s="49"/>
      <c r="V166" s="50"/>
    </row>
    <row r="167" spans="1:22" ht="18.75" thickTop="1" thickBot="1" x14ac:dyDescent="0.35">
      <c r="A167" s="169"/>
      <c r="B167" s="99"/>
      <c r="C167" s="226"/>
      <c r="D167" s="226"/>
      <c r="E167" s="34">
        <f t="shared" si="10"/>
        <v>0</v>
      </c>
      <c r="F167" s="60"/>
      <c r="G167" s="224"/>
      <c r="H167" s="227"/>
      <c r="I167" s="60"/>
      <c r="J167" s="39">
        <f t="shared" si="9"/>
        <v>0</v>
      </c>
      <c r="K167" s="81"/>
      <c r="L167" s="61"/>
      <c r="M167" s="61"/>
      <c r="N167" s="42">
        <f t="shared" si="8"/>
        <v>0</v>
      </c>
      <c r="O167" s="228"/>
      <c r="P167" s="229"/>
      <c r="Q167" s="124"/>
      <c r="R167" s="125"/>
      <c r="S167" s="176"/>
      <c r="T167" s="177"/>
      <c r="U167" s="49"/>
      <c r="V167" s="50"/>
    </row>
    <row r="168" spans="1:22" ht="18.75" thickTop="1" thickBot="1" x14ac:dyDescent="0.35">
      <c r="A168" s="230"/>
      <c r="B168" s="99"/>
      <c r="C168" s="197"/>
      <c r="D168" s="197"/>
      <c r="E168" s="34">
        <f t="shared" si="10"/>
        <v>0</v>
      </c>
      <c r="F168" s="60"/>
      <c r="G168" s="224"/>
      <c r="H168" s="205"/>
      <c r="I168" s="60"/>
      <c r="J168" s="39">
        <f t="shared" si="9"/>
        <v>0</v>
      </c>
      <c r="K168" s="225"/>
      <c r="L168" s="231"/>
      <c r="M168" s="231"/>
      <c r="N168" s="42">
        <f t="shared" si="8"/>
        <v>0</v>
      </c>
      <c r="O168" s="228"/>
      <c r="P168" s="229"/>
      <c r="Q168" s="218"/>
      <c r="R168" s="219"/>
      <c r="S168" s="176"/>
      <c r="T168" s="177"/>
      <c r="U168" s="49"/>
      <c r="V168" s="50"/>
    </row>
    <row r="169" spans="1:22" ht="18.75" thickTop="1" thickBot="1" x14ac:dyDescent="0.35">
      <c r="A169" s="203"/>
      <c r="B169" s="99"/>
      <c r="C169" s="197"/>
      <c r="D169" s="197"/>
      <c r="E169" s="34">
        <f t="shared" si="10"/>
        <v>0</v>
      </c>
      <c r="F169" s="60"/>
      <c r="G169" s="224"/>
      <c r="H169" s="205"/>
      <c r="I169" s="60"/>
      <c r="J169" s="39">
        <f t="shared" si="9"/>
        <v>0</v>
      </c>
      <c r="K169" s="225"/>
      <c r="L169" s="231"/>
      <c r="M169" s="231"/>
      <c r="N169" s="42">
        <f t="shared" si="8"/>
        <v>0</v>
      </c>
      <c r="O169" s="69"/>
      <c r="P169" s="209"/>
      <c r="Q169" s="218"/>
      <c r="R169" s="219"/>
      <c r="S169" s="176"/>
      <c r="T169" s="177"/>
      <c r="U169" s="49"/>
      <c r="V169" s="50"/>
    </row>
    <row r="170" spans="1:22" ht="18.75" thickTop="1" thickBot="1" x14ac:dyDescent="0.35">
      <c r="A170" s="204"/>
      <c r="B170" s="99"/>
      <c r="C170" s="197"/>
      <c r="D170" s="197"/>
      <c r="E170" s="34">
        <f t="shared" si="10"/>
        <v>0</v>
      </c>
      <c r="F170" s="60"/>
      <c r="G170" s="224"/>
      <c r="H170" s="232"/>
      <c r="I170" s="60"/>
      <c r="J170" s="39">
        <f t="shared" si="9"/>
        <v>0</v>
      </c>
      <c r="K170" s="233"/>
      <c r="L170" s="231"/>
      <c r="M170" s="231"/>
      <c r="N170" s="42">
        <f t="shared" si="8"/>
        <v>0</v>
      </c>
      <c r="O170" s="223"/>
      <c r="P170" s="224"/>
      <c r="Q170" s="218"/>
      <c r="R170" s="219"/>
      <c r="S170" s="176"/>
      <c r="T170" s="177"/>
      <c r="U170" s="49"/>
      <c r="V170" s="50"/>
    </row>
    <row r="171" spans="1:22" ht="20.25" thickTop="1" thickBot="1" x14ac:dyDescent="0.35">
      <c r="A171" s="204"/>
      <c r="B171" s="99"/>
      <c r="C171" s="197"/>
      <c r="D171" s="197"/>
      <c r="E171" s="34">
        <f t="shared" si="10"/>
        <v>0</v>
      </c>
      <c r="F171" s="60"/>
      <c r="G171" s="224"/>
      <c r="H171" s="205"/>
      <c r="I171" s="60"/>
      <c r="J171" s="39">
        <f t="shared" si="9"/>
        <v>0</v>
      </c>
      <c r="K171" s="234"/>
      <c r="L171" s="235"/>
      <c r="M171" s="235"/>
      <c r="N171" s="42">
        <f t="shared" si="8"/>
        <v>0</v>
      </c>
      <c r="O171" s="216"/>
      <c r="P171" s="217"/>
      <c r="Q171" s="218"/>
      <c r="R171" s="219"/>
      <c r="S171" s="176"/>
      <c r="T171" s="177"/>
      <c r="U171" s="49"/>
      <c r="V171" s="50"/>
    </row>
    <row r="172" spans="1:22" ht="18.75" thickTop="1" thickBot="1" x14ac:dyDescent="0.35">
      <c r="A172" s="236"/>
      <c r="B172" s="99"/>
      <c r="C172" s="197"/>
      <c r="D172" s="197"/>
      <c r="E172" s="34">
        <f t="shared" si="10"/>
        <v>0</v>
      </c>
      <c r="F172" s="237"/>
      <c r="G172" s="224"/>
      <c r="H172" s="213"/>
      <c r="I172" s="60"/>
      <c r="J172" s="39">
        <f t="shared" si="9"/>
        <v>0</v>
      </c>
      <c r="K172" s="234"/>
      <c r="L172" s="238"/>
      <c r="M172" s="238"/>
      <c r="N172" s="42">
        <f t="shared" si="8"/>
        <v>0</v>
      </c>
      <c r="O172" s="223"/>
      <c r="P172" s="224"/>
      <c r="Q172" s="218"/>
      <c r="R172" s="219"/>
      <c r="S172" s="176"/>
      <c r="T172" s="177"/>
      <c r="U172" s="49"/>
      <c r="V172" s="50"/>
    </row>
    <row r="173" spans="1:22" ht="18.75" thickTop="1" thickBot="1" x14ac:dyDescent="0.35">
      <c r="A173" s="214"/>
      <c r="B173" s="99"/>
      <c r="C173" s="197"/>
      <c r="D173" s="197"/>
      <c r="E173" s="34">
        <f t="shared" si="10"/>
        <v>0</v>
      </c>
      <c r="F173" s="60"/>
      <c r="G173" s="224"/>
      <c r="H173" s="205"/>
      <c r="I173" s="60"/>
      <c r="J173" s="39">
        <f t="shared" si="9"/>
        <v>0</v>
      </c>
      <c r="K173" s="234"/>
      <c r="L173" s="231"/>
      <c r="M173" s="231"/>
      <c r="N173" s="42">
        <f t="shared" si="8"/>
        <v>0</v>
      </c>
      <c r="O173" s="216"/>
      <c r="P173" s="217"/>
      <c r="Q173" s="218"/>
      <c r="R173" s="219"/>
      <c r="S173" s="176"/>
      <c r="T173" s="177"/>
      <c r="U173" s="49"/>
      <c r="V173" s="50"/>
    </row>
    <row r="174" spans="1:22" ht="20.25" thickTop="1" thickBot="1" x14ac:dyDescent="0.35">
      <c r="A174" s="204"/>
      <c r="B174" s="99"/>
      <c r="C174" s="197"/>
      <c r="D174" s="197"/>
      <c r="E174" s="34">
        <f t="shared" si="10"/>
        <v>0</v>
      </c>
      <c r="F174" s="60"/>
      <c r="G174" s="224"/>
      <c r="H174" s="239"/>
      <c r="I174" s="60"/>
      <c r="J174" s="39">
        <f t="shared" si="9"/>
        <v>0</v>
      </c>
      <c r="K174" s="81"/>
      <c r="L174" s="231"/>
      <c r="M174" s="231"/>
      <c r="N174" s="42">
        <f t="shared" si="8"/>
        <v>0</v>
      </c>
      <c r="O174" s="216"/>
      <c r="P174" s="217"/>
      <c r="Q174" s="218"/>
      <c r="R174" s="219"/>
      <c r="S174" s="176"/>
      <c r="T174" s="177"/>
      <c r="U174" s="49"/>
      <c r="V174" s="50"/>
    </row>
    <row r="175" spans="1:22" ht="18.75" thickTop="1" thickBot="1" x14ac:dyDescent="0.35">
      <c r="A175" s="204"/>
      <c r="B175" s="99"/>
      <c r="C175" s="197"/>
      <c r="D175" s="197"/>
      <c r="E175" s="34">
        <f t="shared" si="10"/>
        <v>0</v>
      </c>
      <c r="F175" s="60"/>
      <c r="G175" s="224"/>
      <c r="H175" s="215"/>
      <c r="I175" s="60"/>
      <c r="J175" s="39">
        <f t="shared" si="9"/>
        <v>0</v>
      </c>
      <c r="K175" s="234"/>
      <c r="L175" s="231"/>
      <c r="M175" s="231"/>
      <c r="N175" s="42">
        <f t="shared" si="8"/>
        <v>0</v>
      </c>
      <c r="O175" s="216"/>
      <c r="P175" s="217"/>
      <c r="Q175" s="218"/>
      <c r="R175" s="219"/>
      <c r="S175" s="176"/>
      <c r="T175" s="177"/>
      <c r="U175" s="49"/>
      <c r="V175" s="50"/>
    </row>
    <row r="176" spans="1:22" ht="18.75" thickTop="1" thickBot="1" x14ac:dyDescent="0.35">
      <c r="A176" s="204"/>
      <c r="B176" s="99"/>
      <c r="C176" s="197"/>
      <c r="D176" s="197"/>
      <c r="E176" s="34">
        <f t="shared" si="10"/>
        <v>0</v>
      </c>
      <c r="F176" s="60"/>
      <c r="G176" s="224"/>
      <c r="H176" s="175"/>
      <c r="I176" s="60"/>
      <c r="J176" s="39">
        <f t="shared" si="9"/>
        <v>0</v>
      </c>
      <c r="K176" s="234"/>
      <c r="L176" s="231"/>
      <c r="M176" s="231"/>
      <c r="N176" s="42">
        <f t="shared" si="8"/>
        <v>0</v>
      </c>
      <c r="O176" s="216"/>
      <c r="P176" s="217"/>
      <c r="Q176" s="218"/>
      <c r="R176" s="219"/>
      <c r="S176" s="176"/>
      <c r="T176" s="177"/>
      <c r="U176" s="49"/>
      <c r="V176" s="50"/>
    </row>
    <row r="177" spans="1:22" ht="18.75" thickTop="1" thickBot="1" x14ac:dyDescent="0.35">
      <c r="A177" s="204"/>
      <c r="B177" s="99"/>
      <c r="C177" s="197"/>
      <c r="D177" s="197"/>
      <c r="E177" s="34">
        <f t="shared" si="10"/>
        <v>0</v>
      </c>
      <c r="F177" s="60"/>
      <c r="G177" s="224"/>
      <c r="H177" s="240"/>
      <c r="I177" s="60"/>
      <c r="J177" s="39">
        <f t="shared" si="9"/>
        <v>0</v>
      </c>
      <c r="K177" s="234"/>
      <c r="L177" s="241"/>
      <c r="M177" s="241"/>
      <c r="N177" s="42">
        <f t="shared" si="8"/>
        <v>0</v>
      </c>
      <c r="O177" s="216"/>
      <c r="P177" s="217"/>
      <c r="Q177" s="218"/>
      <c r="R177" s="219"/>
      <c r="S177" s="176"/>
      <c r="T177" s="177"/>
      <c r="U177" s="49"/>
      <c r="V177" s="50"/>
    </row>
    <row r="178" spans="1:22" ht="18.75" thickTop="1" thickBot="1" x14ac:dyDescent="0.35">
      <c r="A178" s="204"/>
      <c r="B178" s="99"/>
      <c r="C178" s="197"/>
      <c r="D178" s="197"/>
      <c r="E178" s="34">
        <f t="shared" si="10"/>
        <v>0</v>
      </c>
      <c r="F178" s="60"/>
      <c r="G178" s="224"/>
      <c r="H178" s="175"/>
      <c r="I178" s="60"/>
      <c r="J178" s="39">
        <f t="shared" si="9"/>
        <v>0</v>
      </c>
      <c r="K178" s="234"/>
      <c r="L178" s="241"/>
      <c r="M178" s="241"/>
      <c r="N178" s="42">
        <f t="shared" si="8"/>
        <v>0</v>
      </c>
      <c r="O178" s="216"/>
      <c r="P178" s="217"/>
      <c r="Q178" s="218"/>
      <c r="R178" s="219"/>
      <c r="S178" s="176"/>
      <c r="T178" s="177"/>
      <c r="U178" s="49"/>
      <c r="V178" s="50"/>
    </row>
    <row r="179" spans="1:22" ht="18.75" thickTop="1" thickBot="1" x14ac:dyDescent="0.35">
      <c r="A179" s="204"/>
      <c r="B179" s="99"/>
      <c r="C179" s="197"/>
      <c r="D179" s="197"/>
      <c r="E179" s="34">
        <f t="shared" si="10"/>
        <v>0</v>
      </c>
      <c r="F179" s="60"/>
      <c r="G179" s="224"/>
      <c r="H179" s="175"/>
      <c r="I179" s="60"/>
      <c r="J179" s="39">
        <f t="shared" si="9"/>
        <v>0</v>
      </c>
      <c r="K179" s="234"/>
      <c r="L179" s="241"/>
      <c r="M179" s="241"/>
      <c r="N179" s="42">
        <f t="shared" si="8"/>
        <v>0</v>
      </c>
      <c r="O179" s="216"/>
      <c r="P179" s="217"/>
      <c r="Q179" s="218"/>
      <c r="R179" s="219"/>
      <c r="S179" s="176"/>
      <c r="T179" s="177"/>
      <c r="U179" s="49"/>
      <c r="V179" s="50"/>
    </row>
    <row r="180" spans="1:22" ht="18.75" thickTop="1" thickBot="1" x14ac:dyDescent="0.35">
      <c r="A180" s="204"/>
      <c r="B180" s="99"/>
      <c r="C180" s="197"/>
      <c r="D180" s="197"/>
      <c r="E180" s="34">
        <f t="shared" si="10"/>
        <v>0</v>
      </c>
      <c r="F180" s="60"/>
      <c r="G180" s="224"/>
      <c r="H180" s="175"/>
      <c r="I180" s="60"/>
      <c r="J180" s="39">
        <f t="shared" si="9"/>
        <v>0</v>
      </c>
      <c r="K180" s="81"/>
      <c r="L180" s="61"/>
      <c r="M180" s="61"/>
      <c r="N180" s="42">
        <f t="shared" si="8"/>
        <v>0</v>
      </c>
      <c r="O180" s="216"/>
      <c r="P180" s="217"/>
      <c r="Q180" s="218"/>
      <c r="R180" s="219"/>
      <c r="S180" s="176"/>
      <c r="T180" s="177"/>
      <c r="U180" s="49"/>
      <c r="V180" s="50"/>
    </row>
    <row r="181" spans="1:22" ht="18.75" thickTop="1" thickBot="1" x14ac:dyDescent="0.35">
      <c r="A181" s="204"/>
      <c r="B181" s="99"/>
      <c r="C181" s="242"/>
      <c r="D181" s="242"/>
      <c r="E181" s="34">
        <f t="shared" si="10"/>
        <v>0</v>
      </c>
      <c r="F181" s="60"/>
      <c r="G181" s="224"/>
      <c r="H181" s="175"/>
      <c r="I181" s="60"/>
      <c r="J181" s="39">
        <f t="shared" si="9"/>
        <v>0</v>
      </c>
      <c r="K181" s="81"/>
      <c r="L181" s="61"/>
      <c r="M181" s="61"/>
      <c r="N181" s="42">
        <f t="shared" si="8"/>
        <v>0</v>
      </c>
      <c r="O181" s="223"/>
      <c r="P181" s="243"/>
      <c r="Q181" s="124"/>
      <c r="R181" s="125"/>
      <c r="S181" s="176"/>
      <c r="T181" s="177"/>
      <c r="U181" s="49"/>
      <c r="V181" s="50"/>
    </row>
    <row r="182" spans="1:22" ht="18.75" thickTop="1" thickBot="1" x14ac:dyDescent="0.35">
      <c r="A182" s="204"/>
      <c r="B182" s="99"/>
      <c r="C182" s="242"/>
      <c r="D182" s="242"/>
      <c r="E182" s="34">
        <f t="shared" si="10"/>
        <v>0</v>
      </c>
      <c r="F182" s="60"/>
      <c r="G182" s="224"/>
      <c r="H182" s="175"/>
      <c r="I182" s="60"/>
      <c r="J182" s="39">
        <f t="shared" si="9"/>
        <v>0</v>
      </c>
      <c r="K182" s="81"/>
      <c r="L182" s="61"/>
      <c r="M182" s="61"/>
      <c r="N182" s="42">
        <f t="shared" si="8"/>
        <v>0</v>
      </c>
      <c r="O182" s="223"/>
      <c r="P182" s="243"/>
      <c r="Q182" s="124"/>
      <c r="R182" s="125"/>
      <c r="S182" s="176"/>
      <c r="T182" s="177"/>
      <c r="U182" s="49"/>
      <c r="V182" s="50"/>
    </row>
    <row r="183" spans="1:22" ht="18.75" thickTop="1" thickBot="1" x14ac:dyDescent="0.35">
      <c r="A183" s="101"/>
      <c r="B183" s="99"/>
      <c r="C183" s="226"/>
      <c r="D183" s="226"/>
      <c r="E183" s="34">
        <f t="shared" si="10"/>
        <v>0</v>
      </c>
      <c r="F183" s="60"/>
      <c r="G183" s="224"/>
      <c r="H183" s="227"/>
      <c r="I183" s="60"/>
      <c r="J183" s="39">
        <f t="shared" si="9"/>
        <v>0</v>
      </c>
      <c r="K183" s="81"/>
      <c r="L183" s="61"/>
      <c r="M183" s="61"/>
      <c r="N183" s="42">
        <f t="shared" si="8"/>
        <v>0</v>
      </c>
      <c r="O183" s="69"/>
      <c r="P183" s="209"/>
      <c r="Q183" s="124"/>
      <c r="R183" s="125"/>
      <c r="S183" s="176"/>
      <c r="T183" s="177"/>
      <c r="U183" s="49"/>
      <c r="V183" s="50"/>
    </row>
    <row r="184" spans="1:22" ht="18.75" thickTop="1" thickBot="1" x14ac:dyDescent="0.35">
      <c r="A184" s="204"/>
      <c r="B184" s="99"/>
      <c r="C184" s="244"/>
      <c r="D184" s="244"/>
      <c r="E184" s="34">
        <f t="shared" si="10"/>
        <v>0</v>
      </c>
      <c r="F184" s="60"/>
      <c r="G184" s="224"/>
      <c r="H184" s="59"/>
      <c r="I184" s="60"/>
      <c r="J184" s="39">
        <f t="shared" si="9"/>
        <v>0</v>
      </c>
      <c r="K184" s="81"/>
      <c r="L184" s="61"/>
      <c r="M184" s="61"/>
      <c r="N184" s="42">
        <f t="shared" si="8"/>
        <v>0</v>
      </c>
      <c r="O184" s="69"/>
      <c r="P184" s="209"/>
      <c r="Q184" s="124"/>
      <c r="R184" s="125"/>
      <c r="S184" s="176"/>
      <c r="T184" s="177"/>
      <c r="U184" s="49"/>
      <c r="V184" s="50"/>
    </row>
    <row r="185" spans="1:22" ht="18.75" thickTop="1" thickBot="1" x14ac:dyDescent="0.35">
      <c r="A185" s="169"/>
      <c r="B185" s="99"/>
      <c r="C185" s="226"/>
      <c r="D185" s="226"/>
      <c r="E185" s="34">
        <f t="shared" si="10"/>
        <v>0</v>
      </c>
      <c r="F185" s="60"/>
      <c r="G185" s="224"/>
      <c r="H185" s="227"/>
      <c r="I185" s="60"/>
      <c r="J185" s="39">
        <f t="shared" si="9"/>
        <v>0</v>
      </c>
      <c r="K185" s="81"/>
      <c r="L185" s="61"/>
      <c r="M185" s="61"/>
      <c r="N185" s="42">
        <f t="shared" si="8"/>
        <v>0</v>
      </c>
      <c r="O185" s="69"/>
      <c r="P185" s="209"/>
      <c r="Q185" s="124"/>
      <c r="R185" s="125"/>
      <c r="S185" s="176"/>
      <c r="T185" s="177"/>
      <c r="U185" s="49"/>
      <c r="V185" s="50"/>
    </row>
    <row r="186" spans="1:22" ht="20.25" thickTop="1" thickBot="1" x14ac:dyDescent="0.35">
      <c r="A186" s="245"/>
      <c r="B186" s="246"/>
      <c r="C186" s="181"/>
      <c r="D186" s="181"/>
      <c r="E186" s="34">
        <f t="shared" si="10"/>
        <v>0</v>
      </c>
      <c r="F186" s="60"/>
      <c r="G186" s="224"/>
      <c r="H186" s="227"/>
      <c r="I186" s="60"/>
      <c r="J186" s="39">
        <f t="shared" si="9"/>
        <v>0</v>
      </c>
      <c r="K186" s="81"/>
      <c r="L186" s="61"/>
      <c r="M186" s="61"/>
      <c r="N186" s="42">
        <f t="shared" si="8"/>
        <v>0</v>
      </c>
      <c r="O186" s="228"/>
      <c r="P186" s="229"/>
      <c r="Q186" s="124"/>
      <c r="R186" s="125"/>
      <c r="S186" s="176"/>
      <c r="T186" s="177"/>
      <c r="U186" s="49"/>
      <c r="V186" s="50"/>
    </row>
    <row r="187" spans="1:22" ht="18.75" thickTop="1" thickBot="1" x14ac:dyDescent="0.35">
      <c r="A187" s="169"/>
      <c r="B187" s="99"/>
      <c r="C187" s="247"/>
      <c r="D187" s="247"/>
      <c r="E187" s="34">
        <f t="shared" si="10"/>
        <v>0</v>
      </c>
      <c r="F187" s="60"/>
      <c r="G187" s="224"/>
      <c r="H187" s="227"/>
      <c r="I187" s="60"/>
      <c r="J187" s="39">
        <f t="shared" si="9"/>
        <v>0</v>
      </c>
      <c r="K187" s="81"/>
      <c r="L187" s="61"/>
      <c r="M187" s="61"/>
      <c r="N187" s="42">
        <f t="shared" si="8"/>
        <v>0</v>
      </c>
      <c r="O187" s="69"/>
      <c r="P187" s="209"/>
      <c r="Q187" s="124"/>
      <c r="R187" s="125"/>
      <c r="S187" s="176"/>
      <c r="T187" s="177"/>
      <c r="U187" s="49"/>
      <c r="V187" s="50"/>
    </row>
    <row r="188" spans="1:22" ht="18.75" thickTop="1" thickBot="1" x14ac:dyDescent="0.35">
      <c r="A188" s="169"/>
      <c r="B188" s="99"/>
      <c r="C188" s="247"/>
      <c r="D188" s="247"/>
      <c r="E188" s="34">
        <f t="shared" si="10"/>
        <v>0</v>
      </c>
      <c r="F188" s="60"/>
      <c r="G188" s="224"/>
      <c r="H188" s="227"/>
      <c r="I188" s="60"/>
      <c r="J188" s="39">
        <f t="shared" si="9"/>
        <v>0</v>
      </c>
      <c r="K188" s="81"/>
      <c r="L188" s="61"/>
      <c r="M188" s="61"/>
      <c r="N188" s="42">
        <f t="shared" si="8"/>
        <v>0</v>
      </c>
      <c r="O188" s="69"/>
      <c r="P188" s="209"/>
      <c r="Q188" s="124"/>
      <c r="R188" s="125"/>
      <c r="S188" s="176"/>
      <c r="T188" s="177"/>
      <c r="U188" s="49"/>
      <c r="V188" s="50"/>
    </row>
    <row r="189" spans="1:22" ht="18.75" thickTop="1" thickBot="1" x14ac:dyDescent="0.35">
      <c r="A189" s="248"/>
      <c r="B189" s="99"/>
      <c r="C189" s="249"/>
      <c r="D189" s="249"/>
      <c r="E189" s="34">
        <f t="shared" si="10"/>
        <v>0</v>
      </c>
      <c r="F189" s="60"/>
      <c r="G189" s="224"/>
      <c r="H189" s="227"/>
      <c r="I189" s="60"/>
      <c r="J189" s="39">
        <f t="shared" si="9"/>
        <v>0</v>
      </c>
      <c r="K189" s="81"/>
      <c r="L189" s="61"/>
      <c r="M189" s="61"/>
      <c r="N189" s="42">
        <f t="shared" si="8"/>
        <v>0</v>
      </c>
      <c r="O189" s="69"/>
      <c r="P189" s="209"/>
      <c r="Q189" s="124"/>
      <c r="R189" s="125"/>
      <c r="S189" s="176"/>
      <c r="T189" s="177"/>
      <c r="U189" s="49"/>
      <c r="V189" s="50"/>
    </row>
    <row r="190" spans="1:22" ht="18.75" thickTop="1" thickBot="1" x14ac:dyDescent="0.35">
      <c r="A190" s="169"/>
      <c r="B190" s="99"/>
      <c r="C190" s="250"/>
      <c r="D190" s="250"/>
      <c r="E190" s="34">
        <f t="shared" si="10"/>
        <v>0</v>
      </c>
      <c r="F190" s="60"/>
      <c r="G190" s="251"/>
      <c r="H190" s="227"/>
      <c r="I190" s="60"/>
      <c r="J190" s="39">
        <f t="shared" si="9"/>
        <v>0</v>
      </c>
      <c r="K190" s="81"/>
      <c r="L190" s="61"/>
      <c r="M190" s="61"/>
      <c r="N190" s="42">
        <f t="shared" si="8"/>
        <v>0</v>
      </c>
      <c r="O190" s="62"/>
      <c r="P190" s="252"/>
      <c r="Q190" s="124"/>
      <c r="R190" s="125"/>
      <c r="S190" s="176"/>
      <c r="T190" s="177"/>
      <c r="U190" s="49"/>
      <c r="V190" s="50"/>
    </row>
    <row r="191" spans="1:22" ht="18.75" thickTop="1" thickBot="1" x14ac:dyDescent="0.35">
      <c r="A191" s="169"/>
      <c r="B191" s="99"/>
      <c r="C191" s="250"/>
      <c r="D191" s="250"/>
      <c r="E191" s="34">
        <f t="shared" si="10"/>
        <v>0</v>
      </c>
      <c r="F191" s="60"/>
      <c r="G191" s="58"/>
      <c r="H191" s="227"/>
      <c r="I191" s="60"/>
      <c r="J191" s="39">
        <f t="shared" si="9"/>
        <v>0</v>
      </c>
      <c r="K191" s="81"/>
      <c r="L191" s="61"/>
      <c r="M191" s="61"/>
      <c r="N191" s="42">
        <f t="shared" si="8"/>
        <v>0</v>
      </c>
      <c r="O191" s="62"/>
      <c r="P191" s="252"/>
      <c r="Q191" s="124"/>
      <c r="R191" s="125"/>
      <c r="S191" s="176"/>
      <c r="T191" s="177"/>
      <c r="U191" s="49"/>
      <c r="V191" s="50"/>
    </row>
    <row r="192" spans="1:22" ht="17.25" thickTop="1" thickBot="1" x14ac:dyDescent="0.3">
      <c r="A192" s="169"/>
      <c r="B192" s="203"/>
      <c r="C192" s="253"/>
      <c r="D192" s="253"/>
      <c r="E192" s="34">
        <f t="shared" si="10"/>
        <v>0</v>
      </c>
      <c r="F192" s="254"/>
      <c r="G192" s="224"/>
      <c r="H192" s="255"/>
      <c r="I192" s="254"/>
      <c r="J192" s="39">
        <f t="shared" si="9"/>
        <v>0</v>
      </c>
      <c r="N192" s="42">
        <f t="shared" si="8"/>
        <v>0</v>
      </c>
      <c r="O192" s="257"/>
      <c r="P192" s="243"/>
      <c r="Q192" s="258"/>
      <c r="R192" s="259"/>
      <c r="S192" s="260"/>
      <c r="T192" s="261"/>
      <c r="U192" s="262"/>
      <c r="V192" s="263"/>
    </row>
    <row r="193" spans="1:22" ht="18.75" thickTop="1" thickBot="1" x14ac:dyDescent="0.35">
      <c r="A193" s="169"/>
      <c r="B193" s="99"/>
      <c r="C193" s="249"/>
      <c r="D193" s="249"/>
      <c r="E193" s="34">
        <f t="shared" si="10"/>
        <v>0</v>
      </c>
      <c r="F193" s="254"/>
      <c r="G193" s="224"/>
      <c r="H193" s="255"/>
      <c r="I193" s="254"/>
      <c r="J193" s="39">
        <f t="shared" si="9"/>
        <v>0</v>
      </c>
      <c r="N193" s="42">
        <f t="shared" si="8"/>
        <v>0</v>
      </c>
      <c r="O193" s="257"/>
      <c r="P193" s="243"/>
      <c r="Q193" s="258"/>
      <c r="R193" s="259"/>
      <c r="S193" s="260"/>
      <c r="T193" s="261"/>
      <c r="U193" s="262"/>
      <c r="V193" s="263"/>
    </row>
    <row r="194" spans="1:22" ht="18.75" thickTop="1" thickBot="1" x14ac:dyDescent="0.35">
      <c r="A194" s="169"/>
      <c r="B194" s="99"/>
      <c r="C194" s="249"/>
      <c r="D194" s="249"/>
      <c r="E194" s="34">
        <f t="shared" si="10"/>
        <v>0</v>
      </c>
      <c r="F194" s="60"/>
      <c r="G194" s="224"/>
      <c r="H194" s="227"/>
      <c r="I194" s="60"/>
      <c r="J194" s="39">
        <f t="shared" si="9"/>
        <v>0</v>
      </c>
      <c r="K194" s="81"/>
      <c r="L194" s="61"/>
      <c r="M194" s="61"/>
      <c r="N194" s="42">
        <f t="shared" si="8"/>
        <v>0</v>
      </c>
      <c r="O194" s="69"/>
      <c r="P194" s="209"/>
      <c r="Q194" s="124"/>
      <c r="R194" s="125"/>
      <c r="S194" s="176"/>
      <c r="T194" s="177"/>
      <c r="U194" s="49"/>
      <c r="V194" s="50"/>
    </row>
    <row r="195" spans="1:22" ht="18.75" thickTop="1" thickBot="1" x14ac:dyDescent="0.35">
      <c r="A195" s="169"/>
      <c r="B195" s="99"/>
      <c r="C195" s="249"/>
      <c r="D195" s="249"/>
      <c r="E195" s="34">
        <f t="shared" si="10"/>
        <v>0</v>
      </c>
      <c r="F195" s="60"/>
      <c r="G195" s="224"/>
      <c r="H195" s="227"/>
      <c r="I195" s="60"/>
      <c r="J195" s="39">
        <f t="shared" si="9"/>
        <v>0</v>
      </c>
      <c r="K195" s="81"/>
      <c r="L195" s="61"/>
      <c r="M195" s="61"/>
      <c r="N195" s="42">
        <f t="shared" si="8"/>
        <v>0</v>
      </c>
      <c r="O195" s="69"/>
      <c r="P195" s="209"/>
      <c r="Q195" s="124"/>
      <c r="R195" s="125"/>
      <c r="S195" s="176"/>
      <c r="T195" s="177"/>
      <c r="U195" s="49"/>
      <c r="V195" s="50"/>
    </row>
    <row r="196" spans="1:22" ht="18.75" thickTop="1" thickBot="1" x14ac:dyDescent="0.35">
      <c r="A196" s="169"/>
      <c r="B196" s="99"/>
      <c r="C196" s="264"/>
      <c r="D196" s="264"/>
      <c r="E196" s="34">
        <f t="shared" si="10"/>
        <v>0</v>
      </c>
      <c r="F196" s="60"/>
      <c r="G196" s="251"/>
      <c r="H196" s="227"/>
      <c r="I196" s="60"/>
      <c r="J196" s="39">
        <f t="shared" si="9"/>
        <v>0</v>
      </c>
      <c r="K196" s="81"/>
      <c r="L196" s="61"/>
      <c r="M196" s="61"/>
      <c r="N196" s="42">
        <f t="shared" ref="N196:N259" si="11">K196*I196</f>
        <v>0</v>
      </c>
      <c r="O196" s="69"/>
      <c r="P196" s="209"/>
      <c r="Q196" s="124"/>
      <c r="R196" s="125"/>
      <c r="S196" s="176"/>
      <c r="T196" s="177"/>
      <c r="U196" s="49"/>
      <c r="V196" s="50"/>
    </row>
    <row r="197" spans="1:22" ht="18.75" thickTop="1" thickBot="1" x14ac:dyDescent="0.35">
      <c r="A197" s="169"/>
      <c r="B197" s="99"/>
      <c r="C197" s="264"/>
      <c r="D197" s="264"/>
      <c r="E197" s="34">
        <f t="shared" si="10"/>
        <v>0</v>
      </c>
      <c r="F197" s="60"/>
      <c r="G197" s="251"/>
      <c r="H197" s="227"/>
      <c r="I197" s="60"/>
      <c r="J197" s="39">
        <f t="shared" si="9"/>
        <v>0</v>
      </c>
      <c r="K197" s="81"/>
      <c r="L197" s="61"/>
      <c r="M197" s="61"/>
      <c r="N197" s="42">
        <f t="shared" si="11"/>
        <v>0</v>
      </c>
      <c r="O197" s="69"/>
      <c r="P197" s="209"/>
      <c r="Q197" s="124"/>
      <c r="R197" s="125"/>
      <c r="S197" s="176"/>
      <c r="T197" s="177"/>
      <c r="U197" s="49"/>
      <c r="V197" s="50"/>
    </row>
    <row r="198" spans="1:22" ht="18.75" thickTop="1" thickBot="1" x14ac:dyDescent="0.35">
      <c r="A198" s="169"/>
      <c r="B198" s="99"/>
      <c r="C198" s="264"/>
      <c r="D198" s="264"/>
      <c r="E198" s="34">
        <f t="shared" si="10"/>
        <v>0</v>
      </c>
      <c r="F198" s="60"/>
      <c r="G198" s="251"/>
      <c r="H198" s="227"/>
      <c r="I198" s="60"/>
      <c r="J198" s="39">
        <f t="shared" si="9"/>
        <v>0</v>
      </c>
      <c r="K198" s="81"/>
      <c r="L198" s="61"/>
      <c r="M198" s="61"/>
      <c r="N198" s="42">
        <f t="shared" si="11"/>
        <v>0</v>
      </c>
      <c r="O198" s="69"/>
      <c r="P198" s="209"/>
      <c r="Q198" s="124"/>
      <c r="R198" s="125"/>
      <c r="S198" s="176"/>
      <c r="T198" s="177"/>
      <c r="U198" s="49"/>
      <c r="V198" s="50"/>
    </row>
    <row r="199" spans="1:22" ht="18.75" thickTop="1" thickBot="1" x14ac:dyDescent="0.3">
      <c r="A199" s="169"/>
      <c r="B199" s="203"/>
      <c r="C199" s="265"/>
      <c r="D199" s="265"/>
      <c r="E199" s="34">
        <f t="shared" si="10"/>
        <v>0</v>
      </c>
      <c r="F199" s="60"/>
      <c r="G199" s="251"/>
      <c r="H199" s="227"/>
      <c r="I199" s="60"/>
      <c r="J199" s="39">
        <f t="shared" si="9"/>
        <v>0</v>
      </c>
      <c r="K199" s="81"/>
      <c r="L199" s="61"/>
      <c r="M199" s="61"/>
      <c r="N199" s="42">
        <f t="shared" si="11"/>
        <v>0</v>
      </c>
      <c r="O199" s="69"/>
      <c r="P199" s="209"/>
      <c r="Q199" s="124"/>
      <c r="R199" s="125"/>
      <c r="S199" s="176"/>
      <c r="T199" s="177"/>
      <c r="U199" s="49"/>
      <c r="V199" s="50"/>
    </row>
    <row r="200" spans="1:22" ht="18.75" thickTop="1" thickBot="1" x14ac:dyDescent="0.35">
      <c r="A200" s="169"/>
      <c r="B200" s="99"/>
      <c r="C200" s="264"/>
      <c r="D200" s="264"/>
      <c r="E200" s="34">
        <f t="shared" si="10"/>
        <v>0</v>
      </c>
      <c r="F200" s="60"/>
      <c r="G200" s="251"/>
      <c r="H200" s="227"/>
      <c r="I200" s="60"/>
      <c r="J200" s="39">
        <f t="shared" si="9"/>
        <v>0</v>
      </c>
      <c r="K200" s="81"/>
      <c r="L200" s="61"/>
      <c r="M200" s="61"/>
      <c r="N200" s="42">
        <f t="shared" si="11"/>
        <v>0</v>
      </c>
      <c r="O200" s="69"/>
      <c r="P200" s="209"/>
      <c r="Q200" s="124"/>
      <c r="R200" s="125"/>
      <c r="S200" s="176"/>
      <c r="T200" s="177"/>
      <c r="U200" s="49"/>
      <c r="V200" s="50"/>
    </row>
    <row r="201" spans="1:22" ht="18.75" thickTop="1" thickBot="1" x14ac:dyDescent="0.35">
      <c r="A201" s="169"/>
      <c r="B201" s="99"/>
      <c r="C201" s="244"/>
      <c r="D201" s="244"/>
      <c r="E201" s="34">
        <f t="shared" si="10"/>
        <v>0</v>
      </c>
      <c r="F201" s="60"/>
      <c r="G201" s="224"/>
      <c r="H201" s="227"/>
      <c r="I201" s="60"/>
      <c r="J201" s="39">
        <f t="shared" si="9"/>
        <v>0</v>
      </c>
      <c r="K201" s="81"/>
      <c r="L201" s="61"/>
      <c r="M201" s="61"/>
      <c r="N201" s="42">
        <f t="shared" si="11"/>
        <v>0</v>
      </c>
      <c r="O201" s="69"/>
      <c r="P201" s="209"/>
      <c r="Q201" s="124"/>
      <c r="R201" s="125"/>
      <c r="S201" s="176"/>
      <c r="T201" s="177"/>
      <c r="U201" s="49"/>
      <c r="V201" s="50"/>
    </row>
    <row r="202" spans="1:22" ht="18.75" thickTop="1" thickBot="1" x14ac:dyDescent="0.35">
      <c r="A202" s="169"/>
      <c r="B202" s="99"/>
      <c r="C202" s="244"/>
      <c r="D202" s="244"/>
      <c r="E202" s="34">
        <f t="shared" si="10"/>
        <v>0</v>
      </c>
      <c r="F202" s="60"/>
      <c r="G202" s="224"/>
      <c r="H202" s="227"/>
      <c r="I202" s="60"/>
      <c r="J202" s="39">
        <f t="shared" ref="J202:J265" si="12">I202-F202</f>
        <v>0</v>
      </c>
      <c r="K202" s="81"/>
      <c r="L202" s="61"/>
      <c r="M202" s="61"/>
      <c r="N202" s="42">
        <f t="shared" si="11"/>
        <v>0</v>
      </c>
      <c r="O202" s="69"/>
      <c r="P202" s="209"/>
      <c r="Q202" s="124"/>
      <c r="R202" s="125"/>
      <c r="S202" s="176"/>
      <c r="T202" s="177"/>
      <c r="U202" s="49"/>
      <c r="V202" s="50"/>
    </row>
    <row r="203" spans="1:22" ht="18.75" thickTop="1" thickBot="1" x14ac:dyDescent="0.35">
      <c r="A203" s="169"/>
      <c r="B203" s="99"/>
      <c r="C203" s="244"/>
      <c r="D203" s="244"/>
      <c r="E203" s="34">
        <f t="shared" si="10"/>
        <v>0</v>
      </c>
      <c r="F203" s="60"/>
      <c r="G203" s="224"/>
      <c r="H203" s="227"/>
      <c r="I203" s="60"/>
      <c r="J203" s="39">
        <f t="shared" si="12"/>
        <v>0</v>
      </c>
      <c r="K203" s="81"/>
      <c r="L203" s="61"/>
      <c r="M203" s="61"/>
      <c r="N203" s="42">
        <f t="shared" si="11"/>
        <v>0</v>
      </c>
      <c r="O203" s="69"/>
      <c r="P203" s="209"/>
      <c r="Q203" s="124"/>
      <c r="R203" s="125"/>
      <c r="S203" s="176"/>
      <c r="T203" s="177"/>
      <c r="U203" s="49"/>
      <c r="V203" s="50"/>
    </row>
    <row r="204" spans="1:22" ht="18.75" thickTop="1" thickBot="1" x14ac:dyDescent="0.35">
      <c r="A204" s="169"/>
      <c r="B204" s="99"/>
      <c r="C204" s="244"/>
      <c r="D204" s="244"/>
      <c r="E204" s="34">
        <f t="shared" si="10"/>
        <v>0</v>
      </c>
      <c r="F204" s="60"/>
      <c r="G204" s="224"/>
      <c r="H204" s="227"/>
      <c r="I204" s="60"/>
      <c r="J204" s="39">
        <f t="shared" si="12"/>
        <v>0</v>
      </c>
      <c r="K204" s="81"/>
      <c r="L204" s="61"/>
      <c r="M204" s="61"/>
      <c r="N204" s="42">
        <f t="shared" si="11"/>
        <v>0</v>
      </c>
      <c r="O204" s="69"/>
      <c r="P204" s="209"/>
      <c r="Q204" s="124"/>
      <c r="R204" s="125"/>
      <c r="S204" s="176"/>
      <c r="T204" s="177"/>
      <c r="U204" s="49"/>
      <c r="V204" s="50"/>
    </row>
    <row r="205" spans="1:22" ht="18.75" thickTop="1" thickBot="1" x14ac:dyDescent="0.3">
      <c r="A205" s="248"/>
      <c r="B205" s="203"/>
      <c r="C205" s="249"/>
      <c r="D205" s="249"/>
      <c r="E205" s="34">
        <f t="shared" si="10"/>
        <v>0</v>
      </c>
      <c r="F205" s="60"/>
      <c r="G205" s="224"/>
      <c r="H205" s="227"/>
      <c r="I205" s="60"/>
      <c r="J205" s="39">
        <f t="shared" si="12"/>
        <v>0</v>
      </c>
      <c r="K205" s="81"/>
      <c r="L205" s="61"/>
      <c r="M205" s="61"/>
      <c r="N205" s="42">
        <f t="shared" si="11"/>
        <v>0</v>
      </c>
      <c r="O205" s="69"/>
      <c r="P205" s="209"/>
      <c r="Q205" s="124"/>
      <c r="R205" s="125"/>
      <c r="S205" s="176"/>
      <c r="T205" s="177"/>
      <c r="U205" s="49"/>
      <c r="V205" s="50"/>
    </row>
    <row r="206" spans="1:22" ht="18.75" thickTop="1" thickBot="1" x14ac:dyDescent="0.35">
      <c r="A206" s="266"/>
      <c r="B206" s="99"/>
      <c r="C206" s="250"/>
      <c r="D206" s="250"/>
      <c r="E206" s="34">
        <f t="shared" si="10"/>
        <v>0</v>
      </c>
      <c r="F206" s="60"/>
      <c r="G206" s="58"/>
      <c r="H206" s="227"/>
      <c r="I206" s="60"/>
      <c r="J206" s="39">
        <f t="shared" si="12"/>
        <v>0</v>
      </c>
      <c r="K206" s="81"/>
      <c r="L206" s="61"/>
      <c r="M206" s="61"/>
      <c r="N206" s="42">
        <f t="shared" si="11"/>
        <v>0</v>
      </c>
      <c r="O206" s="62"/>
      <c r="P206" s="252"/>
      <c r="Q206" s="124"/>
      <c r="R206" s="125"/>
      <c r="S206" s="176"/>
      <c r="T206" s="177"/>
      <c r="U206" s="49"/>
      <c r="V206" s="50"/>
    </row>
    <row r="207" spans="1:22" ht="18.75" thickTop="1" thickBot="1" x14ac:dyDescent="0.3">
      <c r="A207" s="169"/>
      <c r="B207" s="203"/>
      <c r="C207" s="267"/>
      <c r="D207" s="267"/>
      <c r="E207" s="34">
        <f t="shared" si="10"/>
        <v>0</v>
      </c>
      <c r="F207" s="60"/>
      <c r="G207" s="224"/>
      <c r="H207" s="227"/>
      <c r="I207" s="60"/>
      <c r="J207" s="39">
        <f t="shared" si="12"/>
        <v>0</v>
      </c>
      <c r="K207" s="81"/>
      <c r="L207" s="61"/>
      <c r="M207" s="61"/>
      <c r="N207" s="42">
        <f t="shared" si="11"/>
        <v>0</v>
      </c>
      <c r="O207" s="69"/>
      <c r="P207" s="209"/>
      <c r="Q207" s="124"/>
      <c r="R207" s="125"/>
      <c r="S207" s="176"/>
      <c r="T207" s="177"/>
      <c r="U207" s="49"/>
      <c r="V207" s="50"/>
    </row>
    <row r="208" spans="1:22" ht="18.75" thickTop="1" thickBot="1" x14ac:dyDescent="0.3">
      <c r="A208" s="169"/>
      <c r="B208" s="203"/>
      <c r="C208" s="267"/>
      <c r="D208" s="267"/>
      <c r="E208" s="34">
        <f t="shared" si="10"/>
        <v>0</v>
      </c>
      <c r="F208" s="60"/>
      <c r="G208" s="224"/>
      <c r="H208" s="227"/>
      <c r="I208" s="60"/>
      <c r="J208" s="39">
        <f t="shared" si="12"/>
        <v>0</v>
      </c>
      <c r="K208" s="81"/>
      <c r="L208" s="61"/>
      <c r="M208" s="61"/>
      <c r="N208" s="42">
        <f t="shared" si="11"/>
        <v>0</v>
      </c>
      <c r="O208" s="69"/>
      <c r="P208" s="209"/>
      <c r="Q208" s="124"/>
      <c r="R208" s="125"/>
      <c r="S208" s="176"/>
      <c r="T208" s="177"/>
      <c r="U208" s="49"/>
      <c r="V208" s="50"/>
    </row>
    <row r="209" spans="1:22" ht="18.75" thickTop="1" thickBot="1" x14ac:dyDescent="0.3">
      <c r="A209" s="169"/>
      <c r="B209" s="203"/>
      <c r="C209" s="267"/>
      <c r="D209" s="267"/>
      <c r="E209" s="34">
        <f t="shared" si="10"/>
        <v>0</v>
      </c>
      <c r="F209" s="60"/>
      <c r="G209" s="224"/>
      <c r="H209" s="227"/>
      <c r="I209" s="60"/>
      <c r="J209" s="39">
        <f t="shared" si="12"/>
        <v>0</v>
      </c>
      <c r="K209" s="81"/>
      <c r="L209" s="61"/>
      <c r="M209" s="61"/>
      <c r="N209" s="42">
        <f t="shared" si="11"/>
        <v>0</v>
      </c>
      <c r="O209" s="69"/>
      <c r="P209" s="209"/>
      <c r="Q209" s="124"/>
      <c r="R209" s="125"/>
      <c r="S209" s="176"/>
      <c r="T209" s="177"/>
      <c r="U209" s="49"/>
      <c r="V209" s="50"/>
    </row>
    <row r="210" spans="1:22" ht="18.75" thickTop="1" thickBot="1" x14ac:dyDescent="0.3">
      <c r="A210" s="169"/>
      <c r="B210" s="203"/>
      <c r="C210" s="267"/>
      <c r="D210" s="267"/>
      <c r="E210" s="34">
        <f t="shared" si="10"/>
        <v>0</v>
      </c>
      <c r="F210" s="268"/>
      <c r="G210" s="251"/>
      <c r="H210" s="227"/>
      <c r="I210" s="60"/>
      <c r="J210" s="39">
        <f t="shared" si="12"/>
        <v>0</v>
      </c>
      <c r="K210" s="81"/>
      <c r="L210" s="61"/>
      <c r="M210" s="61"/>
      <c r="N210" s="42">
        <f t="shared" si="11"/>
        <v>0</v>
      </c>
      <c r="O210" s="69"/>
      <c r="P210" s="209"/>
      <c r="Q210" s="124"/>
      <c r="R210" s="125"/>
      <c r="S210" s="176"/>
      <c r="T210" s="177"/>
      <c r="U210" s="49"/>
      <c r="V210" s="50"/>
    </row>
    <row r="211" spans="1:22" ht="18.75" thickTop="1" thickBot="1" x14ac:dyDescent="0.3">
      <c r="A211" s="169"/>
      <c r="B211" s="203"/>
      <c r="C211" s="267"/>
      <c r="D211" s="267"/>
      <c r="E211" s="34">
        <f t="shared" si="10"/>
        <v>0</v>
      </c>
      <c r="F211" s="268"/>
      <c r="G211" s="251"/>
      <c r="H211" s="227"/>
      <c r="I211" s="60"/>
      <c r="J211" s="39">
        <f t="shared" si="12"/>
        <v>0</v>
      </c>
      <c r="K211" s="81"/>
      <c r="L211" s="61"/>
      <c r="M211" s="61"/>
      <c r="N211" s="42">
        <f t="shared" si="11"/>
        <v>0</v>
      </c>
      <c r="O211" s="69"/>
      <c r="P211" s="209"/>
      <c r="Q211" s="124"/>
      <c r="R211" s="125"/>
      <c r="S211" s="176"/>
      <c r="T211" s="177"/>
      <c r="U211" s="49"/>
      <c r="V211" s="50"/>
    </row>
    <row r="212" spans="1:22" ht="18.75" thickTop="1" thickBot="1" x14ac:dyDescent="0.3">
      <c r="A212" s="169"/>
      <c r="B212" s="203"/>
      <c r="C212" s="267"/>
      <c r="D212" s="267"/>
      <c r="E212" s="34">
        <f t="shared" si="10"/>
        <v>0</v>
      </c>
      <c r="F212" s="268"/>
      <c r="G212" s="251"/>
      <c r="H212" s="227"/>
      <c r="I212" s="60"/>
      <c r="J212" s="39">
        <f t="shared" si="12"/>
        <v>0</v>
      </c>
      <c r="K212" s="81"/>
      <c r="L212" s="61"/>
      <c r="M212" s="61"/>
      <c r="N212" s="42">
        <f t="shared" si="11"/>
        <v>0</v>
      </c>
      <c r="O212" s="69"/>
      <c r="P212" s="209"/>
      <c r="Q212" s="124"/>
      <c r="R212" s="125"/>
      <c r="S212" s="176"/>
      <c r="T212" s="177"/>
      <c r="U212" s="49"/>
      <c r="V212" s="50"/>
    </row>
    <row r="213" spans="1:22" ht="18.75" thickTop="1" thickBot="1" x14ac:dyDescent="0.3">
      <c r="A213" s="169"/>
      <c r="B213" s="203"/>
      <c r="C213" s="267"/>
      <c r="D213" s="267"/>
      <c r="E213" s="34">
        <f t="shared" si="10"/>
        <v>0</v>
      </c>
      <c r="F213" s="268"/>
      <c r="G213" s="251"/>
      <c r="H213" s="227"/>
      <c r="I213" s="60"/>
      <c r="J213" s="39">
        <f t="shared" si="12"/>
        <v>0</v>
      </c>
      <c r="K213" s="81"/>
      <c r="L213" s="61"/>
      <c r="M213" s="61"/>
      <c r="N213" s="42">
        <f t="shared" si="11"/>
        <v>0</v>
      </c>
      <c r="O213" s="69"/>
      <c r="P213" s="209"/>
      <c r="Q213" s="124"/>
      <c r="R213" s="125"/>
      <c r="S213" s="176"/>
      <c r="T213" s="177"/>
      <c r="U213" s="49"/>
      <c r="V213" s="50"/>
    </row>
    <row r="214" spans="1:22" ht="18.75" thickTop="1" thickBot="1" x14ac:dyDescent="0.3">
      <c r="A214" s="169"/>
      <c r="B214" s="203"/>
      <c r="C214" s="267"/>
      <c r="D214" s="267"/>
      <c r="E214" s="34">
        <f t="shared" si="10"/>
        <v>0</v>
      </c>
      <c r="F214" s="268"/>
      <c r="G214" s="251"/>
      <c r="H214" s="227"/>
      <c r="I214" s="60"/>
      <c r="J214" s="39">
        <f t="shared" si="12"/>
        <v>0</v>
      </c>
      <c r="K214" s="81"/>
      <c r="L214" s="61"/>
      <c r="M214" s="61"/>
      <c r="N214" s="42">
        <f t="shared" si="11"/>
        <v>0</v>
      </c>
      <c r="O214" s="69"/>
      <c r="P214" s="209"/>
      <c r="Q214" s="124"/>
      <c r="R214" s="125"/>
      <c r="S214" s="176"/>
      <c r="T214" s="177"/>
      <c r="U214" s="49"/>
      <c r="V214" s="50"/>
    </row>
    <row r="215" spans="1:22" ht="18.75" thickTop="1" thickBot="1" x14ac:dyDescent="0.3">
      <c r="A215" s="169"/>
      <c r="B215" s="203"/>
      <c r="C215" s="267"/>
      <c r="D215" s="267"/>
      <c r="E215" s="34">
        <f t="shared" si="10"/>
        <v>0</v>
      </c>
      <c r="F215" s="268"/>
      <c r="G215" s="251"/>
      <c r="H215" s="227"/>
      <c r="I215" s="60"/>
      <c r="J215" s="39">
        <f t="shared" si="12"/>
        <v>0</v>
      </c>
      <c r="K215" s="81"/>
      <c r="L215" s="61"/>
      <c r="M215" s="61"/>
      <c r="N215" s="42">
        <f t="shared" si="11"/>
        <v>0</v>
      </c>
      <c r="O215" s="69"/>
      <c r="P215" s="209"/>
      <c r="Q215" s="124"/>
      <c r="R215" s="125"/>
      <c r="S215" s="176"/>
      <c r="T215" s="177"/>
      <c r="U215" s="49"/>
      <c r="V215" s="50"/>
    </row>
    <row r="216" spans="1:22" ht="18.75" thickTop="1" thickBot="1" x14ac:dyDescent="0.3">
      <c r="A216" s="169"/>
      <c r="B216" s="203"/>
      <c r="C216" s="267"/>
      <c r="D216" s="267"/>
      <c r="E216" s="34">
        <f t="shared" si="10"/>
        <v>0</v>
      </c>
      <c r="F216" s="268"/>
      <c r="G216" s="251"/>
      <c r="H216" s="227"/>
      <c r="I216" s="60"/>
      <c r="J216" s="39">
        <f t="shared" si="12"/>
        <v>0</v>
      </c>
      <c r="K216" s="81"/>
      <c r="L216" s="61"/>
      <c r="M216" s="61"/>
      <c r="N216" s="42">
        <f t="shared" si="11"/>
        <v>0</v>
      </c>
      <c r="O216" s="69"/>
      <c r="P216" s="209"/>
      <c r="Q216" s="124"/>
      <c r="R216" s="125"/>
      <c r="S216" s="176"/>
      <c r="T216" s="177"/>
      <c r="U216" s="49"/>
      <c r="V216" s="50"/>
    </row>
    <row r="217" spans="1:22" ht="18.75" thickTop="1" thickBot="1" x14ac:dyDescent="0.3">
      <c r="A217" s="169"/>
      <c r="B217" s="203"/>
      <c r="C217" s="267"/>
      <c r="D217" s="267"/>
      <c r="E217" s="34">
        <f t="shared" si="10"/>
        <v>0</v>
      </c>
      <c r="F217" s="60"/>
      <c r="G217" s="251"/>
      <c r="H217" s="227"/>
      <c r="I217" s="60"/>
      <c r="J217" s="39">
        <f t="shared" si="12"/>
        <v>0</v>
      </c>
      <c r="K217" s="81"/>
      <c r="L217" s="61"/>
      <c r="M217" s="61"/>
      <c r="N217" s="42">
        <f t="shared" si="11"/>
        <v>0</v>
      </c>
      <c r="O217" s="69"/>
      <c r="P217" s="209"/>
      <c r="Q217" s="124"/>
      <c r="R217" s="125"/>
      <c r="S217" s="176"/>
      <c r="T217" s="177"/>
      <c r="U217" s="49"/>
      <c r="V217" s="50"/>
    </row>
    <row r="218" spans="1:22" ht="18.75" thickTop="1" thickBot="1" x14ac:dyDescent="0.3">
      <c r="A218" s="169"/>
      <c r="B218" s="203"/>
      <c r="C218" s="244"/>
      <c r="D218" s="244"/>
      <c r="E218" s="34">
        <f t="shared" si="10"/>
        <v>0</v>
      </c>
      <c r="F218" s="60"/>
      <c r="G218" s="224"/>
      <c r="H218" s="227"/>
      <c r="I218" s="60"/>
      <c r="J218" s="39">
        <f t="shared" si="12"/>
        <v>0</v>
      </c>
      <c r="K218" s="81"/>
      <c r="L218" s="61"/>
      <c r="M218" s="61"/>
      <c r="N218" s="42">
        <f t="shared" si="11"/>
        <v>0</v>
      </c>
      <c r="O218" s="69"/>
      <c r="P218" s="209"/>
      <c r="Q218" s="124"/>
      <c r="R218" s="125"/>
      <c r="S218" s="176"/>
      <c r="T218" s="177"/>
      <c r="U218" s="49"/>
      <c r="V218" s="50"/>
    </row>
    <row r="219" spans="1:22" ht="18.75" thickTop="1" thickBot="1" x14ac:dyDescent="0.3">
      <c r="A219" s="169"/>
      <c r="B219" s="203"/>
      <c r="C219" s="244"/>
      <c r="D219" s="244"/>
      <c r="E219" s="34">
        <f t="shared" si="10"/>
        <v>0</v>
      </c>
      <c r="F219" s="60"/>
      <c r="G219" s="224"/>
      <c r="H219" s="227"/>
      <c r="I219" s="60"/>
      <c r="J219" s="39">
        <f t="shared" si="12"/>
        <v>0</v>
      </c>
      <c r="K219" s="81"/>
      <c r="L219" s="61"/>
      <c r="M219" s="61"/>
      <c r="N219" s="42">
        <f t="shared" si="11"/>
        <v>0</v>
      </c>
      <c r="O219" s="69"/>
      <c r="P219" s="209"/>
      <c r="Q219" s="124"/>
      <c r="R219" s="125"/>
      <c r="S219" s="176"/>
      <c r="T219" s="177"/>
      <c r="U219" s="49"/>
      <c r="V219" s="50"/>
    </row>
    <row r="220" spans="1:22" ht="18.75" thickTop="1" thickBot="1" x14ac:dyDescent="0.3">
      <c r="A220" s="169"/>
      <c r="B220" s="203"/>
      <c r="C220" s="244"/>
      <c r="D220" s="244"/>
      <c r="E220" s="34">
        <f t="shared" si="10"/>
        <v>0</v>
      </c>
      <c r="F220" s="60"/>
      <c r="G220" s="224"/>
      <c r="H220" s="227"/>
      <c r="I220" s="60"/>
      <c r="J220" s="39">
        <f t="shared" si="12"/>
        <v>0</v>
      </c>
      <c r="K220" s="81"/>
      <c r="L220" s="61"/>
      <c r="M220" s="61"/>
      <c r="N220" s="42">
        <f t="shared" si="11"/>
        <v>0</v>
      </c>
      <c r="O220" s="69"/>
      <c r="P220" s="209"/>
      <c r="Q220" s="124"/>
      <c r="R220" s="125"/>
      <c r="S220" s="176"/>
      <c r="T220" s="177"/>
      <c r="U220" s="49"/>
      <c r="V220" s="50"/>
    </row>
    <row r="221" spans="1:22" ht="18.75" thickTop="1" thickBot="1" x14ac:dyDescent="0.3">
      <c r="A221" s="169"/>
      <c r="B221" s="203"/>
      <c r="C221" s="244"/>
      <c r="D221" s="244"/>
      <c r="E221" s="34">
        <f t="shared" si="10"/>
        <v>0</v>
      </c>
      <c r="F221" s="60"/>
      <c r="G221" s="224"/>
      <c r="H221" s="227"/>
      <c r="I221" s="60"/>
      <c r="J221" s="39">
        <f t="shared" si="12"/>
        <v>0</v>
      </c>
      <c r="K221" s="81"/>
      <c r="L221" s="61"/>
      <c r="M221" s="61"/>
      <c r="N221" s="42">
        <f t="shared" si="11"/>
        <v>0</v>
      </c>
      <c r="O221" s="69"/>
      <c r="P221" s="209"/>
      <c r="Q221" s="124"/>
      <c r="R221" s="125"/>
      <c r="S221" s="176"/>
      <c r="T221" s="177"/>
      <c r="U221" s="49"/>
      <c r="V221" s="50"/>
    </row>
    <row r="222" spans="1:22" ht="18.75" thickTop="1" thickBot="1" x14ac:dyDescent="0.3">
      <c r="A222" s="169"/>
      <c r="B222" s="203"/>
      <c r="C222" s="244"/>
      <c r="D222" s="244"/>
      <c r="E222" s="34">
        <f t="shared" si="10"/>
        <v>0</v>
      </c>
      <c r="F222" s="60"/>
      <c r="G222" s="224"/>
      <c r="H222" s="227"/>
      <c r="I222" s="60"/>
      <c r="J222" s="39">
        <f t="shared" si="12"/>
        <v>0</v>
      </c>
      <c r="K222" s="81"/>
      <c r="L222" s="61"/>
      <c r="M222" s="61"/>
      <c r="N222" s="42">
        <f t="shared" si="11"/>
        <v>0</v>
      </c>
      <c r="O222" s="69"/>
      <c r="P222" s="209"/>
      <c r="Q222" s="124"/>
      <c r="R222" s="125"/>
      <c r="S222" s="176"/>
      <c r="T222" s="177"/>
      <c r="U222" s="49"/>
      <c r="V222" s="50"/>
    </row>
    <row r="223" spans="1:22" ht="18.75" thickTop="1" thickBot="1" x14ac:dyDescent="0.3">
      <c r="A223" s="169"/>
      <c r="B223" s="203"/>
      <c r="C223" s="244"/>
      <c r="D223" s="244"/>
      <c r="E223" s="34">
        <f t="shared" si="10"/>
        <v>0</v>
      </c>
      <c r="F223" s="60"/>
      <c r="G223" s="224"/>
      <c r="H223" s="227"/>
      <c r="I223" s="60"/>
      <c r="J223" s="39">
        <f t="shared" si="12"/>
        <v>0</v>
      </c>
      <c r="K223" s="81"/>
      <c r="L223" s="61"/>
      <c r="M223" s="61"/>
      <c r="N223" s="42">
        <f t="shared" si="11"/>
        <v>0</v>
      </c>
      <c r="O223" s="69"/>
      <c r="P223" s="209"/>
      <c r="Q223" s="124"/>
      <c r="R223" s="125"/>
      <c r="S223" s="176"/>
      <c r="T223" s="177"/>
      <c r="U223" s="49"/>
      <c r="V223" s="50"/>
    </row>
    <row r="224" spans="1:22" ht="18.75" thickTop="1" thickBot="1" x14ac:dyDescent="0.3">
      <c r="A224" s="169"/>
      <c r="B224" s="203"/>
      <c r="C224" s="244"/>
      <c r="D224" s="244"/>
      <c r="E224" s="34">
        <f t="shared" si="10"/>
        <v>0</v>
      </c>
      <c r="F224" s="60"/>
      <c r="G224" s="224"/>
      <c r="H224" s="227"/>
      <c r="I224" s="60"/>
      <c r="J224" s="39">
        <f t="shared" si="12"/>
        <v>0</v>
      </c>
      <c r="K224" s="81"/>
      <c r="L224" s="61"/>
      <c r="M224" s="61"/>
      <c r="N224" s="42">
        <f t="shared" si="11"/>
        <v>0</v>
      </c>
      <c r="O224" s="69"/>
      <c r="P224" s="209"/>
      <c r="Q224" s="124"/>
      <c r="R224" s="125"/>
      <c r="S224" s="176"/>
      <c r="T224" s="177"/>
      <c r="U224" s="49"/>
      <c r="V224" s="50"/>
    </row>
    <row r="225" spans="1:22" ht="18.75" thickTop="1" thickBot="1" x14ac:dyDescent="0.3">
      <c r="A225" s="169"/>
      <c r="B225" s="203"/>
      <c r="C225" s="244"/>
      <c r="D225" s="244"/>
      <c r="E225" s="34">
        <f t="shared" si="10"/>
        <v>0</v>
      </c>
      <c r="F225" s="60"/>
      <c r="G225" s="224"/>
      <c r="H225" s="227"/>
      <c r="I225" s="60"/>
      <c r="J225" s="39">
        <f t="shared" si="12"/>
        <v>0</v>
      </c>
      <c r="K225" s="81"/>
      <c r="L225" s="61"/>
      <c r="M225" s="61"/>
      <c r="N225" s="42">
        <f t="shared" si="11"/>
        <v>0</v>
      </c>
      <c r="O225" s="69"/>
      <c r="P225" s="209"/>
      <c r="Q225" s="124"/>
      <c r="R225" s="125"/>
      <c r="S225" s="176"/>
      <c r="T225" s="177"/>
      <c r="U225" s="49"/>
      <c r="V225" s="50"/>
    </row>
    <row r="226" spans="1:22" ht="17.25" thickTop="1" thickBot="1" x14ac:dyDescent="0.3">
      <c r="A226" s="203"/>
      <c r="B226" s="253"/>
      <c r="C226" s="244"/>
      <c r="D226" s="244"/>
      <c r="E226" s="34">
        <f t="shared" si="10"/>
        <v>0</v>
      </c>
      <c r="F226" s="60"/>
      <c r="G226" s="58"/>
      <c r="H226" s="59"/>
      <c r="I226" s="60"/>
      <c r="J226" s="39">
        <f t="shared" si="12"/>
        <v>0</v>
      </c>
      <c r="K226" s="81"/>
      <c r="L226" s="61"/>
      <c r="M226" s="61"/>
      <c r="N226" s="42">
        <f t="shared" si="11"/>
        <v>0</v>
      </c>
      <c r="O226" s="69"/>
      <c r="P226" s="209"/>
      <c r="Q226" s="124"/>
      <c r="R226" s="125"/>
      <c r="S226" s="176"/>
      <c r="T226" s="177"/>
      <c r="U226" s="49"/>
      <c r="V226" s="50"/>
    </row>
    <row r="227" spans="1:22" ht="18.75" thickTop="1" thickBot="1" x14ac:dyDescent="0.3">
      <c r="A227" s="266"/>
      <c r="B227" s="203"/>
      <c r="C227" s="244"/>
      <c r="D227" s="244"/>
      <c r="E227" s="34">
        <f t="shared" si="10"/>
        <v>0</v>
      </c>
      <c r="F227" s="60"/>
      <c r="G227" s="224"/>
      <c r="H227" s="227"/>
      <c r="I227" s="60"/>
      <c r="J227" s="39">
        <f t="shared" si="12"/>
        <v>0</v>
      </c>
      <c r="K227" s="81"/>
      <c r="L227" s="61"/>
      <c r="M227" s="61"/>
      <c r="N227" s="42">
        <f t="shared" si="11"/>
        <v>0</v>
      </c>
      <c r="O227" s="69"/>
      <c r="P227" s="209"/>
      <c r="Q227" s="124"/>
      <c r="R227" s="125"/>
      <c r="S227" s="176"/>
      <c r="T227" s="177"/>
      <c r="U227" s="49"/>
      <c r="V227" s="50"/>
    </row>
    <row r="228" spans="1:22" ht="18.75" thickTop="1" thickBot="1" x14ac:dyDescent="0.3">
      <c r="A228" s="266"/>
      <c r="B228" s="203"/>
      <c r="C228" s="244"/>
      <c r="D228" s="244"/>
      <c r="E228" s="34">
        <f t="shared" si="10"/>
        <v>0</v>
      </c>
      <c r="F228" s="60"/>
      <c r="G228" s="224"/>
      <c r="H228" s="227"/>
      <c r="I228" s="60"/>
      <c r="J228" s="39">
        <f t="shared" si="12"/>
        <v>0</v>
      </c>
      <c r="K228" s="81"/>
      <c r="L228" s="61"/>
      <c r="M228" s="61"/>
      <c r="N228" s="42">
        <f t="shared" si="11"/>
        <v>0</v>
      </c>
      <c r="O228" s="69"/>
      <c r="P228" s="209"/>
      <c r="Q228" s="124"/>
      <c r="R228" s="125"/>
      <c r="S228" s="176"/>
      <c r="T228" s="177"/>
      <c r="U228" s="49"/>
      <c r="V228" s="50"/>
    </row>
    <row r="229" spans="1:22" ht="18.75" thickTop="1" thickBot="1" x14ac:dyDescent="0.3">
      <c r="A229" s="266"/>
      <c r="B229" s="203"/>
      <c r="C229" s="244"/>
      <c r="D229" s="244"/>
      <c r="E229" s="34">
        <f t="shared" si="10"/>
        <v>0</v>
      </c>
      <c r="F229" s="60"/>
      <c r="G229" s="224"/>
      <c r="H229" s="227"/>
      <c r="I229" s="60"/>
      <c r="J229" s="39">
        <f t="shared" si="12"/>
        <v>0</v>
      </c>
      <c r="K229" s="81"/>
      <c r="L229" s="61"/>
      <c r="M229" s="61"/>
      <c r="N229" s="42">
        <f t="shared" si="11"/>
        <v>0</v>
      </c>
      <c r="O229" s="69"/>
      <c r="P229" s="209"/>
      <c r="Q229" s="124"/>
      <c r="R229" s="125"/>
      <c r="S229" s="176"/>
      <c r="T229" s="177"/>
      <c r="U229" s="49"/>
      <c r="V229" s="50"/>
    </row>
    <row r="230" spans="1:22" ht="18.75" thickTop="1" thickBot="1" x14ac:dyDescent="0.3">
      <c r="A230" s="266"/>
      <c r="B230" s="203"/>
      <c r="C230" s="244"/>
      <c r="D230" s="244"/>
      <c r="E230" s="34">
        <f t="shared" si="10"/>
        <v>0</v>
      </c>
      <c r="F230" s="60"/>
      <c r="G230" s="224"/>
      <c r="H230" s="227"/>
      <c r="I230" s="60"/>
      <c r="J230" s="39">
        <f t="shared" si="12"/>
        <v>0</v>
      </c>
      <c r="K230" s="81"/>
      <c r="L230" s="61"/>
      <c r="M230" s="61"/>
      <c r="N230" s="42">
        <f t="shared" si="11"/>
        <v>0</v>
      </c>
      <c r="O230" s="69"/>
      <c r="P230" s="209"/>
      <c r="Q230" s="124"/>
      <c r="R230" s="125"/>
      <c r="S230" s="176"/>
      <c r="T230" s="177"/>
      <c r="U230" s="49"/>
      <c r="V230" s="50"/>
    </row>
    <row r="231" spans="1:22" ht="18.75" thickTop="1" thickBot="1" x14ac:dyDescent="0.3">
      <c r="A231" s="269"/>
      <c r="B231" s="203"/>
      <c r="C231" s="244"/>
      <c r="D231" s="244"/>
      <c r="E231" s="34">
        <f t="shared" si="10"/>
        <v>0</v>
      </c>
      <c r="F231" s="60"/>
      <c r="G231" s="224"/>
      <c r="H231" s="227"/>
      <c r="I231" s="60"/>
      <c r="J231" s="39">
        <f t="shared" si="12"/>
        <v>0</v>
      </c>
      <c r="K231" s="81"/>
      <c r="L231" s="61"/>
      <c r="M231" s="61"/>
      <c r="N231" s="42">
        <f t="shared" si="11"/>
        <v>0</v>
      </c>
      <c r="O231" s="69"/>
      <c r="P231" s="209"/>
      <c r="Q231" s="124"/>
      <c r="R231" s="125"/>
      <c r="S231" s="176"/>
      <c r="T231" s="177"/>
      <c r="U231" s="49"/>
      <c r="V231" s="50"/>
    </row>
    <row r="232" spans="1:22" ht="18.75" thickTop="1" thickBot="1" x14ac:dyDescent="0.3">
      <c r="A232" s="169"/>
      <c r="B232" s="203"/>
      <c r="C232" s="244"/>
      <c r="D232" s="244"/>
      <c r="E232" s="34">
        <f t="shared" si="10"/>
        <v>0</v>
      </c>
      <c r="F232" s="60"/>
      <c r="G232" s="224"/>
      <c r="H232" s="227"/>
      <c r="I232" s="60"/>
      <c r="J232" s="39">
        <f t="shared" si="12"/>
        <v>0</v>
      </c>
      <c r="K232" s="81"/>
      <c r="L232" s="61"/>
      <c r="M232" s="61"/>
      <c r="N232" s="42">
        <f t="shared" si="11"/>
        <v>0</v>
      </c>
      <c r="O232" s="69"/>
      <c r="P232" s="209"/>
      <c r="Q232" s="124"/>
      <c r="R232" s="125"/>
      <c r="S232" s="176"/>
      <c r="T232" s="177"/>
      <c r="U232" s="49"/>
      <c r="V232" s="50"/>
    </row>
    <row r="233" spans="1:22" ht="18.75" thickTop="1" thickBot="1" x14ac:dyDescent="0.3">
      <c r="A233" s="169"/>
      <c r="B233" s="203"/>
      <c r="C233" s="244"/>
      <c r="D233" s="244"/>
      <c r="E233" s="34">
        <f t="shared" si="10"/>
        <v>0</v>
      </c>
      <c r="F233" s="60"/>
      <c r="G233" s="224"/>
      <c r="H233" s="227"/>
      <c r="I233" s="60"/>
      <c r="J233" s="39">
        <f t="shared" si="12"/>
        <v>0</v>
      </c>
      <c r="K233" s="81"/>
      <c r="L233" s="61"/>
      <c r="M233" s="61"/>
      <c r="N233" s="42">
        <f t="shared" si="11"/>
        <v>0</v>
      </c>
      <c r="O233" s="69"/>
      <c r="P233" s="209"/>
      <c r="Q233" s="124"/>
      <c r="R233" s="125"/>
      <c r="S233" s="176"/>
      <c r="T233" s="177"/>
      <c r="U233" s="49"/>
      <c r="V233" s="50"/>
    </row>
    <row r="234" spans="1:22" ht="18.75" thickTop="1" thickBot="1" x14ac:dyDescent="0.3">
      <c r="A234" s="169"/>
      <c r="B234" s="203"/>
      <c r="C234" s="244"/>
      <c r="D234" s="244"/>
      <c r="E234" s="34">
        <f t="shared" si="10"/>
        <v>0</v>
      </c>
      <c r="F234" s="60"/>
      <c r="G234" s="224"/>
      <c r="H234" s="227"/>
      <c r="I234" s="60"/>
      <c r="J234" s="39">
        <f t="shared" si="12"/>
        <v>0</v>
      </c>
      <c r="K234" s="81"/>
      <c r="L234" s="61"/>
      <c r="M234" s="61"/>
      <c r="N234" s="42">
        <f t="shared" si="11"/>
        <v>0</v>
      </c>
      <c r="O234" s="69"/>
      <c r="P234" s="209"/>
      <c r="Q234" s="124"/>
      <c r="R234" s="125"/>
      <c r="S234" s="176"/>
      <c r="T234" s="177"/>
      <c r="U234" s="49"/>
      <c r="V234" s="50"/>
    </row>
    <row r="235" spans="1:22" ht="18.75" thickTop="1" thickBot="1" x14ac:dyDescent="0.3">
      <c r="A235" s="169"/>
      <c r="B235" s="203"/>
      <c r="C235" s="244"/>
      <c r="D235" s="244"/>
      <c r="E235" s="34">
        <f t="shared" ref="E235:E279" si="13">D235*F235</f>
        <v>0</v>
      </c>
      <c r="F235" s="60"/>
      <c r="G235" s="224"/>
      <c r="H235" s="227"/>
      <c r="I235" s="60"/>
      <c r="J235" s="39">
        <f t="shared" si="12"/>
        <v>0</v>
      </c>
      <c r="K235" s="81"/>
      <c r="L235" s="61"/>
      <c r="M235" s="61"/>
      <c r="N235" s="42">
        <f t="shared" si="11"/>
        <v>0</v>
      </c>
      <c r="O235" s="69"/>
      <c r="P235" s="209"/>
      <c r="Q235" s="124"/>
      <c r="R235" s="125"/>
      <c r="S235" s="176"/>
      <c r="T235" s="177"/>
      <c r="U235" s="49"/>
      <c r="V235" s="50"/>
    </row>
    <row r="236" spans="1:22" ht="18.75" thickTop="1" thickBot="1" x14ac:dyDescent="0.3">
      <c r="A236" s="169"/>
      <c r="B236" s="203"/>
      <c r="C236" s="244"/>
      <c r="D236" s="244"/>
      <c r="E236" s="34">
        <f t="shared" si="13"/>
        <v>0</v>
      </c>
      <c r="F236" s="60"/>
      <c r="G236" s="224"/>
      <c r="H236" s="227"/>
      <c r="I236" s="60"/>
      <c r="J236" s="39">
        <f t="shared" si="12"/>
        <v>0</v>
      </c>
      <c r="K236" s="81"/>
      <c r="L236" s="61"/>
      <c r="M236" s="61"/>
      <c r="N236" s="42">
        <f t="shared" si="11"/>
        <v>0</v>
      </c>
      <c r="O236" s="69"/>
      <c r="P236" s="209"/>
      <c r="Q236" s="124"/>
      <c r="R236" s="125"/>
      <c r="S236" s="176"/>
      <c r="T236" s="177"/>
      <c r="U236" s="49"/>
      <c r="V236" s="50"/>
    </row>
    <row r="237" spans="1:22" ht="18.75" thickTop="1" thickBot="1" x14ac:dyDescent="0.3">
      <c r="A237" s="169"/>
      <c r="B237" s="203"/>
      <c r="C237" s="244"/>
      <c r="D237" s="244"/>
      <c r="E237" s="34">
        <f t="shared" si="13"/>
        <v>0</v>
      </c>
      <c r="F237" s="60"/>
      <c r="G237" s="224"/>
      <c r="H237" s="227"/>
      <c r="I237" s="60"/>
      <c r="J237" s="39">
        <f t="shared" si="12"/>
        <v>0</v>
      </c>
      <c r="K237" s="81"/>
      <c r="L237" s="61"/>
      <c r="M237" s="61"/>
      <c r="N237" s="42">
        <f t="shared" si="11"/>
        <v>0</v>
      </c>
      <c r="O237" s="69"/>
      <c r="P237" s="209"/>
      <c r="Q237" s="124"/>
      <c r="R237" s="125"/>
      <c r="S237" s="176"/>
      <c r="T237" s="177"/>
      <c r="U237" s="49"/>
      <c r="V237" s="50"/>
    </row>
    <row r="238" spans="1:22" ht="18.75" thickTop="1" thickBot="1" x14ac:dyDescent="0.3">
      <c r="A238" s="169"/>
      <c r="B238" s="203"/>
      <c r="C238" s="244"/>
      <c r="D238" s="244"/>
      <c r="E238" s="34">
        <f t="shared" si="13"/>
        <v>0</v>
      </c>
      <c r="F238" s="60"/>
      <c r="G238" s="224"/>
      <c r="H238" s="227"/>
      <c r="I238" s="60"/>
      <c r="J238" s="39">
        <f t="shared" si="12"/>
        <v>0</v>
      </c>
      <c r="K238" s="81"/>
      <c r="L238" s="61"/>
      <c r="M238" s="61"/>
      <c r="N238" s="42">
        <f t="shared" si="11"/>
        <v>0</v>
      </c>
      <c r="O238" s="69"/>
      <c r="P238" s="209"/>
      <c r="Q238" s="124"/>
      <c r="R238" s="125"/>
      <c r="S238" s="176"/>
      <c r="T238" s="177"/>
      <c r="U238" s="49"/>
      <c r="V238" s="50"/>
    </row>
    <row r="239" spans="1:22" ht="18.75" thickTop="1" thickBot="1" x14ac:dyDescent="0.3">
      <c r="A239" s="169"/>
      <c r="B239" s="203"/>
      <c r="C239" s="244"/>
      <c r="D239" s="244"/>
      <c r="E239" s="34">
        <f t="shared" si="13"/>
        <v>0</v>
      </c>
      <c r="F239" s="60"/>
      <c r="G239" s="224"/>
      <c r="H239" s="227"/>
      <c r="I239" s="60"/>
      <c r="J239" s="39">
        <f t="shared" si="12"/>
        <v>0</v>
      </c>
      <c r="K239" s="81"/>
      <c r="L239" s="61"/>
      <c r="M239" s="61"/>
      <c r="N239" s="42">
        <f t="shared" si="11"/>
        <v>0</v>
      </c>
      <c r="O239" s="69"/>
      <c r="P239" s="209"/>
      <c r="Q239" s="124"/>
      <c r="R239" s="125"/>
      <c r="S239" s="176"/>
      <c r="T239" s="177"/>
      <c r="U239" s="49"/>
      <c r="V239" s="50"/>
    </row>
    <row r="240" spans="1:22" ht="18.75" thickTop="1" thickBot="1" x14ac:dyDescent="0.3">
      <c r="A240" s="169"/>
      <c r="B240" s="203"/>
      <c r="C240" s="244"/>
      <c r="D240" s="244"/>
      <c r="E240" s="34">
        <f t="shared" si="13"/>
        <v>0</v>
      </c>
      <c r="F240" s="60"/>
      <c r="G240" s="224"/>
      <c r="H240" s="227"/>
      <c r="I240" s="60"/>
      <c r="J240" s="39">
        <f t="shared" si="12"/>
        <v>0</v>
      </c>
      <c r="K240" s="81"/>
      <c r="L240" s="61"/>
      <c r="M240" s="61"/>
      <c r="N240" s="42">
        <f t="shared" si="11"/>
        <v>0</v>
      </c>
      <c r="O240" s="69"/>
      <c r="P240" s="209"/>
      <c r="Q240" s="124"/>
      <c r="R240" s="125"/>
      <c r="S240" s="176"/>
      <c r="T240" s="177"/>
      <c r="U240" s="49"/>
      <c r="V240" s="50"/>
    </row>
    <row r="241" spans="1:22" ht="18.75" thickTop="1" thickBot="1" x14ac:dyDescent="0.3">
      <c r="A241" s="169"/>
      <c r="B241" s="203"/>
      <c r="C241" s="270"/>
      <c r="D241" s="270"/>
      <c r="E241" s="34">
        <f t="shared" si="13"/>
        <v>0</v>
      </c>
      <c r="F241" s="60"/>
      <c r="G241" s="224"/>
      <c r="H241" s="227"/>
      <c r="I241" s="60"/>
      <c r="J241" s="39">
        <f t="shared" si="12"/>
        <v>0</v>
      </c>
      <c r="K241" s="81"/>
      <c r="L241" s="61"/>
      <c r="M241" s="61"/>
      <c r="N241" s="42">
        <f t="shared" si="11"/>
        <v>0</v>
      </c>
      <c r="O241" s="69"/>
      <c r="P241" s="209"/>
      <c r="Q241" s="124"/>
      <c r="R241" s="125"/>
      <c r="S241" s="176"/>
      <c r="T241" s="177"/>
      <c r="U241" s="49"/>
      <c r="V241" s="50"/>
    </row>
    <row r="242" spans="1:22" ht="18.75" thickTop="1" thickBot="1" x14ac:dyDescent="0.3">
      <c r="A242" s="169"/>
      <c r="B242" s="203"/>
      <c r="C242" s="244"/>
      <c r="D242" s="244"/>
      <c r="E242" s="34">
        <f t="shared" si="13"/>
        <v>0</v>
      </c>
      <c r="F242" s="60"/>
      <c r="G242" s="224"/>
      <c r="H242" s="227"/>
      <c r="I242" s="60"/>
      <c r="J242" s="39">
        <f t="shared" si="12"/>
        <v>0</v>
      </c>
      <c r="K242" s="81"/>
      <c r="L242" s="61"/>
      <c r="M242" s="61"/>
      <c r="N242" s="42">
        <f t="shared" si="11"/>
        <v>0</v>
      </c>
      <c r="O242" s="69"/>
      <c r="P242" s="209"/>
      <c r="Q242" s="124"/>
      <c r="R242" s="125"/>
      <c r="S242" s="176"/>
      <c r="T242" s="177"/>
      <c r="U242" s="49"/>
      <c r="V242" s="50"/>
    </row>
    <row r="243" spans="1:22" ht="18.75" thickTop="1" thickBot="1" x14ac:dyDescent="0.3">
      <c r="A243" s="169"/>
      <c r="B243" s="203"/>
      <c r="C243" s="264"/>
      <c r="D243" s="264"/>
      <c r="E243" s="34">
        <f t="shared" si="13"/>
        <v>0</v>
      </c>
      <c r="F243" s="60"/>
      <c r="G243" s="224"/>
      <c r="H243" s="227"/>
      <c r="I243" s="60"/>
      <c r="J243" s="39">
        <f t="shared" si="12"/>
        <v>0</v>
      </c>
      <c r="K243" s="81"/>
      <c r="L243" s="61"/>
      <c r="M243" s="61"/>
      <c r="N243" s="42">
        <f t="shared" si="11"/>
        <v>0</v>
      </c>
      <c r="O243" s="69"/>
      <c r="P243" s="209"/>
      <c r="Q243" s="124"/>
      <c r="R243" s="125"/>
      <c r="S243" s="176"/>
      <c r="T243" s="177"/>
      <c r="U243" s="49"/>
      <c r="V243" s="50"/>
    </row>
    <row r="244" spans="1:22" ht="18.75" thickTop="1" thickBot="1" x14ac:dyDescent="0.3">
      <c r="A244" s="169"/>
      <c r="B244" s="203"/>
      <c r="C244" s="265"/>
      <c r="D244" s="265"/>
      <c r="E244" s="34">
        <f t="shared" si="13"/>
        <v>0</v>
      </c>
      <c r="F244" s="60"/>
      <c r="G244" s="224"/>
      <c r="H244" s="227"/>
      <c r="I244" s="60"/>
      <c r="J244" s="39">
        <f t="shared" si="12"/>
        <v>0</v>
      </c>
      <c r="K244" s="81"/>
      <c r="L244" s="61"/>
      <c r="M244" s="61"/>
      <c r="N244" s="42">
        <f t="shared" si="11"/>
        <v>0</v>
      </c>
      <c r="O244" s="69"/>
      <c r="P244" s="209"/>
      <c r="Q244" s="124"/>
      <c r="R244" s="125"/>
      <c r="S244" s="176"/>
      <c r="T244" s="177"/>
      <c r="U244" s="49"/>
      <c r="V244" s="50"/>
    </row>
    <row r="245" spans="1:22" ht="18.75" thickTop="1" thickBot="1" x14ac:dyDescent="0.3">
      <c r="A245" s="169"/>
      <c r="B245" s="203"/>
      <c r="C245" s="265"/>
      <c r="D245" s="265"/>
      <c r="E245" s="34">
        <f t="shared" si="13"/>
        <v>0</v>
      </c>
      <c r="F245" s="60"/>
      <c r="G245" s="224"/>
      <c r="H245" s="227"/>
      <c r="I245" s="60"/>
      <c r="J245" s="39">
        <f t="shared" si="12"/>
        <v>0</v>
      </c>
      <c r="K245" s="81"/>
      <c r="L245" s="61"/>
      <c r="M245" s="61"/>
      <c r="N245" s="42">
        <f t="shared" si="11"/>
        <v>0</v>
      </c>
      <c r="O245" s="69"/>
      <c r="P245" s="209"/>
      <c r="Q245" s="124"/>
      <c r="R245" s="125"/>
      <c r="S245" s="176"/>
      <c r="T245" s="177"/>
      <c r="U245" s="49"/>
      <c r="V245" s="50"/>
    </row>
    <row r="246" spans="1:22" ht="18.75" thickTop="1" thickBot="1" x14ac:dyDescent="0.3">
      <c r="A246" s="169"/>
      <c r="B246" s="203"/>
      <c r="C246" s="264"/>
      <c r="D246" s="264"/>
      <c r="E246" s="34">
        <f t="shared" si="13"/>
        <v>0</v>
      </c>
      <c r="F246" s="60"/>
      <c r="G246" s="224"/>
      <c r="H246" s="227"/>
      <c r="I246" s="60"/>
      <c r="J246" s="39">
        <f t="shared" si="12"/>
        <v>0</v>
      </c>
      <c r="K246" s="81"/>
      <c r="L246" s="61"/>
      <c r="M246" s="61"/>
      <c r="N246" s="42">
        <f t="shared" si="11"/>
        <v>0</v>
      </c>
      <c r="O246" s="69"/>
      <c r="P246" s="209"/>
      <c r="Q246" s="124"/>
      <c r="R246" s="125"/>
      <c r="S246" s="176"/>
      <c r="T246" s="177"/>
      <c r="U246" s="49"/>
      <c r="V246" s="50"/>
    </row>
    <row r="247" spans="1:22" ht="18.75" thickTop="1" thickBot="1" x14ac:dyDescent="0.3">
      <c r="A247" s="169"/>
      <c r="B247" s="203"/>
      <c r="C247" s="249"/>
      <c r="D247" s="249"/>
      <c r="E247" s="34">
        <f t="shared" si="13"/>
        <v>0</v>
      </c>
      <c r="F247" s="60"/>
      <c r="G247" s="224"/>
      <c r="H247" s="227"/>
      <c r="I247" s="60"/>
      <c r="J247" s="39">
        <f t="shared" si="12"/>
        <v>0</v>
      </c>
      <c r="K247" s="81"/>
      <c r="L247" s="61"/>
      <c r="M247" s="61"/>
      <c r="N247" s="42">
        <f t="shared" si="11"/>
        <v>0</v>
      </c>
      <c r="O247" s="69"/>
      <c r="P247" s="209"/>
      <c r="Q247" s="124"/>
      <c r="R247" s="125"/>
      <c r="S247" s="176"/>
      <c r="T247" s="177"/>
      <c r="U247" s="49"/>
      <c r="V247" s="50"/>
    </row>
    <row r="248" spans="1:22" ht="18.75" thickTop="1" thickBot="1" x14ac:dyDescent="0.3">
      <c r="A248" s="169"/>
      <c r="B248" s="203"/>
      <c r="C248" s="197"/>
      <c r="D248" s="197"/>
      <c r="E248" s="34">
        <f t="shared" si="13"/>
        <v>0</v>
      </c>
      <c r="F248" s="60"/>
      <c r="G248" s="224"/>
      <c r="H248" s="227"/>
      <c r="I248" s="60"/>
      <c r="J248" s="39">
        <f t="shared" si="12"/>
        <v>0</v>
      </c>
      <c r="K248" s="81"/>
      <c r="L248" s="61"/>
      <c r="M248" s="61"/>
      <c r="N248" s="42">
        <f t="shared" si="11"/>
        <v>0</v>
      </c>
      <c r="O248" s="69"/>
      <c r="P248" s="209"/>
      <c r="Q248" s="124"/>
      <c r="R248" s="125"/>
      <c r="S248" s="176"/>
      <c r="T248" s="177"/>
      <c r="U248" s="49"/>
      <c r="V248" s="50"/>
    </row>
    <row r="249" spans="1:22" ht="18.75" thickTop="1" thickBot="1" x14ac:dyDescent="0.3">
      <c r="A249" s="204"/>
      <c r="B249" s="203"/>
      <c r="C249" s="226"/>
      <c r="D249" s="226"/>
      <c r="E249" s="34">
        <f t="shared" si="13"/>
        <v>0</v>
      </c>
      <c r="F249" s="60"/>
      <c r="G249" s="224"/>
      <c r="H249" s="227"/>
      <c r="I249" s="60"/>
      <c r="J249" s="39">
        <f t="shared" si="12"/>
        <v>0</v>
      </c>
      <c r="K249" s="81"/>
      <c r="L249" s="61"/>
      <c r="M249" s="61"/>
      <c r="N249" s="42">
        <f t="shared" si="11"/>
        <v>0</v>
      </c>
      <c r="O249" s="69"/>
      <c r="P249" s="209"/>
      <c r="Q249" s="124"/>
      <c r="R249" s="125"/>
      <c r="S249" s="176"/>
      <c r="T249" s="177"/>
      <c r="U249" s="49"/>
      <c r="V249" s="50"/>
    </row>
    <row r="250" spans="1:22" ht="18.75" thickTop="1" thickBot="1" x14ac:dyDescent="0.3">
      <c r="A250" s="169"/>
      <c r="B250" s="203"/>
      <c r="C250" s="226"/>
      <c r="D250" s="226"/>
      <c r="E250" s="34">
        <f t="shared" si="13"/>
        <v>0</v>
      </c>
      <c r="F250" s="60"/>
      <c r="G250" s="224"/>
      <c r="H250" s="227"/>
      <c r="I250" s="60"/>
      <c r="J250" s="39">
        <f t="shared" si="12"/>
        <v>0</v>
      </c>
      <c r="K250" s="81"/>
      <c r="L250" s="61"/>
      <c r="M250" s="61"/>
      <c r="N250" s="42">
        <f t="shared" si="11"/>
        <v>0</v>
      </c>
      <c r="O250" s="69"/>
      <c r="P250" s="209"/>
      <c r="Q250" s="124"/>
      <c r="R250" s="125"/>
      <c r="S250" s="176"/>
      <c r="T250" s="177"/>
      <c r="U250" s="49"/>
      <c r="V250" s="50"/>
    </row>
    <row r="251" spans="1:22" ht="18.75" thickTop="1" thickBot="1" x14ac:dyDescent="0.3">
      <c r="A251" s="169"/>
      <c r="B251" s="203"/>
      <c r="C251" s="226"/>
      <c r="D251" s="226"/>
      <c r="E251" s="34">
        <f t="shared" si="13"/>
        <v>0</v>
      </c>
      <c r="F251" s="60"/>
      <c r="G251" s="224"/>
      <c r="H251" s="227"/>
      <c r="I251" s="60"/>
      <c r="J251" s="39">
        <f t="shared" si="12"/>
        <v>0</v>
      </c>
      <c r="K251" s="81"/>
      <c r="L251" s="61"/>
      <c r="M251" s="61"/>
      <c r="N251" s="42">
        <f t="shared" si="11"/>
        <v>0</v>
      </c>
      <c r="O251" s="69"/>
      <c r="P251" s="209"/>
      <c r="Q251" s="124"/>
      <c r="R251" s="125"/>
      <c r="S251" s="176"/>
      <c r="T251" s="177"/>
      <c r="U251" s="49"/>
      <c r="V251" s="50"/>
    </row>
    <row r="252" spans="1:22" ht="18.75" thickTop="1" thickBot="1" x14ac:dyDescent="0.3">
      <c r="A252" s="271"/>
      <c r="B252" s="272"/>
      <c r="C252" s="226"/>
      <c r="D252" s="226"/>
      <c r="E252" s="34">
        <f t="shared" si="13"/>
        <v>0</v>
      </c>
      <c r="F252" s="60"/>
      <c r="G252" s="224"/>
      <c r="H252" s="227"/>
      <c r="I252" s="60"/>
      <c r="J252" s="39">
        <f t="shared" si="12"/>
        <v>0</v>
      </c>
      <c r="K252" s="81"/>
      <c r="L252" s="61"/>
      <c r="M252" s="61"/>
      <c r="N252" s="42">
        <f t="shared" si="11"/>
        <v>0</v>
      </c>
      <c r="O252" s="69"/>
      <c r="P252" s="209"/>
      <c r="Q252" s="124"/>
      <c r="R252" s="125"/>
      <c r="S252" s="176"/>
      <c r="T252" s="177"/>
      <c r="U252" s="49"/>
      <c r="V252" s="50"/>
    </row>
    <row r="253" spans="1:22" ht="17.25" thickTop="1" thickBot="1" x14ac:dyDescent="0.3">
      <c r="A253" s="204"/>
      <c r="B253" s="272"/>
      <c r="C253" s="226"/>
      <c r="D253" s="226"/>
      <c r="E253" s="34">
        <f t="shared" si="13"/>
        <v>0</v>
      </c>
      <c r="F253" s="60"/>
      <c r="G253" s="224"/>
      <c r="H253" s="59"/>
      <c r="I253" s="60"/>
      <c r="J253" s="39">
        <f t="shared" si="12"/>
        <v>0</v>
      </c>
      <c r="K253" s="81"/>
      <c r="L253" s="61"/>
      <c r="M253" s="61"/>
      <c r="N253" s="42">
        <f t="shared" si="11"/>
        <v>0</v>
      </c>
      <c r="O253" s="69"/>
      <c r="P253" s="209"/>
      <c r="Q253" s="124"/>
      <c r="R253" s="125"/>
      <c r="S253" s="176"/>
      <c r="T253" s="177"/>
      <c r="U253" s="49"/>
      <c r="V253" s="50"/>
    </row>
    <row r="254" spans="1:22" ht="18.75" thickTop="1" thickBot="1" x14ac:dyDescent="0.3">
      <c r="A254" s="204"/>
      <c r="B254" s="272"/>
      <c r="C254" s="226"/>
      <c r="D254" s="226"/>
      <c r="E254" s="34">
        <f t="shared" si="13"/>
        <v>0</v>
      </c>
      <c r="F254" s="60"/>
      <c r="G254" s="224"/>
      <c r="H254" s="227"/>
      <c r="I254" s="60"/>
      <c r="J254" s="39">
        <f t="shared" si="12"/>
        <v>0</v>
      </c>
      <c r="K254" s="81"/>
      <c r="L254" s="61"/>
      <c r="M254" s="61"/>
      <c r="N254" s="42">
        <f t="shared" si="11"/>
        <v>0</v>
      </c>
      <c r="O254" s="69"/>
      <c r="P254" s="209"/>
      <c r="Q254" s="124"/>
      <c r="R254" s="125"/>
      <c r="S254" s="176"/>
      <c r="T254" s="177"/>
      <c r="U254" s="49"/>
      <c r="V254" s="50"/>
    </row>
    <row r="255" spans="1:22" ht="18.75" thickTop="1" thickBot="1" x14ac:dyDescent="0.3">
      <c r="A255" s="169"/>
      <c r="B255" s="272"/>
      <c r="C255" s="181"/>
      <c r="D255" s="181"/>
      <c r="E255" s="34">
        <f t="shared" si="13"/>
        <v>0</v>
      </c>
      <c r="F255" s="60"/>
      <c r="G255" s="224"/>
      <c r="H255" s="227"/>
      <c r="I255" s="60"/>
      <c r="J255" s="39">
        <f t="shared" si="12"/>
        <v>0</v>
      </c>
      <c r="K255" s="81"/>
      <c r="L255" s="61"/>
      <c r="M255" s="61"/>
      <c r="N255" s="42">
        <f t="shared" si="11"/>
        <v>0</v>
      </c>
      <c r="O255" s="69"/>
      <c r="P255" s="209"/>
      <c r="Q255" s="124"/>
      <c r="R255" s="125"/>
      <c r="S255" s="176"/>
      <c r="T255" s="177"/>
      <c r="U255" s="49"/>
      <c r="V255" s="50"/>
    </row>
    <row r="256" spans="1:22" ht="18.75" thickTop="1" thickBot="1" x14ac:dyDescent="0.3">
      <c r="A256" s="169"/>
      <c r="B256" s="272"/>
      <c r="C256" s="181"/>
      <c r="D256" s="181"/>
      <c r="E256" s="34">
        <f t="shared" si="13"/>
        <v>0</v>
      </c>
      <c r="F256" s="60"/>
      <c r="G256" s="224"/>
      <c r="H256" s="227"/>
      <c r="I256" s="60"/>
      <c r="J256" s="39">
        <f t="shared" si="12"/>
        <v>0</v>
      </c>
      <c r="K256" s="81"/>
      <c r="L256" s="61"/>
      <c r="M256" s="61"/>
      <c r="N256" s="42">
        <f t="shared" si="11"/>
        <v>0</v>
      </c>
      <c r="O256" s="69"/>
      <c r="P256" s="209"/>
      <c r="Q256" s="124"/>
      <c r="R256" s="125"/>
      <c r="S256" s="176"/>
      <c r="T256" s="177"/>
      <c r="U256" s="49"/>
      <c r="V256" s="50"/>
    </row>
    <row r="257" spans="1:22" ht="17.25" thickTop="1" thickBot="1" x14ac:dyDescent="0.3">
      <c r="A257" s="204"/>
      <c r="B257" s="272"/>
      <c r="C257" s="242"/>
      <c r="D257" s="242"/>
      <c r="E257" s="34">
        <f t="shared" si="13"/>
        <v>0</v>
      </c>
      <c r="F257" s="60"/>
      <c r="G257" s="224"/>
      <c r="H257" s="175"/>
      <c r="I257" s="60"/>
      <c r="J257" s="39">
        <f t="shared" si="12"/>
        <v>0</v>
      </c>
      <c r="K257" s="81"/>
      <c r="L257" s="61"/>
      <c r="M257" s="61"/>
      <c r="N257" s="42">
        <f t="shared" si="11"/>
        <v>0</v>
      </c>
      <c r="O257" s="223"/>
      <c r="P257" s="243"/>
      <c r="Q257" s="124"/>
      <c r="R257" s="125"/>
      <c r="S257" s="176"/>
      <c r="T257" s="177"/>
      <c r="U257" s="49"/>
      <c r="V257" s="50"/>
    </row>
    <row r="258" spans="1:22" ht="17.25" thickTop="1" thickBot="1" x14ac:dyDescent="0.3">
      <c r="A258" s="204"/>
      <c r="B258" s="272"/>
      <c r="C258" s="187"/>
      <c r="D258" s="187"/>
      <c r="E258" s="34">
        <f t="shared" si="13"/>
        <v>0</v>
      </c>
      <c r="F258" s="60"/>
      <c r="G258" s="224"/>
      <c r="H258" s="175"/>
      <c r="I258" s="60"/>
      <c r="J258" s="39">
        <f t="shared" si="12"/>
        <v>0</v>
      </c>
      <c r="K258" s="81"/>
      <c r="L258" s="273"/>
      <c r="M258" s="274"/>
      <c r="N258" s="42">
        <f t="shared" si="11"/>
        <v>0</v>
      </c>
      <c r="O258" s="223"/>
      <c r="P258" s="243"/>
      <c r="Q258" s="124"/>
      <c r="R258" s="125"/>
      <c r="S258" s="176"/>
      <c r="T258" s="177"/>
      <c r="U258" s="49"/>
      <c r="V258" s="50"/>
    </row>
    <row r="259" spans="1:22" ht="17.25" thickTop="1" thickBot="1" x14ac:dyDescent="0.3">
      <c r="A259" s="204"/>
      <c r="B259" s="275"/>
      <c r="C259" s="182"/>
      <c r="D259" s="182"/>
      <c r="E259" s="34">
        <f t="shared" si="13"/>
        <v>0</v>
      </c>
      <c r="F259" s="182"/>
      <c r="G259" s="276"/>
      <c r="H259" s="277"/>
      <c r="I259" s="57"/>
      <c r="J259" s="39">
        <f t="shared" si="12"/>
        <v>0</v>
      </c>
      <c r="K259" s="81"/>
      <c r="L259" s="273"/>
      <c r="M259" s="274"/>
      <c r="N259" s="42">
        <f t="shared" si="11"/>
        <v>0</v>
      </c>
      <c r="O259" s="223"/>
      <c r="P259" s="243"/>
      <c r="Q259" s="124"/>
      <c r="R259" s="125"/>
      <c r="S259" s="176"/>
      <c r="T259" s="177"/>
      <c r="U259" s="49"/>
      <c r="V259" s="50"/>
    </row>
    <row r="260" spans="1:22" ht="17.25" thickTop="1" thickBot="1" x14ac:dyDescent="0.3">
      <c r="A260" s="204"/>
      <c r="B260" s="275"/>
      <c r="C260" s="182"/>
      <c r="D260" s="182"/>
      <c r="E260" s="34">
        <f t="shared" si="13"/>
        <v>0</v>
      </c>
      <c r="F260" s="182"/>
      <c r="G260" s="276"/>
      <c r="H260" s="277"/>
      <c r="I260" s="57"/>
      <c r="J260" s="39">
        <f t="shared" si="12"/>
        <v>0</v>
      </c>
      <c r="K260" s="81"/>
      <c r="L260" s="273"/>
      <c r="M260" s="274"/>
      <c r="N260" s="42">
        <f t="shared" ref="N260:N279" si="14">K260*I260</f>
        <v>0</v>
      </c>
      <c r="O260" s="223"/>
      <c r="P260" s="243"/>
      <c r="Q260" s="124"/>
      <c r="R260" s="125"/>
      <c r="S260" s="176"/>
      <c r="T260" s="177"/>
      <c r="U260" s="49"/>
      <c r="V260" s="50"/>
    </row>
    <row r="261" spans="1:22" ht="17.25" thickTop="1" thickBot="1" x14ac:dyDescent="0.3">
      <c r="A261" s="204"/>
      <c r="B261" s="278"/>
      <c r="C261" s="182"/>
      <c r="D261" s="182"/>
      <c r="E261" s="34">
        <f t="shared" si="13"/>
        <v>0</v>
      </c>
      <c r="F261" s="182"/>
      <c r="G261" s="276"/>
      <c r="H261" s="277"/>
      <c r="I261" s="57"/>
      <c r="J261" s="39">
        <f t="shared" si="12"/>
        <v>0</v>
      </c>
      <c r="K261" s="81"/>
      <c r="L261" s="273"/>
      <c r="M261" s="274"/>
      <c r="N261" s="42">
        <f t="shared" si="14"/>
        <v>0</v>
      </c>
      <c r="O261" s="69"/>
      <c r="P261" s="212"/>
      <c r="Q261" s="124"/>
      <c r="R261" s="125"/>
      <c r="S261" s="176"/>
      <c r="T261" s="177"/>
      <c r="U261" s="49"/>
      <c r="V261" s="50"/>
    </row>
    <row r="262" spans="1:22" ht="17.25" thickTop="1" thickBot="1" x14ac:dyDescent="0.3">
      <c r="A262" s="204"/>
      <c r="B262" s="278"/>
      <c r="C262" s="182"/>
      <c r="D262" s="182"/>
      <c r="E262" s="34">
        <f t="shared" si="13"/>
        <v>0</v>
      </c>
      <c r="F262" s="182"/>
      <c r="G262" s="276"/>
      <c r="H262" s="277"/>
      <c r="I262" s="57"/>
      <c r="J262" s="39">
        <f t="shared" si="12"/>
        <v>0</v>
      </c>
      <c r="K262" s="81"/>
      <c r="L262" s="273"/>
      <c r="M262" s="274"/>
      <c r="N262" s="42">
        <f t="shared" si="14"/>
        <v>0</v>
      </c>
      <c r="O262" s="69"/>
      <c r="P262" s="212"/>
      <c r="Q262" s="124"/>
      <c r="R262" s="125"/>
      <c r="S262" s="176"/>
      <c r="T262" s="177"/>
      <c r="U262" s="49"/>
      <c r="V262" s="50"/>
    </row>
    <row r="263" spans="1:22" ht="17.25" thickTop="1" thickBot="1" x14ac:dyDescent="0.3">
      <c r="A263" s="204"/>
      <c r="B263" s="278"/>
      <c r="C263" s="182"/>
      <c r="D263" s="182"/>
      <c r="E263" s="34">
        <f t="shared" si="13"/>
        <v>0</v>
      </c>
      <c r="F263" s="182"/>
      <c r="G263" s="276"/>
      <c r="H263" s="277"/>
      <c r="I263" s="57"/>
      <c r="J263" s="39">
        <f t="shared" si="12"/>
        <v>0</v>
      </c>
      <c r="K263" s="81"/>
      <c r="L263" s="273"/>
      <c r="M263" s="274"/>
      <c r="N263" s="42">
        <f t="shared" si="14"/>
        <v>0</v>
      </c>
      <c r="O263" s="69"/>
      <c r="P263" s="212"/>
      <c r="Q263" s="124"/>
      <c r="R263" s="125"/>
      <c r="S263" s="176"/>
      <c r="T263" s="177"/>
      <c r="U263" s="49"/>
      <c r="V263" s="50"/>
    </row>
    <row r="264" spans="1:22" ht="20.25" thickTop="1" thickBot="1" x14ac:dyDescent="0.35">
      <c r="A264" s="204"/>
      <c r="B264" s="203"/>
      <c r="C264" s="279"/>
      <c r="D264" s="280"/>
      <c r="E264" s="34">
        <f t="shared" si="13"/>
        <v>0</v>
      </c>
      <c r="F264" s="38"/>
      <c r="G264" s="281"/>
      <c r="H264" s="282"/>
      <c r="I264" s="60"/>
      <c r="J264" s="39">
        <f t="shared" si="12"/>
        <v>0</v>
      </c>
      <c r="K264" s="81"/>
      <c r="L264" s="273"/>
      <c r="M264" s="283"/>
      <c r="N264" s="42">
        <f t="shared" si="14"/>
        <v>0</v>
      </c>
      <c r="O264" s="223"/>
      <c r="P264" s="243"/>
      <c r="Q264" s="124"/>
      <c r="R264" s="125"/>
      <c r="S264" s="176"/>
      <c r="T264" s="177"/>
      <c r="U264" s="49"/>
      <c r="V264" s="50"/>
    </row>
    <row r="265" spans="1:22" ht="20.25" thickTop="1" thickBot="1" x14ac:dyDescent="0.35">
      <c r="A265" s="204"/>
      <c r="B265" s="203"/>
      <c r="C265" s="279"/>
      <c r="D265" s="279"/>
      <c r="E265" s="34">
        <f t="shared" si="13"/>
        <v>0</v>
      </c>
      <c r="F265" s="60"/>
      <c r="G265" s="224"/>
      <c r="H265" s="175"/>
      <c r="I265" s="60"/>
      <c r="J265" s="39">
        <f t="shared" si="12"/>
        <v>0</v>
      </c>
      <c r="K265" s="81"/>
      <c r="L265" s="273"/>
      <c r="M265" s="283"/>
      <c r="N265" s="42">
        <f t="shared" si="14"/>
        <v>0</v>
      </c>
      <c r="O265" s="223"/>
      <c r="P265" s="243"/>
      <c r="Q265" s="124"/>
      <c r="R265" s="125"/>
      <c r="S265" s="176"/>
      <c r="T265" s="177"/>
      <c r="U265" s="49"/>
      <c r="V265" s="50"/>
    </row>
    <row r="266" spans="1:22" ht="20.25" thickTop="1" thickBot="1" x14ac:dyDescent="0.35">
      <c r="A266" s="204"/>
      <c r="B266" s="203"/>
      <c r="C266" s="279"/>
      <c r="D266" s="279"/>
      <c r="E266" s="34">
        <f t="shared" si="13"/>
        <v>0</v>
      </c>
      <c r="F266" s="60"/>
      <c r="G266" s="224"/>
      <c r="H266" s="175"/>
      <c r="I266" s="60"/>
      <c r="J266" s="39">
        <f t="shared" ref="J266:J275" si="15">I266-F266</f>
        <v>0</v>
      </c>
      <c r="K266" s="81"/>
      <c r="L266" s="273"/>
      <c r="M266" s="283"/>
      <c r="N266" s="42">
        <f t="shared" si="14"/>
        <v>0</v>
      </c>
      <c r="O266" s="223"/>
      <c r="P266" s="243"/>
      <c r="Q266" s="124"/>
      <c r="R266" s="125"/>
      <c r="S266" s="176"/>
      <c r="T266" s="177"/>
      <c r="U266" s="49"/>
      <c r="V266" s="50"/>
    </row>
    <row r="267" spans="1:22" ht="20.25" thickTop="1" thickBot="1" x14ac:dyDescent="0.35">
      <c r="A267" s="204"/>
      <c r="B267" s="203"/>
      <c r="C267" s="284"/>
      <c r="D267" s="284"/>
      <c r="E267" s="34">
        <f t="shared" si="13"/>
        <v>0</v>
      </c>
      <c r="F267" s="60"/>
      <c r="G267" s="224"/>
      <c r="H267" s="175"/>
      <c r="I267" s="60"/>
      <c r="J267" s="39">
        <f t="shared" si="15"/>
        <v>0</v>
      </c>
      <c r="K267" s="81"/>
      <c r="L267" s="273"/>
      <c r="M267" s="283"/>
      <c r="N267" s="42">
        <f t="shared" si="14"/>
        <v>0</v>
      </c>
      <c r="O267" s="223"/>
      <c r="P267" s="243"/>
      <c r="Q267" s="124"/>
      <c r="R267" s="125"/>
      <c r="S267" s="176"/>
      <c r="T267" s="177"/>
      <c r="U267" s="49"/>
      <c r="V267" s="50"/>
    </row>
    <row r="268" spans="1:22" ht="17.25" thickTop="1" thickBot="1" x14ac:dyDescent="0.3">
      <c r="A268" s="285"/>
      <c r="B268" s="203"/>
      <c r="C268" s="203"/>
      <c r="D268" s="203"/>
      <c r="E268" s="34">
        <f t="shared" si="13"/>
        <v>0</v>
      </c>
      <c r="F268" s="254"/>
      <c r="G268" s="224"/>
      <c r="H268" s="255"/>
      <c r="I268" s="254">
        <v>0</v>
      </c>
      <c r="J268" s="39">
        <f t="shared" si="15"/>
        <v>0</v>
      </c>
      <c r="K268" s="286"/>
      <c r="L268" s="286"/>
      <c r="M268" s="286"/>
      <c r="N268" s="42">
        <f t="shared" si="14"/>
        <v>0</v>
      </c>
      <c r="O268" s="287"/>
      <c r="P268" s="243"/>
      <c r="Q268" s="124"/>
      <c r="R268" s="288"/>
      <c r="S268" s="289"/>
      <c r="T268" s="290"/>
      <c r="U268" s="259"/>
      <c r="V268" s="263"/>
    </row>
    <row r="269" spans="1:22" ht="17.25" thickTop="1" thickBot="1" x14ac:dyDescent="0.3">
      <c r="A269" s="285"/>
      <c r="B269" s="203"/>
      <c r="C269" s="203"/>
      <c r="D269" s="203"/>
      <c r="E269" s="34">
        <f t="shared" si="13"/>
        <v>0</v>
      </c>
      <c r="F269" s="254"/>
      <c r="G269" s="224"/>
      <c r="H269" s="255"/>
      <c r="I269" s="254">
        <v>0</v>
      </c>
      <c r="J269" s="39">
        <f t="shared" si="15"/>
        <v>0</v>
      </c>
      <c r="K269" s="286"/>
      <c r="L269" s="286"/>
      <c r="M269" s="286"/>
      <c r="N269" s="42">
        <f t="shared" si="14"/>
        <v>0</v>
      </c>
      <c r="O269" s="287"/>
      <c r="P269" s="243"/>
      <c r="Q269" s="124"/>
      <c r="R269" s="288"/>
      <c r="S269" s="289"/>
      <c r="T269" s="290"/>
      <c r="U269" s="259"/>
      <c r="V269" s="263"/>
    </row>
    <row r="270" spans="1:22" ht="17.25" thickTop="1" thickBot="1" x14ac:dyDescent="0.3">
      <c r="A270" s="285"/>
      <c r="B270" s="203"/>
      <c r="C270" s="203"/>
      <c r="D270" s="203"/>
      <c r="E270" s="34">
        <f t="shared" si="13"/>
        <v>0</v>
      </c>
      <c r="F270" s="254"/>
      <c r="G270" s="224"/>
      <c r="H270" s="255"/>
      <c r="I270" s="254">
        <v>0</v>
      </c>
      <c r="J270" s="39">
        <f t="shared" si="15"/>
        <v>0</v>
      </c>
      <c r="K270" s="286"/>
      <c r="L270" s="286"/>
      <c r="M270" s="286"/>
      <c r="N270" s="42">
        <f t="shared" si="14"/>
        <v>0</v>
      </c>
      <c r="O270" s="287"/>
      <c r="P270" s="243"/>
      <c r="Q270" s="124"/>
      <c r="R270" s="288"/>
      <c r="S270" s="289"/>
      <c r="T270" s="290"/>
      <c r="U270" s="259"/>
      <c r="V270" s="263"/>
    </row>
    <row r="271" spans="1:22" ht="17.25" thickTop="1" thickBot="1" x14ac:dyDescent="0.3">
      <c r="A271" s="285"/>
      <c r="B271" s="203"/>
      <c r="C271" s="203"/>
      <c r="D271" s="203"/>
      <c r="E271" s="34">
        <f t="shared" si="13"/>
        <v>0</v>
      </c>
      <c r="F271" s="254"/>
      <c r="G271" s="224"/>
      <c r="H271" s="291"/>
      <c r="I271" s="254">
        <v>0</v>
      </c>
      <c r="J271" s="39">
        <f t="shared" si="15"/>
        <v>0</v>
      </c>
      <c r="K271" s="286"/>
      <c r="L271" s="286"/>
      <c r="M271" s="286"/>
      <c r="N271" s="42">
        <f t="shared" si="14"/>
        <v>0</v>
      </c>
      <c r="O271" s="287"/>
      <c r="P271" s="243"/>
      <c r="Q271" s="124"/>
      <c r="R271" s="288"/>
      <c r="S271" s="289"/>
      <c r="T271" s="290"/>
      <c r="U271" s="259"/>
      <c r="V271" s="263"/>
    </row>
    <row r="272" spans="1:22" ht="17.25" thickTop="1" thickBot="1" x14ac:dyDescent="0.3">
      <c r="A272" s="292"/>
      <c r="B272" s="203"/>
      <c r="C272" s="203"/>
      <c r="D272" s="203"/>
      <c r="E272" s="34">
        <f t="shared" si="13"/>
        <v>0</v>
      </c>
      <c r="F272" s="254"/>
      <c r="G272" s="224"/>
      <c r="H272" s="293"/>
      <c r="I272" s="254">
        <v>0</v>
      </c>
      <c r="J272" s="39">
        <f t="shared" si="15"/>
        <v>0</v>
      </c>
      <c r="K272" s="286"/>
      <c r="L272" s="286"/>
      <c r="M272" s="286"/>
      <c r="N272" s="42">
        <f t="shared" si="14"/>
        <v>0</v>
      </c>
      <c r="O272" s="287"/>
      <c r="P272" s="243"/>
      <c r="Q272" s="124"/>
      <c r="R272" s="288"/>
      <c r="S272" s="289"/>
      <c r="T272" s="290"/>
      <c r="U272" s="49"/>
      <c r="V272" s="50"/>
    </row>
    <row r="273" spans="1:22" ht="17.25" thickTop="1" thickBot="1" x14ac:dyDescent="0.3">
      <c r="A273" s="294"/>
      <c r="B273" s="295"/>
      <c r="E273" s="34">
        <f t="shared" si="13"/>
        <v>0</v>
      </c>
      <c r="H273" s="299"/>
      <c r="I273" s="297">
        <v>0</v>
      </c>
      <c r="J273" s="39">
        <f t="shared" si="15"/>
        <v>0</v>
      </c>
      <c r="K273" s="300"/>
      <c r="L273" s="300"/>
      <c r="M273" s="300"/>
      <c r="N273" s="42">
        <f t="shared" si="14"/>
        <v>0</v>
      </c>
      <c r="O273" s="287"/>
      <c r="P273" s="243"/>
      <c r="Q273" s="258"/>
      <c r="R273" s="288"/>
      <c r="S273" s="289"/>
      <c r="T273" s="290"/>
      <c r="U273" s="49"/>
      <c r="V273" s="50"/>
    </row>
    <row r="274" spans="1:22" ht="17.25" thickTop="1" thickBot="1" x14ac:dyDescent="0.3">
      <c r="A274" s="294"/>
      <c r="B274" s="295"/>
      <c r="E274" s="34">
        <f t="shared" si="13"/>
        <v>0</v>
      </c>
      <c r="I274" s="297">
        <v>0</v>
      </c>
      <c r="J274" s="39">
        <f t="shared" si="15"/>
        <v>0</v>
      </c>
      <c r="K274" s="300"/>
      <c r="L274" s="300"/>
      <c r="M274" s="300"/>
      <c r="N274" s="42">
        <f t="shared" si="14"/>
        <v>0</v>
      </c>
      <c r="O274" s="287"/>
      <c r="P274" s="243"/>
      <c r="Q274" s="258"/>
      <c r="R274" s="288"/>
      <c r="S274" s="289"/>
      <c r="T274" s="290"/>
      <c r="U274" s="49"/>
      <c r="V274" s="50"/>
    </row>
    <row r="275" spans="1:22" ht="17.25" thickTop="1" thickBot="1" x14ac:dyDescent="0.3">
      <c r="A275" s="294"/>
      <c r="B275" s="295"/>
      <c r="E275" s="34">
        <f t="shared" si="13"/>
        <v>0</v>
      </c>
      <c r="I275" s="302">
        <v>0</v>
      </c>
      <c r="J275" s="39">
        <f t="shared" si="15"/>
        <v>0</v>
      </c>
      <c r="K275" s="300"/>
      <c r="L275" s="300"/>
      <c r="M275" s="300"/>
      <c r="N275" s="42">
        <f t="shared" si="14"/>
        <v>0</v>
      </c>
      <c r="O275" s="287"/>
      <c r="P275" s="243"/>
      <c r="Q275" s="258"/>
      <c r="R275" s="288"/>
      <c r="S275" s="289"/>
      <c r="T275" s="290"/>
      <c r="U275" s="49"/>
      <c r="V275" s="50"/>
    </row>
    <row r="276" spans="1:22" ht="20.25" thickTop="1" thickBot="1" x14ac:dyDescent="0.35">
      <c r="A276" s="294"/>
      <c r="B276" s="295"/>
      <c r="E276" s="34" t="e">
        <f t="shared" si="13"/>
        <v>#VALUE!</v>
      </c>
      <c r="F276" s="1661" t="s">
        <v>27</v>
      </c>
      <c r="G276" s="1661"/>
      <c r="H276" s="1662"/>
      <c r="I276" s="303">
        <f>SUM(I4:I275)</f>
        <v>453276.22</v>
      </c>
      <c r="J276" s="304"/>
      <c r="K276" s="300"/>
      <c r="L276" s="305"/>
      <c r="M276" s="300"/>
      <c r="N276" s="42">
        <f t="shared" si="14"/>
        <v>0</v>
      </c>
      <c r="O276" s="287"/>
      <c r="P276" s="243"/>
      <c r="Q276" s="258"/>
      <c r="R276" s="288"/>
      <c r="S276" s="306"/>
      <c r="T276" s="261"/>
      <c r="U276" s="262"/>
      <c r="V276" s="50"/>
    </row>
    <row r="277" spans="1:22" ht="20.25" thickTop="1" thickBot="1" x14ac:dyDescent="0.3">
      <c r="A277" s="307"/>
      <c r="B277" s="295"/>
      <c r="E277" s="34">
        <f t="shared" si="13"/>
        <v>0</v>
      </c>
      <c r="I277" s="308"/>
      <c r="J277" s="304"/>
      <c r="K277" s="300"/>
      <c r="L277" s="305"/>
      <c r="M277" s="300"/>
      <c r="N277" s="42">
        <f t="shared" si="14"/>
        <v>0</v>
      </c>
      <c r="O277" s="309"/>
      <c r="Q277" s="6"/>
      <c r="R277" s="310"/>
      <c r="S277" s="311"/>
      <c r="T277" s="312"/>
      <c r="V277" s="9"/>
    </row>
    <row r="278" spans="1:22" ht="17.25" thickTop="1" thickBot="1" x14ac:dyDescent="0.3">
      <c r="A278" s="294"/>
      <c r="B278" s="295"/>
      <c r="E278" s="34">
        <f t="shared" si="13"/>
        <v>0</v>
      </c>
      <c r="J278" s="297"/>
      <c r="K278" s="300"/>
      <c r="L278" s="300"/>
      <c r="M278" s="300"/>
      <c r="N278" s="42">
        <f t="shared" si="14"/>
        <v>0</v>
      </c>
      <c r="O278" s="309"/>
      <c r="Q278" s="6"/>
      <c r="R278" s="310"/>
      <c r="S278" s="311"/>
      <c r="T278" s="312"/>
      <c r="V278" s="9"/>
    </row>
    <row r="279" spans="1:22" ht="17.25" thickTop="1" thickBot="1" x14ac:dyDescent="0.3">
      <c r="A279" s="294"/>
      <c r="B279" s="295"/>
      <c r="E279" s="34">
        <f t="shared" si="13"/>
        <v>0</v>
      </c>
      <c r="J279" s="297"/>
      <c r="K279" s="314"/>
      <c r="N279" s="42">
        <f t="shared" si="14"/>
        <v>0</v>
      </c>
      <c r="O279" s="315"/>
      <c r="Q279" s="6"/>
      <c r="R279" s="310"/>
      <c r="S279" s="311"/>
      <c r="T279" s="316"/>
      <c r="V279" s="9"/>
    </row>
    <row r="280" spans="1:22" ht="17.25" thickTop="1" thickBot="1" x14ac:dyDescent="0.3">
      <c r="A280" s="294"/>
      <c r="H280" s="318"/>
      <c r="I280" s="319" t="s">
        <v>28</v>
      </c>
      <c r="J280" s="320"/>
      <c r="K280" s="320"/>
      <c r="L280" s="321">
        <f>SUM(L268:L279)</f>
        <v>0</v>
      </c>
      <c r="M280" s="322"/>
      <c r="N280" s="323">
        <f>SUM(N4:N279)</f>
        <v>13707613.526999997</v>
      </c>
      <c r="O280" s="324"/>
      <c r="Q280" s="325">
        <f>SUM(Q4:Q279)</f>
        <v>0</v>
      </c>
      <c r="R280" s="256"/>
      <c r="S280" s="326">
        <f>SUM(S22:S279)</f>
        <v>0</v>
      </c>
      <c r="T280" s="327"/>
      <c r="U280" s="328"/>
      <c r="V280" s="329">
        <f>SUM(V268:V279)</f>
        <v>0</v>
      </c>
    </row>
    <row r="281" spans="1:22" x14ac:dyDescent="0.25">
      <c r="A281" s="294"/>
      <c r="H281" s="318"/>
      <c r="I281" s="330"/>
      <c r="J281" s="331"/>
      <c r="K281" s="332"/>
      <c r="L281" s="332"/>
      <c r="M281" s="332"/>
      <c r="N281" s="333"/>
      <c r="O281" s="324"/>
      <c r="R281" s="310"/>
      <c r="S281" s="334"/>
      <c r="U281" s="336"/>
      <c r="V281"/>
    </row>
    <row r="282" spans="1:22" ht="16.5" thickBot="1" x14ac:dyDescent="0.3">
      <c r="A282" s="294"/>
      <c r="H282" s="318"/>
      <c r="I282" s="330"/>
      <c r="J282" s="331"/>
      <c r="K282" s="332"/>
      <c r="L282" s="332"/>
      <c r="M282" s="332"/>
      <c r="N282" s="333"/>
      <c r="O282" s="324"/>
      <c r="R282" s="310"/>
      <c r="S282" s="334"/>
      <c r="U282" s="336"/>
      <c r="V282"/>
    </row>
    <row r="283" spans="1:22" ht="19.5" thickTop="1" x14ac:dyDescent="0.25">
      <c r="A283" s="294"/>
      <c r="I283" s="337" t="s">
        <v>29</v>
      </c>
      <c r="J283" s="338"/>
      <c r="K283" s="338"/>
      <c r="L283" s="339"/>
      <c r="M283" s="339"/>
      <c r="N283" s="340">
        <f>V280+S280+Q280+N280+L280</f>
        <v>13707613.526999997</v>
      </c>
      <c r="O283" s="341"/>
      <c r="R283" s="310"/>
      <c r="S283" s="334"/>
      <c r="U283" s="336"/>
      <c r="V283"/>
    </row>
    <row r="284" spans="1:22" ht="19.5" thickBot="1" x14ac:dyDescent="0.3">
      <c r="A284" s="342"/>
      <c r="I284" s="343"/>
      <c r="J284" s="344"/>
      <c r="K284" s="344"/>
      <c r="L284" s="345"/>
      <c r="M284" s="345"/>
      <c r="N284" s="346"/>
      <c r="O284" s="347"/>
      <c r="R284" s="310"/>
      <c r="S284" s="334"/>
      <c r="U284" s="336"/>
      <c r="V284"/>
    </row>
    <row r="285" spans="1:22" ht="16.5" thickTop="1" x14ac:dyDescent="0.25">
      <c r="A285" s="342"/>
      <c r="I285" s="330"/>
      <c r="J285" s="331"/>
      <c r="K285" s="332"/>
      <c r="L285" s="332"/>
      <c r="M285" s="332"/>
      <c r="N285" s="333"/>
      <c r="O285" s="324"/>
      <c r="R285" s="310"/>
      <c r="S285" s="334"/>
      <c r="U285" s="336"/>
      <c r="V285"/>
    </row>
    <row r="286" spans="1:22" x14ac:dyDescent="0.25">
      <c r="A286" s="294"/>
      <c r="I286" s="330"/>
      <c r="J286" s="331"/>
      <c r="K286" s="332"/>
      <c r="L286" s="332"/>
      <c r="M286" s="332"/>
      <c r="N286" s="333"/>
      <c r="O286" s="324"/>
      <c r="R286" s="310"/>
      <c r="S286" s="334"/>
      <c r="U286" s="336"/>
      <c r="V286"/>
    </row>
    <row r="287" spans="1:22" x14ac:dyDescent="0.25">
      <c r="A287" s="294"/>
      <c r="I287" s="330"/>
      <c r="J287" s="348"/>
      <c r="K287" s="332"/>
      <c r="L287" s="332"/>
      <c r="M287" s="332"/>
      <c r="N287" s="333"/>
      <c r="O287" s="349"/>
      <c r="R287" s="310"/>
      <c r="S287" s="334"/>
      <c r="U287" s="336"/>
      <c r="V287"/>
    </row>
    <row r="288" spans="1:22" x14ac:dyDescent="0.25">
      <c r="A288" s="342"/>
      <c r="N288" s="333"/>
      <c r="O288" s="351"/>
      <c r="R288" s="310"/>
      <c r="S288" s="334"/>
      <c r="U288" s="336"/>
      <c r="V288"/>
    </row>
    <row r="289" spans="1:22" x14ac:dyDescent="0.25">
      <c r="A289" s="342"/>
      <c r="O289" s="351"/>
      <c r="S289" s="334"/>
      <c r="U289" s="336"/>
      <c r="V289"/>
    </row>
    <row r="290" spans="1:22" x14ac:dyDescent="0.25">
      <c r="A290" s="294"/>
      <c r="B290" s="295"/>
      <c r="N290" s="333"/>
      <c r="O290" s="324"/>
      <c r="S290" s="334"/>
      <c r="U290" s="336"/>
      <c r="V290"/>
    </row>
    <row r="291" spans="1:22" x14ac:dyDescent="0.25">
      <c r="A291" s="342"/>
      <c r="B291" s="295"/>
      <c r="N291" s="333"/>
      <c r="O291" s="324"/>
      <c r="S291" s="334"/>
      <c r="U291" s="336"/>
      <c r="V291"/>
    </row>
    <row r="292" spans="1:22" x14ac:dyDescent="0.25">
      <c r="A292" s="294"/>
      <c r="B292" s="295"/>
      <c r="I292" s="330"/>
      <c r="J292" s="331"/>
      <c r="K292" s="332"/>
      <c r="L292" s="332"/>
      <c r="M292" s="332"/>
      <c r="N292" s="333"/>
      <c r="O292" s="324"/>
      <c r="S292" s="334"/>
      <c r="U292" s="336"/>
      <c r="V292"/>
    </row>
    <row r="293" spans="1:22" x14ac:dyDescent="0.25">
      <c r="A293" s="342"/>
      <c r="B293" s="295"/>
      <c r="I293" s="330"/>
      <c r="J293" s="331"/>
      <c r="K293" s="332"/>
      <c r="L293" s="332"/>
      <c r="M293" s="332"/>
      <c r="N293" s="333"/>
      <c r="O293" s="324"/>
      <c r="S293" s="334"/>
      <c r="U293" s="336"/>
      <c r="V293"/>
    </row>
    <row r="294" spans="1:22" x14ac:dyDescent="0.25">
      <c r="A294" s="294"/>
      <c r="B294" s="295"/>
      <c r="I294" s="352"/>
      <c r="J294" s="328"/>
      <c r="K294" s="328"/>
      <c r="N294" s="333"/>
      <c r="O294" s="324"/>
      <c r="S294" s="334"/>
      <c r="U294" s="336"/>
      <c r="V294"/>
    </row>
    <row r="295" spans="1:22" x14ac:dyDescent="0.25">
      <c r="A295" s="342"/>
      <c r="S295" s="334"/>
      <c r="U295" s="336"/>
      <c r="V295"/>
    </row>
    <row r="296" spans="1:22" x14ac:dyDescent="0.25">
      <c r="A296" s="294"/>
      <c r="S296" s="334"/>
      <c r="U296" s="336"/>
      <c r="V296"/>
    </row>
    <row r="297" spans="1:22" x14ac:dyDescent="0.25">
      <c r="A297" s="294"/>
      <c r="B297" s="354"/>
      <c r="C297" s="354"/>
      <c r="D297" s="354"/>
      <c r="E297" s="355"/>
      <c r="F297" s="356"/>
      <c r="G297" s="357"/>
      <c r="H297" s="358"/>
      <c r="I297" s="359"/>
      <c r="J297"/>
      <c r="K297"/>
      <c r="L297"/>
      <c r="M297"/>
      <c r="P297" s="360"/>
      <c r="Q297" s="334"/>
      <c r="S297" s="334"/>
      <c r="U297" s="336"/>
      <c r="V297"/>
    </row>
    <row r="298" spans="1:22" x14ac:dyDescent="0.25">
      <c r="A298" s="342"/>
      <c r="B298" s="354"/>
      <c r="C298" s="354"/>
      <c r="D298" s="354"/>
      <c r="E298" s="355"/>
      <c r="F298" s="356"/>
      <c r="G298" s="357"/>
      <c r="H298" s="358"/>
      <c r="I298" s="359"/>
      <c r="J298"/>
      <c r="K298"/>
      <c r="L298"/>
      <c r="M298"/>
      <c r="P298" s="360"/>
      <c r="Q298" s="334"/>
      <c r="S298" s="334"/>
      <c r="U298" s="336"/>
      <c r="V298"/>
    </row>
    <row r="299" spans="1:22" x14ac:dyDescent="0.25">
      <c r="A299" s="342"/>
      <c r="B299" s="354"/>
      <c r="C299" s="354"/>
      <c r="D299" s="354"/>
      <c r="E299" s="355"/>
      <c r="F299" s="356"/>
      <c r="G299" s="357"/>
      <c r="H299" s="358"/>
      <c r="I299" s="359"/>
      <c r="J299"/>
      <c r="K299"/>
      <c r="L299"/>
      <c r="M299"/>
      <c r="P299" s="360"/>
      <c r="Q299" s="334"/>
      <c r="S299" s="334"/>
      <c r="U299" s="336"/>
      <c r="V299"/>
    </row>
    <row r="300" spans="1:22" x14ac:dyDescent="0.25">
      <c r="A300" s="342"/>
      <c r="B300" s="354"/>
      <c r="C300" s="354"/>
      <c r="D300" s="354"/>
      <c r="E300" s="355"/>
      <c r="F300" s="356"/>
      <c r="G300" s="357"/>
      <c r="H300" s="358"/>
      <c r="I300" s="359"/>
      <c r="J300"/>
      <c r="K300"/>
      <c r="L300"/>
      <c r="M300"/>
      <c r="P300" s="360"/>
      <c r="Q300" s="334"/>
      <c r="S300" s="334"/>
      <c r="U300" s="336"/>
      <c r="V300"/>
    </row>
    <row r="301" spans="1:22" x14ac:dyDescent="0.25">
      <c r="A301" s="361"/>
      <c r="B301" s="354"/>
      <c r="C301" s="354"/>
      <c r="D301" s="354"/>
      <c r="E301" s="355"/>
      <c r="F301" s="356"/>
      <c r="G301" s="357"/>
      <c r="H301" s="358"/>
      <c r="I301" s="359"/>
      <c r="J301"/>
      <c r="K301"/>
      <c r="L301"/>
      <c r="M301"/>
      <c r="P301" s="360"/>
      <c r="Q301" s="334"/>
      <c r="S301" s="334"/>
      <c r="U301" s="336"/>
      <c r="V301"/>
    </row>
    <row r="302" spans="1:22" x14ac:dyDescent="0.25">
      <c r="A302" s="307"/>
      <c r="B302" s="354"/>
      <c r="C302" s="354"/>
      <c r="D302" s="354"/>
      <c r="E302" s="355"/>
      <c r="F302" s="356"/>
      <c r="G302" s="357"/>
      <c r="H302" s="358"/>
      <c r="I302" s="359"/>
      <c r="J302"/>
      <c r="K302"/>
      <c r="L302"/>
      <c r="M302"/>
      <c r="P302" s="360"/>
      <c r="Q302" s="334"/>
      <c r="S302" s="334"/>
      <c r="U302" s="336"/>
      <c r="V302"/>
    </row>
    <row r="303" spans="1:22" x14ac:dyDescent="0.25">
      <c r="A303" s="294"/>
      <c r="B303" s="354"/>
      <c r="C303" s="354"/>
      <c r="D303" s="354"/>
      <c r="E303" s="355"/>
      <c r="F303" s="356"/>
      <c r="G303" s="357"/>
      <c r="H303" s="358"/>
      <c r="I303" s="359"/>
      <c r="J303"/>
      <c r="K303"/>
      <c r="L303"/>
      <c r="M303"/>
      <c r="P303" s="360"/>
      <c r="Q303" s="334"/>
      <c r="S303" s="334"/>
      <c r="U303" s="336"/>
      <c r="V303"/>
    </row>
    <row r="304" spans="1:22" x14ac:dyDescent="0.25">
      <c r="A304" s="294"/>
      <c r="B304" s="354"/>
      <c r="C304" s="354"/>
      <c r="D304" s="354"/>
      <c r="E304" s="355"/>
      <c r="F304" s="356"/>
      <c r="G304" s="357"/>
      <c r="H304" s="358"/>
      <c r="I304" s="359"/>
      <c r="J304"/>
      <c r="K304"/>
      <c r="L304"/>
      <c r="M304"/>
      <c r="P304" s="360"/>
      <c r="Q304" s="334"/>
      <c r="S304" s="334"/>
      <c r="U304" s="336"/>
      <c r="V304"/>
    </row>
    <row r="305" spans="1:22" x14ac:dyDescent="0.25">
      <c r="A305" s="294"/>
      <c r="B305" s="354"/>
      <c r="C305" s="354"/>
      <c r="D305" s="354"/>
      <c r="E305" s="355"/>
      <c r="F305" s="356"/>
      <c r="G305" s="357"/>
      <c r="H305" s="358"/>
      <c r="I305" s="359"/>
      <c r="J305"/>
      <c r="K305"/>
      <c r="L305"/>
      <c r="M305"/>
      <c r="P305" s="360"/>
      <c r="Q305" s="334"/>
      <c r="S305" s="334"/>
      <c r="U305" s="336"/>
      <c r="V305"/>
    </row>
    <row r="306" spans="1:22" x14ac:dyDescent="0.25">
      <c r="A306" s="294"/>
      <c r="B306" s="354"/>
      <c r="C306" s="354"/>
      <c r="D306" s="354"/>
      <c r="E306" s="355"/>
      <c r="F306" s="356"/>
      <c r="G306" s="357"/>
      <c r="H306" s="358"/>
      <c r="I306" s="359"/>
      <c r="J306"/>
      <c r="K306"/>
      <c r="L306"/>
      <c r="M306"/>
      <c r="P306" s="360"/>
      <c r="Q306" s="334"/>
      <c r="S306" s="334"/>
      <c r="U306" s="336"/>
      <c r="V306"/>
    </row>
    <row r="307" spans="1:22" x14ac:dyDescent="0.25">
      <c r="A307" s="294"/>
      <c r="B307" s="354"/>
      <c r="C307" s="354"/>
      <c r="D307" s="354"/>
      <c r="E307" s="355"/>
      <c r="F307" s="356"/>
      <c r="G307" s="357"/>
      <c r="H307" s="358"/>
      <c r="I307" s="359"/>
      <c r="J307"/>
      <c r="K307"/>
      <c r="L307"/>
      <c r="M307"/>
      <c r="P307" s="360"/>
      <c r="Q307" s="334"/>
      <c r="S307" s="334"/>
      <c r="U307" s="336"/>
      <c r="V307"/>
    </row>
    <row r="308" spans="1:22" x14ac:dyDescent="0.25">
      <c r="A308" s="294"/>
      <c r="B308" s="354"/>
      <c r="C308" s="354"/>
      <c r="D308" s="354"/>
      <c r="E308" s="355"/>
      <c r="F308" s="356"/>
      <c r="G308" s="357"/>
      <c r="H308" s="358"/>
      <c r="I308" s="359"/>
      <c r="J308"/>
      <c r="K308"/>
      <c r="L308"/>
      <c r="M308"/>
      <c r="P308" s="360"/>
      <c r="Q308" s="334"/>
      <c r="S308" s="334"/>
      <c r="U308" s="336"/>
      <c r="V308"/>
    </row>
    <row r="309" spans="1:22" x14ac:dyDescent="0.25">
      <c r="A309" s="294"/>
      <c r="B309" s="354"/>
      <c r="C309" s="354"/>
      <c r="D309" s="354"/>
      <c r="E309" s="355"/>
      <c r="F309" s="356"/>
      <c r="G309" s="357"/>
      <c r="H309" s="358"/>
      <c r="I309" s="359"/>
      <c r="J309"/>
      <c r="K309"/>
      <c r="L309"/>
      <c r="M309"/>
      <c r="P309" s="360"/>
      <c r="Q309" s="334"/>
      <c r="S309" s="334"/>
      <c r="U309" s="336"/>
      <c r="V309"/>
    </row>
  </sheetData>
  <mergeCells count="10">
    <mergeCell ref="L104:M105"/>
    <mergeCell ref="O111:O112"/>
    <mergeCell ref="P111:P112"/>
    <mergeCell ref="F276:H276"/>
    <mergeCell ref="A1:J2"/>
    <mergeCell ref="S1:T2"/>
    <mergeCell ref="W1:X1"/>
    <mergeCell ref="O3:P3"/>
    <mergeCell ref="O89:O90"/>
    <mergeCell ref="P89:P90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X315"/>
  <sheetViews>
    <sheetView workbookViewId="0">
      <pane xSplit="1" ySplit="3" topLeftCell="B70" activePane="bottomRight" state="frozen"/>
      <selection pane="topRight" activeCell="B1" sqref="B1"/>
      <selection pane="bottomLeft" activeCell="A4" sqref="A4"/>
      <selection pane="bottomRight" activeCell="B6" sqref="B6"/>
    </sheetView>
  </sheetViews>
  <sheetFormatPr baseColWidth="10" defaultRowHeight="23.25" x14ac:dyDescent="0.35"/>
  <cols>
    <col min="1" max="1" width="49.28515625" customWidth="1"/>
    <col min="2" max="2" width="28.5703125" style="296" customWidth="1"/>
    <col min="3" max="3" width="13.85546875" style="600" customWidth="1"/>
    <col min="4" max="4" width="8.42578125" style="296" hidden="1" customWidth="1"/>
    <col min="5" max="5" width="15.28515625" style="317" hidden="1" customWidth="1"/>
    <col min="6" max="6" width="14.140625" style="297" customWidth="1"/>
    <col min="7" max="7" width="14.140625" style="298" bestFit="1" customWidth="1"/>
    <col min="8" max="8" width="13.28515625" style="301" customWidth="1"/>
    <col min="9" max="9" width="16.28515625" style="297" customWidth="1"/>
    <col min="10" max="10" width="11.42578125" style="350"/>
    <col min="11" max="11" width="12.42578125" style="256" bestFit="1" customWidth="1"/>
    <col min="12" max="12" width="16" style="574" customWidth="1"/>
    <col min="13" max="13" width="11.42578125" style="256" customWidth="1"/>
    <col min="14" max="14" width="18.85546875" bestFit="1" customWidth="1"/>
    <col min="15" max="15" width="17.85546875" style="353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62" bestFit="1" customWidth="1"/>
    <col min="20" max="20" width="13" style="335" bestFit="1" customWidth="1"/>
    <col min="21" max="21" width="11.42578125" style="313"/>
    <col min="22" max="22" width="11.42578125" style="328"/>
  </cols>
  <sheetData>
    <row r="1" spans="1:24" ht="42.75" customHeight="1" x14ac:dyDescent="0.65">
      <c r="A1" s="1663" t="s">
        <v>335</v>
      </c>
      <c r="B1" s="1663"/>
      <c r="C1" s="1663"/>
      <c r="D1" s="1663"/>
      <c r="E1" s="1663"/>
      <c r="F1" s="1663"/>
      <c r="G1" s="1663"/>
      <c r="H1" s="1663"/>
      <c r="I1" s="1663"/>
      <c r="J1" s="1663"/>
      <c r="K1" s="363"/>
      <c r="L1" s="562"/>
      <c r="M1" s="363"/>
      <c r="N1" s="363"/>
      <c r="O1" s="364"/>
      <c r="S1" s="1664" t="s">
        <v>0</v>
      </c>
      <c r="T1" s="1664"/>
      <c r="U1" s="4" t="s">
        <v>1</v>
      </c>
      <c r="V1" s="5" t="s">
        <v>2</v>
      </c>
      <c r="W1" s="1666" t="s">
        <v>3</v>
      </c>
      <c r="X1" s="1667"/>
    </row>
    <row r="2" spans="1:24" ht="24" thickBot="1" x14ac:dyDescent="0.4">
      <c r="A2" s="1663"/>
      <c r="B2" s="1663"/>
      <c r="C2" s="1663"/>
      <c r="D2" s="1663"/>
      <c r="E2" s="1663"/>
      <c r="F2" s="1663"/>
      <c r="G2" s="1663"/>
      <c r="H2" s="1663"/>
      <c r="I2" s="1663"/>
      <c r="J2" s="1663"/>
      <c r="K2" s="365"/>
      <c r="L2" s="563"/>
      <c r="M2" s="365"/>
      <c r="N2" s="366"/>
      <c r="O2" s="367"/>
      <c r="Q2" s="6"/>
      <c r="R2" s="7"/>
      <c r="S2" s="1665"/>
      <c r="T2" s="1665"/>
      <c r="U2" s="8"/>
      <c r="V2" s="9"/>
      <c r="W2" s="10"/>
      <c r="X2" s="11"/>
    </row>
    <row r="3" spans="1:24" ht="50.25" thickTop="1" thickBot="1" x14ac:dyDescent="0.4">
      <c r="A3" s="12" t="s">
        <v>4</v>
      </c>
      <c r="B3" s="13" t="s">
        <v>5</v>
      </c>
      <c r="C3" s="14" t="s">
        <v>6</v>
      </c>
      <c r="D3" s="14" t="s">
        <v>7</v>
      </c>
      <c r="E3" s="15" t="s">
        <v>8</v>
      </c>
      <c r="F3" s="16" t="s">
        <v>9</v>
      </c>
      <c r="G3" s="17" t="s">
        <v>10</v>
      </c>
      <c r="H3" s="18" t="s">
        <v>11</v>
      </c>
      <c r="I3" s="19" t="s">
        <v>12</v>
      </c>
      <c r="J3" s="20" t="s">
        <v>13</v>
      </c>
      <c r="K3" s="21"/>
      <c r="L3" s="581" t="s">
        <v>360</v>
      </c>
      <c r="M3" s="22"/>
      <c r="N3" s="23" t="s">
        <v>15</v>
      </c>
      <c r="O3" s="1668" t="s">
        <v>16</v>
      </c>
      <c r="P3" s="1669"/>
      <c r="Q3" s="24" t="s">
        <v>17</v>
      </c>
      <c r="R3" s="25" t="s">
        <v>18</v>
      </c>
      <c r="S3" s="26" t="s">
        <v>15</v>
      </c>
      <c r="T3" s="27" t="s">
        <v>19</v>
      </c>
      <c r="U3" s="8"/>
      <c r="V3" s="9"/>
      <c r="W3" s="28" t="s">
        <v>20</v>
      </c>
      <c r="X3" s="29" t="s">
        <v>15</v>
      </c>
    </row>
    <row r="4" spans="1:24" ht="33" customHeight="1" thickTop="1" thickBot="1" x14ac:dyDescent="0.4">
      <c r="A4" s="561" t="s">
        <v>31</v>
      </c>
      <c r="B4" s="559" t="s">
        <v>42</v>
      </c>
      <c r="C4" s="32" t="s">
        <v>337</v>
      </c>
      <c r="D4" s="33">
        <v>48</v>
      </c>
      <c r="E4" s="34">
        <f>D4*F4</f>
        <v>1246560</v>
      </c>
      <c r="F4" s="500">
        <v>25970</v>
      </c>
      <c r="G4" s="501">
        <v>45079</v>
      </c>
      <c r="H4" s="553">
        <v>42498</v>
      </c>
      <c r="I4" s="503">
        <v>25052</v>
      </c>
      <c r="J4" s="39">
        <f>I4-F4</f>
        <v>-918</v>
      </c>
      <c r="K4" s="40">
        <v>44.6</v>
      </c>
      <c r="L4" s="564"/>
      <c r="M4" s="41"/>
      <c r="N4" s="42">
        <f>K4*I4</f>
        <v>1117319.2</v>
      </c>
      <c r="O4" s="555" t="s">
        <v>22</v>
      </c>
      <c r="P4" s="471">
        <v>45093</v>
      </c>
      <c r="Q4" s="45"/>
      <c r="R4" s="46"/>
      <c r="S4" s="47"/>
      <c r="T4" s="48"/>
      <c r="U4" s="49"/>
      <c r="V4" s="50"/>
      <c r="W4" s="51"/>
      <c r="X4" s="52">
        <v>0</v>
      </c>
    </row>
    <row r="5" spans="1:24" ht="28.5" customHeight="1" thickTop="1" thickBot="1" x14ac:dyDescent="0.4">
      <c r="A5" s="560" t="s">
        <v>31</v>
      </c>
      <c r="B5" s="54" t="s">
        <v>336</v>
      </c>
      <c r="C5" s="55" t="s">
        <v>390</v>
      </c>
      <c r="D5" s="56">
        <v>48</v>
      </c>
      <c r="E5" s="34">
        <f>D5*F5</f>
        <v>952272</v>
      </c>
      <c r="F5" s="504">
        <v>19839</v>
      </c>
      <c r="G5" s="376">
        <v>45082</v>
      </c>
      <c r="H5" s="453">
        <v>42532</v>
      </c>
      <c r="I5" s="491">
        <v>19839</v>
      </c>
      <c r="J5" s="39">
        <f t="shared" ref="J5:J7" si="0">I5-F5</f>
        <v>0</v>
      </c>
      <c r="K5" s="40">
        <v>46</v>
      </c>
      <c r="L5" s="565"/>
      <c r="M5" s="554"/>
      <c r="N5" s="42">
        <f>K5*I5</f>
        <v>912594</v>
      </c>
      <c r="O5" s="476" t="s">
        <v>21</v>
      </c>
      <c r="P5" s="473">
        <v>45096</v>
      </c>
      <c r="Q5" s="64"/>
      <c r="R5" s="65"/>
      <c r="S5" s="47"/>
      <c r="T5" s="48"/>
      <c r="U5" s="49"/>
      <c r="V5" s="50"/>
      <c r="W5" s="49"/>
      <c r="X5" s="52">
        <v>0</v>
      </c>
    </row>
    <row r="6" spans="1:24" ht="28.5" customHeight="1" thickTop="1" thickBot="1" x14ac:dyDescent="0.4">
      <c r="A6" s="560" t="s">
        <v>31</v>
      </c>
      <c r="B6" s="54" t="s">
        <v>389</v>
      </c>
      <c r="C6" s="55" t="s">
        <v>390</v>
      </c>
      <c r="D6" s="56">
        <v>23</v>
      </c>
      <c r="E6" s="34">
        <f>D6*F6</f>
        <v>19113</v>
      </c>
      <c r="F6" s="603">
        <v>831</v>
      </c>
      <c r="G6" s="604">
        <v>45082</v>
      </c>
      <c r="H6" s="605"/>
      <c r="I6" s="606">
        <v>806</v>
      </c>
      <c r="J6" s="39">
        <f t="shared" si="0"/>
        <v>-25</v>
      </c>
      <c r="K6" s="40"/>
      <c r="L6" s="565"/>
      <c r="M6" s="554"/>
      <c r="N6" s="42"/>
      <c r="O6" s="476"/>
      <c r="P6" s="473"/>
      <c r="Q6" s="64"/>
      <c r="R6" s="65"/>
      <c r="S6" s="47"/>
      <c r="T6" s="48"/>
      <c r="U6" s="49"/>
      <c r="V6" s="50"/>
      <c r="W6" s="49"/>
      <c r="X6" s="52"/>
    </row>
    <row r="7" spans="1:24" ht="41.25" customHeight="1" thickTop="1" thickBot="1" x14ac:dyDescent="0.4">
      <c r="A7" s="76" t="s">
        <v>31</v>
      </c>
      <c r="B7" s="54" t="s">
        <v>32</v>
      </c>
      <c r="C7" s="55" t="s">
        <v>391</v>
      </c>
      <c r="D7" s="56">
        <v>49</v>
      </c>
      <c r="E7" s="34">
        <f>D7*F7</f>
        <v>1080940</v>
      </c>
      <c r="F7" s="504">
        <v>22060</v>
      </c>
      <c r="G7" s="376">
        <v>45086</v>
      </c>
      <c r="H7" s="453">
        <v>42568</v>
      </c>
      <c r="I7" s="491">
        <v>22060</v>
      </c>
      <c r="J7" s="39">
        <f t="shared" si="0"/>
        <v>0</v>
      </c>
      <c r="K7" s="40">
        <v>46.6</v>
      </c>
      <c r="L7" s="566"/>
      <c r="M7" s="61"/>
      <c r="N7" s="42">
        <f>K7*I7</f>
        <v>1027996</v>
      </c>
      <c r="O7" s="472" t="s">
        <v>22</v>
      </c>
      <c r="P7" s="473">
        <v>45100</v>
      </c>
      <c r="Q7" s="64"/>
      <c r="R7" s="65"/>
      <c r="S7" s="47"/>
      <c r="T7" s="48"/>
      <c r="U7" s="49"/>
      <c r="V7" s="50"/>
      <c r="W7" s="66"/>
      <c r="X7" s="52">
        <v>0</v>
      </c>
    </row>
    <row r="8" spans="1:24" ht="30.75" customHeight="1" thickTop="1" thickBot="1" x14ac:dyDescent="0.4">
      <c r="A8" s="539" t="s">
        <v>31</v>
      </c>
      <c r="B8" s="54" t="s">
        <v>347</v>
      </c>
      <c r="C8" s="55" t="s">
        <v>392</v>
      </c>
      <c r="D8" s="56">
        <v>49</v>
      </c>
      <c r="E8" s="34">
        <f t="shared" ref="E8:E59" si="1">D8*F8</f>
        <v>529200</v>
      </c>
      <c r="F8" s="504">
        <v>10800</v>
      </c>
      <c r="G8" s="376">
        <v>45088</v>
      </c>
      <c r="H8" s="506">
        <v>42585</v>
      </c>
      <c r="I8" s="491">
        <v>10800</v>
      </c>
      <c r="J8" s="39">
        <f t="shared" ref="J8:J143" si="2">I8-F8</f>
        <v>0</v>
      </c>
      <c r="K8" s="40">
        <v>46.6</v>
      </c>
      <c r="L8" s="566"/>
      <c r="M8" s="61"/>
      <c r="N8" s="42">
        <f t="shared" ref="N8:N10" si="3">K8*I8</f>
        <v>503280</v>
      </c>
      <c r="O8" s="472" t="s">
        <v>21</v>
      </c>
      <c r="P8" s="473">
        <v>45103</v>
      </c>
      <c r="Q8" s="64"/>
      <c r="R8" s="65"/>
      <c r="S8" s="47"/>
      <c r="T8" s="48"/>
      <c r="U8" s="49"/>
      <c r="V8" s="50"/>
      <c r="W8" s="66"/>
      <c r="X8" s="52"/>
    </row>
    <row r="9" spans="1:24" ht="39.75" customHeight="1" thickTop="1" thickBot="1" x14ac:dyDescent="0.4">
      <c r="A9" s="76" t="s">
        <v>31</v>
      </c>
      <c r="B9" s="54" t="s">
        <v>346</v>
      </c>
      <c r="C9" s="67" t="s">
        <v>393</v>
      </c>
      <c r="D9" s="56">
        <v>49</v>
      </c>
      <c r="E9" s="34">
        <f t="shared" si="1"/>
        <v>460600</v>
      </c>
      <c r="F9" s="504">
        <v>9400</v>
      </c>
      <c r="G9" s="376">
        <v>45089</v>
      </c>
      <c r="H9" s="506">
        <v>42604</v>
      </c>
      <c r="I9" s="491">
        <v>9400</v>
      </c>
      <c r="J9" s="39">
        <f t="shared" si="2"/>
        <v>0</v>
      </c>
      <c r="K9" s="40">
        <v>46.6</v>
      </c>
      <c r="L9" s="566"/>
      <c r="M9" s="61"/>
      <c r="N9" s="42">
        <f t="shared" si="3"/>
        <v>438040</v>
      </c>
      <c r="O9" s="508" t="s">
        <v>21</v>
      </c>
      <c r="P9" s="473">
        <v>45103</v>
      </c>
      <c r="Q9" s="64"/>
      <c r="R9" s="65"/>
      <c r="S9" s="47"/>
      <c r="T9" s="48"/>
      <c r="U9" s="49"/>
      <c r="V9" s="50"/>
      <c r="W9" s="49"/>
      <c r="X9" s="52">
        <v>0</v>
      </c>
    </row>
    <row r="10" spans="1:24" ht="39.75" customHeight="1" thickTop="1" thickBot="1" x14ac:dyDescent="0.4">
      <c r="A10" s="76" t="s">
        <v>31</v>
      </c>
      <c r="B10" s="54" t="s">
        <v>70</v>
      </c>
      <c r="C10" s="67" t="s">
        <v>394</v>
      </c>
      <c r="D10" s="56">
        <v>51</v>
      </c>
      <c r="E10" s="34">
        <f t="shared" si="1"/>
        <v>577830</v>
      </c>
      <c r="F10" s="504">
        <v>11330</v>
      </c>
      <c r="G10" s="376">
        <v>45092</v>
      </c>
      <c r="H10" s="506">
        <v>42634</v>
      </c>
      <c r="I10" s="491">
        <v>11233.4</v>
      </c>
      <c r="J10" s="39">
        <f t="shared" si="2"/>
        <v>-96.600000000000364</v>
      </c>
      <c r="K10" s="40">
        <v>48</v>
      </c>
      <c r="L10" s="566"/>
      <c r="M10" s="61"/>
      <c r="N10" s="42">
        <f t="shared" si="3"/>
        <v>539203.19999999995</v>
      </c>
      <c r="O10" s="508" t="s">
        <v>21</v>
      </c>
      <c r="P10" s="473">
        <v>45106</v>
      </c>
      <c r="Q10" s="64"/>
      <c r="R10" s="65"/>
      <c r="S10" s="47"/>
      <c r="T10" s="48"/>
      <c r="U10" s="49"/>
      <c r="V10" s="50"/>
      <c r="W10" s="49"/>
      <c r="X10" s="52"/>
    </row>
    <row r="11" spans="1:24" ht="30.75" customHeight="1" thickTop="1" thickBot="1" x14ac:dyDescent="0.4">
      <c r="A11" s="76" t="s">
        <v>31</v>
      </c>
      <c r="B11" s="54" t="s">
        <v>70</v>
      </c>
      <c r="C11" s="67" t="s">
        <v>395</v>
      </c>
      <c r="D11" s="56">
        <v>51</v>
      </c>
      <c r="E11" s="34">
        <f t="shared" si="1"/>
        <v>549780</v>
      </c>
      <c r="F11" s="504">
        <v>10780</v>
      </c>
      <c r="G11" s="376">
        <v>45093</v>
      </c>
      <c r="H11" s="506">
        <v>42643</v>
      </c>
      <c r="I11" s="491">
        <v>10780</v>
      </c>
      <c r="J11" s="39">
        <f t="shared" si="2"/>
        <v>0</v>
      </c>
      <c r="K11" s="40">
        <v>48</v>
      </c>
      <c r="L11" s="566"/>
      <c r="M11" s="61"/>
      <c r="N11" s="42">
        <f t="shared" ref="N11:N137" si="4">K11*I11</f>
        <v>517440</v>
      </c>
      <c r="O11" s="474" t="s">
        <v>21</v>
      </c>
      <c r="P11" s="475">
        <v>45106</v>
      </c>
      <c r="Q11" s="64"/>
      <c r="R11" s="65"/>
      <c r="S11" s="47"/>
      <c r="T11" s="48"/>
      <c r="U11" s="49"/>
      <c r="V11" s="50"/>
      <c r="W11" s="49"/>
      <c r="X11" s="52">
        <v>0</v>
      </c>
    </row>
    <row r="12" spans="1:24" ht="30.75" customHeight="1" thickTop="1" thickBot="1" x14ac:dyDescent="0.4">
      <c r="A12" s="76" t="s">
        <v>31</v>
      </c>
      <c r="B12" s="54" t="s">
        <v>71</v>
      </c>
      <c r="C12" s="67" t="s">
        <v>396</v>
      </c>
      <c r="D12" s="56">
        <v>51</v>
      </c>
      <c r="E12" s="34">
        <f t="shared" si="1"/>
        <v>531420</v>
      </c>
      <c r="F12" s="504">
        <v>10420</v>
      </c>
      <c r="G12" s="376">
        <v>45095</v>
      </c>
      <c r="H12" s="506">
        <v>42658</v>
      </c>
      <c r="I12" s="491">
        <v>10420</v>
      </c>
      <c r="J12" s="39">
        <f t="shared" si="2"/>
        <v>0</v>
      </c>
      <c r="K12" s="40">
        <v>48</v>
      </c>
      <c r="L12" s="566"/>
      <c r="M12" s="61"/>
      <c r="N12" s="42">
        <f t="shared" si="4"/>
        <v>500160</v>
      </c>
      <c r="O12" s="474" t="s">
        <v>21</v>
      </c>
      <c r="P12" s="475">
        <v>45107</v>
      </c>
      <c r="Q12" s="64"/>
      <c r="R12" s="65"/>
      <c r="S12" s="47"/>
      <c r="T12" s="48"/>
      <c r="U12" s="49"/>
      <c r="V12" s="50"/>
      <c r="W12" s="49"/>
      <c r="X12" s="52"/>
    </row>
    <row r="13" spans="1:24" ht="27.75" customHeight="1" thickTop="1" thickBot="1" x14ac:dyDescent="0.4">
      <c r="A13" s="53" t="s">
        <v>31</v>
      </c>
      <c r="B13" s="54" t="s">
        <v>70</v>
      </c>
      <c r="C13" s="55" t="s">
        <v>397</v>
      </c>
      <c r="D13" s="56">
        <v>52</v>
      </c>
      <c r="E13" s="34">
        <f t="shared" si="1"/>
        <v>588640</v>
      </c>
      <c r="F13" s="504">
        <v>11320</v>
      </c>
      <c r="G13" s="376">
        <v>45096</v>
      </c>
      <c r="H13" s="453">
        <v>42669</v>
      </c>
      <c r="I13" s="491">
        <v>11320</v>
      </c>
      <c r="J13" s="39">
        <f t="shared" si="2"/>
        <v>0</v>
      </c>
      <c r="K13" s="40">
        <v>48</v>
      </c>
      <c r="L13" s="566"/>
      <c r="M13" s="61"/>
      <c r="N13" s="42">
        <f t="shared" si="4"/>
        <v>543360</v>
      </c>
      <c r="O13" s="476" t="s">
        <v>21</v>
      </c>
      <c r="P13" s="475">
        <v>45107</v>
      </c>
      <c r="Q13" s="64"/>
      <c r="R13" s="65"/>
      <c r="S13" s="47"/>
      <c r="T13" s="48"/>
      <c r="U13" s="49"/>
      <c r="V13" s="50"/>
      <c r="W13" s="49"/>
      <c r="X13" s="52">
        <v>0</v>
      </c>
    </row>
    <row r="14" spans="1:24" ht="27.75" customHeight="1" thickTop="1" thickBot="1" x14ac:dyDescent="0.4">
      <c r="A14" s="53" t="s">
        <v>31</v>
      </c>
      <c r="B14" s="54" t="s">
        <v>347</v>
      </c>
      <c r="C14" s="617"/>
      <c r="D14" s="618"/>
      <c r="E14" s="619">
        <f t="shared" si="1"/>
        <v>0</v>
      </c>
      <c r="F14" s="504">
        <v>13340</v>
      </c>
      <c r="G14" s="376">
        <v>45097</v>
      </c>
      <c r="H14" s="380">
        <v>42678</v>
      </c>
      <c r="I14" s="491">
        <v>13340</v>
      </c>
      <c r="J14" s="39">
        <f t="shared" si="2"/>
        <v>0</v>
      </c>
      <c r="K14" s="40">
        <v>48</v>
      </c>
      <c r="L14" s="566"/>
      <c r="M14" s="61"/>
      <c r="N14" s="42">
        <f t="shared" si="4"/>
        <v>640320</v>
      </c>
      <c r="O14" s="378" t="s">
        <v>21</v>
      </c>
      <c r="P14" s="483">
        <v>45110</v>
      </c>
      <c r="Q14" s="64"/>
      <c r="R14" s="65"/>
      <c r="S14" s="47"/>
      <c r="T14" s="48"/>
      <c r="U14" s="49"/>
      <c r="V14" s="50"/>
      <c r="W14" s="49"/>
      <c r="X14" s="52"/>
    </row>
    <row r="15" spans="1:24" ht="27.75" customHeight="1" thickTop="1" thickBot="1" x14ac:dyDescent="0.4">
      <c r="A15" s="53" t="s">
        <v>31</v>
      </c>
      <c r="B15" s="54" t="s">
        <v>70</v>
      </c>
      <c r="C15" s="55" t="s">
        <v>398</v>
      </c>
      <c r="D15" s="73">
        <v>53</v>
      </c>
      <c r="E15" s="34">
        <f t="shared" si="1"/>
        <v>565510</v>
      </c>
      <c r="F15" s="504">
        <v>10670</v>
      </c>
      <c r="G15" s="376">
        <v>45098</v>
      </c>
      <c r="H15" s="616">
        <v>42691</v>
      </c>
      <c r="I15" s="491">
        <v>10670</v>
      </c>
      <c r="J15" s="39">
        <f t="shared" si="2"/>
        <v>0</v>
      </c>
      <c r="K15" s="40">
        <v>48</v>
      </c>
      <c r="L15" s="566"/>
      <c r="M15" s="61"/>
      <c r="N15" s="42">
        <f t="shared" si="4"/>
        <v>512160</v>
      </c>
      <c r="O15" s="378" t="s">
        <v>21</v>
      </c>
      <c r="P15" s="379">
        <v>45111</v>
      </c>
      <c r="Q15" s="64"/>
      <c r="R15" s="65"/>
      <c r="S15" s="47"/>
      <c r="T15" s="48"/>
      <c r="U15" s="49"/>
      <c r="V15" s="50"/>
      <c r="W15" s="49"/>
      <c r="X15" s="52">
        <v>0</v>
      </c>
    </row>
    <row r="16" spans="1:24" ht="27.75" customHeight="1" thickTop="1" thickBot="1" x14ac:dyDescent="0.4">
      <c r="A16" s="76" t="s">
        <v>31</v>
      </c>
      <c r="B16" s="54" t="s">
        <v>71</v>
      </c>
      <c r="C16" s="55" t="s">
        <v>399</v>
      </c>
      <c r="D16" s="56">
        <v>53</v>
      </c>
      <c r="E16" s="34">
        <f t="shared" si="1"/>
        <v>729810</v>
      </c>
      <c r="F16" s="504">
        <v>13770</v>
      </c>
      <c r="G16" s="376">
        <v>45099</v>
      </c>
      <c r="H16" s="380">
        <v>42713</v>
      </c>
      <c r="I16" s="491">
        <v>13770</v>
      </c>
      <c r="J16" s="39">
        <f t="shared" si="2"/>
        <v>0</v>
      </c>
      <c r="K16" s="40">
        <v>48</v>
      </c>
      <c r="L16" s="566"/>
      <c r="M16" s="61"/>
      <c r="N16" s="42">
        <f t="shared" si="4"/>
        <v>660960</v>
      </c>
      <c r="O16" s="378" t="s">
        <v>410</v>
      </c>
      <c r="P16" s="379">
        <v>45112</v>
      </c>
      <c r="Q16" s="64"/>
      <c r="R16" s="65"/>
      <c r="S16" s="47"/>
      <c r="T16" s="48"/>
      <c r="U16" s="49"/>
      <c r="V16" s="50"/>
      <c r="W16" s="49"/>
      <c r="X16" s="52">
        <v>0</v>
      </c>
    </row>
    <row r="17" spans="1:24" ht="27.75" customHeight="1" thickTop="1" thickBot="1" x14ac:dyDescent="0.4">
      <c r="A17" s="76" t="s">
        <v>31</v>
      </c>
      <c r="B17" s="54" t="s">
        <v>353</v>
      </c>
      <c r="C17" s="77" t="s">
        <v>400</v>
      </c>
      <c r="D17" s="56">
        <v>53</v>
      </c>
      <c r="E17" s="34">
        <f t="shared" si="1"/>
        <v>714440</v>
      </c>
      <c r="F17" s="504">
        <v>13480</v>
      </c>
      <c r="G17" s="376">
        <v>45100</v>
      </c>
      <c r="H17" s="380">
        <v>42728</v>
      </c>
      <c r="I17" s="491">
        <v>13480</v>
      </c>
      <c r="J17" s="39">
        <f t="shared" si="2"/>
        <v>0</v>
      </c>
      <c r="K17" s="40">
        <v>48</v>
      </c>
      <c r="L17" s="566"/>
      <c r="M17" s="61"/>
      <c r="N17" s="42">
        <f t="shared" si="4"/>
        <v>647040</v>
      </c>
      <c r="O17" s="378" t="s">
        <v>22</v>
      </c>
      <c r="P17" s="379">
        <v>45112</v>
      </c>
      <c r="Q17" s="64"/>
      <c r="R17" s="65"/>
      <c r="S17" s="47"/>
      <c r="T17" s="48"/>
      <c r="U17" s="49"/>
      <c r="V17" s="50"/>
      <c r="W17" s="49"/>
      <c r="X17" s="52">
        <v>0</v>
      </c>
    </row>
    <row r="18" spans="1:24" ht="27.75" customHeight="1" thickTop="1" thickBot="1" x14ac:dyDescent="0.4">
      <c r="A18" s="53" t="s">
        <v>31</v>
      </c>
      <c r="B18" s="54" t="s">
        <v>45</v>
      </c>
      <c r="C18" s="77" t="s">
        <v>401</v>
      </c>
      <c r="D18" s="56">
        <v>53</v>
      </c>
      <c r="E18" s="34">
        <f t="shared" si="1"/>
        <v>1377395.7999999998</v>
      </c>
      <c r="F18" s="504">
        <v>25988.6</v>
      </c>
      <c r="G18" s="376">
        <v>45102</v>
      </c>
      <c r="H18" s="380">
        <v>42746</v>
      </c>
      <c r="I18" s="491">
        <v>25988.6</v>
      </c>
      <c r="J18" s="39">
        <f t="shared" si="2"/>
        <v>0</v>
      </c>
      <c r="K18" s="40">
        <v>48.5</v>
      </c>
      <c r="L18" s="566"/>
      <c r="M18" s="61"/>
      <c r="N18" s="42">
        <f t="shared" si="4"/>
        <v>1260447.0999999999</v>
      </c>
      <c r="O18" s="378" t="s">
        <v>21</v>
      </c>
      <c r="P18" s="379">
        <v>45114</v>
      </c>
      <c r="Q18" s="64"/>
      <c r="R18" s="65"/>
      <c r="S18" s="47"/>
      <c r="T18" s="48"/>
      <c r="U18" s="49"/>
      <c r="V18" s="50"/>
      <c r="W18" s="49"/>
      <c r="X18" s="52">
        <v>0</v>
      </c>
    </row>
    <row r="19" spans="1:24" ht="27.75" customHeight="1" thickTop="1" thickBot="1" x14ac:dyDescent="0.4">
      <c r="A19" s="53" t="s">
        <v>31</v>
      </c>
      <c r="B19" s="54" t="s">
        <v>42</v>
      </c>
      <c r="C19" s="77" t="s">
        <v>402</v>
      </c>
      <c r="D19" s="56">
        <v>53</v>
      </c>
      <c r="E19" s="34">
        <f t="shared" si="1"/>
        <v>1268820</v>
      </c>
      <c r="F19" s="504">
        <v>23940</v>
      </c>
      <c r="G19" s="376">
        <v>45104</v>
      </c>
      <c r="H19" s="380">
        <v>42776</v>
      </c>
      <c r="I19" s="491">
        <v>23940</v>
      </c>
      <c r="J19" s="39">
        <f t="shared" si="2"/>
        <v>0</v>
      </c>
      <c r="K19" s="40">
        <v>48.5</v>
      </c>
      <c r="L19" s="566"/>
      <c r="M19" s="61"/>
      <c r="N19" s="42">
        <f t="shared" si="4"/>
        <v>1161090</v>
      </c>
      <c r="O19" s="378" t="s">
        <v>21</v>
      </c>
      <c r="P19" s="379">
        <v>45118</v>
      </c>
      <c r="Q19" s="64"/>
      <c r="R19" s="65"/>
      <c r="S19" s="47"/>
      <c r="T19" s="48"/>
      <c r="U19" s="49"/>
      <c r="V19" s="50"/>
      <c r="W19" s="49"/>
      <c r="X19" s="52">
        <v>0</v>
      </c>
    </row>
    <row r="20" spans="1:24" ht="24" customHeight="1" thickTop="1" thickBot="1" x14ac:dyDescent="0.4">
      <c r="A20" s="610" t="s">
        <v>31</v>
      </c>
      <c r="B20" s="54" t="s">
        <v>79</v>
      </c>
      <c r="C20" s="78" t="s">
        <v>403</v>
      </c>
      <c r="D20" s="56">
        <v>53</v>
      </c>
      <c r="E20" s="34">
        <f t="shared" si="1"/>
        <v>1269477.2000000002</v>
      </c>
      <c r="F20" s="504">
        <v>23952.400000000001</v>
      </c>
      <c r="G20" s="376">
        <v>45107</v>
      </c>
      <c r="H20" s="380">
        <v>42799</v>
      </c>
      <c r="I20" s="491">
        <v>23952.400000000001</v>
      </c>
      <c r="J20" s="39">
        <f t="shared" si="2"/>
        <v>0</v>
      </c>
      <c r="K20" s="40">
        <v>49.3</v>
      </c>
      <c r="L20" s="566"/>
      <c r="M20" s="61"/>
      <c r="N20" s="42">
        <f t="shared" si="4"/>
        <v>1180853.32</v>
      </c>
      <c r="O20" s="378" t="s">
        <v>21</v>
      </c>
      <c r="P20" s="379">
        <v>45121</v>
      </c>
      <c r="Q20" s="64"/>
      <c r="R20" s="65"/>
      <c r="S20" s="47"/>
      <c r="T20" s="48"/>
      <c r="U20" s="49"/>
      <c r="V20" s="50"/>
      <c r="W20" s="49"/>
      <c r="X20" s="52">
        <v>0</v>
      </c>
    </row>
    <row r="21" spans="1:24" ht="26.25" customHeight="1" thickTop="1" thickBot="1" x14ac:dyDescent="0.4">
      <c r="A21" s="611"/>
      <c r="B21" s="612"/>
      <c r="C21" s="55"/>
      <c r="D21" s="56"/>
      <c r="E21" s="34">
        <f t="shared" si="1"/>
        <v>0</v>
      </c>
      <c r="F21" s="608"/>
      <c r="G21" s="376"/>
      <c r="H21" s="453"/>
      <c r="I21" s="607"/>
      <c r="J21" s="39">
        <f t="shared" si="2"/>
        <v>0</v>
      </c>
      <c r="K21" s="40"/>
      <c r="L21" s="566"/>
      <c r="M21" s="61"/>
      <c r="N21" s="42">
        <f t="shared" si="4"/>
        <v>0</v>
      </c>
      <c r="O21" s="476"/>
      <c r="P21" s="477"/>
      <c r="Q21" s="64"/>
      <c r="R21" s="65"/>
      <c r="S21" s="47"/>
      <c r="T21" s="48"/>
      <c r="U21" s="49"/>
      <c r="V21" s="50"/>
      <c r="W21" s="49"/>
      <c r="X21" s="52">
        <v>0</v>
      </c>
    </row>
    <row r="22" spans="1:24" ht="27.75" customHeight="1" thickTop="1" thickBot="1" x14ac:dyDescent="0.4">
      <c r="A22" s="53"/>
      <c r="B22" s="54"/>
      <c r="C22" s="67"/>
      <c r="D22" s="56"/>
      <c r="E22" s="34">
        <f t="shared" si="1"/>
        <v>0</v>
      </c>
      <c r="F22" s="504"/>
      <c r="G22" s="376"/>
      <c r="H22" s="453"/>
      <c r="I22" s="491"/>
      <c r="J22" s="39">
        <f t="shared" si="2"/>
        <v>0</v>
      </c>
      <c r="K22" s="40"/>
      <c r="L22" s="566"/>
      <c r="M22" s="61"/>
      <c r="N22" s="42">
        <f t="shared" si="4"/>
        <v>0</v>
      </c>
      <c r="O22" s="72"/>
      <c r="P22" s="74"/>
      <c r="Q22" s="64"/>
      <c r="R22" s="65"/>
      <c r="S22" s="47"/>
      <c r="T22" s="48"/>
      <c r="U22" s="49"/>
      <c r="V22" s="50"/>
      <c r="W22" s="49"/>
      <c r="X22" s="52">
        <v>0</v>
      </c>
    </row>
    <row r="23" spans="1:24" ht="28.5" customHeight="1" thickTop="1" thickBot="1" x14ac:dyDescent="0.4">
      <c r="A23" s="82"/>
      <c r="B23" s="54"/>
      <c r="C23" s="55"/>
      <c r="D23" s="56"/>
      <c r="E23" s="34">
        <f t="shared" si="1"/>
        <v>0</v>
      </c>
      <c r="F23" s="504"/>
      <c r="G23" s="376"/>
      <c r="H23" s="453"/>
      <c r="I23" s="491"/>
      <c r="J23" s="39">
        <f t="shared" si="2"/>
        <v>0</v>
      </c>
      <c r="K23" s="81"/>
      <c r="L23" s="566"/>
      <c r="M23" s="61"/>
      <c r="N23" s="42">
        <f t="shared" si="4"/>
        <v>0</v>
      </c>
      <c r="O23" s="75"/>
      <c r="P23" s="74"/>
      <c r="Q23" s="64"/>
      <c r="R23" s="65"/>
      <c r="S23" s="47"/>
      <c r="T23" s="48"/>
      <c r="U23" s="49"/>
      <c r="V23" s="50"/>
      <c r="W23" s="49"/>
      <c r="X23" s="52">
        <v>0</v>
      </c>
    </row>
    <row r="24" spans="1:24" ht="33.75" customHeight="1" thickTop="1" thickBot="1" x14ac:dyDescent="0.4">
      <c r="A24" s="82"/>
      <c r="B24" s="54"/>
      <c r="C24" s="77"/>
      <c r="D24" s="56"/>
      <c r="E24" s="34">
        <f t="shared" si="1"/>
        <v>0</v>
      </c>
      <c r="F24" s="504"/>
      <c r="G24" s="376"/>
      <c r="H24" s="453"/>
      <c r="I24" s="491"/>
      <c r="J24" s="39">
        <f t="shared" si="2"/>
        <v>0</v>
      </c>
      <c r="K24" s="81"/>
      <c r="L24" s="566"/>
      <c r="M24" s="61"/>
      <c r="N24" s="42">
        <f t="shared" si="4"/>
        <v>0</v>
      </c>
      <c r="O24" s="72"/>
      <c r="P24" s="74"/>
      <c r="Q24" s="64"/>
      <c r="R24" s="65"/>
      <c r="S24" s="47"/>
      <c r="T24" s="48"/>
      <c r="U24" s="49"/>
      <c r="V24" s="50"/>
      <c r="W24" s="49"/>
      <c r="X24" s="52">
        <v>0</v>
      </c>
    </row>
    <row r="25" spans="1:24" ht="30" customHeight="1" thickTop="1" thickBot="1" x14ac:dyDescent="0.4">
      <c r="A25" s="82"/>
      <c r="B25" s="54"/>
      <c r="C25" s="439"/>
      <c r="D25" s="85"/>
      <c r="E25" s="34">
        <f t="shared" si="1"/>
        <v>0</v>
      </c>
      <c r="F25" s="504"/>
      <c r="G25" s="376"/>
      <c r="H25" s="453"/>
      <c r="I25" s="491"/>
      <c r="J25" s="39">
        <f t="shared" si="2"/>
        <v>0</v>
      </c>
      <c r="K25" s="81"/>
      <c r="L25" s="566"/>
      <c r="M25" s="61"/>
      <c r="N25" s="42">
        <f t="shared" si="4"/>
        <v>0</v>
      </c>
      <c r="O25" s="72"/>
      <c r="P25" s="74"/>
      <c r="Q25" s="86"/>
      <c r="R25" s="65"/>
      <c r="S25" s="47"/>
      <c r="T25" s="48"/>
      <c r="U25" s="49"/>
      <c r="V25" s="50"/>
      <c r="W25" s="49"/>
      <c r="X25" s="52">
        <v>0</v>
      </c>
    </row>
    <row r="26" spans="1:24" ht="27" customHeight="1" thickTop="1" thickBot="1" x14ac:dyDescent="0.4">
      <c r="A26" s="80"/>
      <c r="B26" s="54"/>
      <c r="C26" s="88"/>
      <c r="D26" s="85"/>
      <c r="E26" s="34">
        <f t="shared" si="1"/>
        <v>0</v>
      </c>
      <c r="F26" s="57"/>
      <c r="G26" s="58"/>
      <c r="H26" s="59"/>
      <c r="I26" s="60"/>
      <c r="J26" s="39">
        <f t="shared" si="2"/>
        <v>0</v>
      </c>
      <c r="K26" s="81"/>
      <c r="L26" s="566"/>
      <c r="M26" s="61"/>
      <c r="N26" s="42">
        <f t="shared" si="4"/>
        <v>0</v>
      </c>
      <c r="O26" s="69"/>
      <c r="P26" s="70"/>
      <c r="Q26" s="86"/>
      <c r="R26" s="65"/>
      <c r="S26" s="47"/>
      <c r="T26" s="48"/>
      <c r="U26" s="49"/>
      <c r="V26" s="50"/>
      <c r="W26" s="49"/>
      <c r="X26" s="52">
        <v>0</v>
      </c>
    </row>
    <row r="27" spans="1:24" ht="38.25" customHeight="1" thickTop="1" thickBot="1" x14ac:dyDescent="0.4">
      <c r="A27" s="80"/>
      <c r="B27" s="54"/>
      <c r="C27" s="55"/>
      <c r="D27" s="56"/>
      <c r="E27" s="34">
        <f t="shared" si="1"/>
        <v>0</v>
      </c>
      <c r="F27" s="57"/>
      <c r="G27" s="58"/>
      <c r="H27" s="59"/>
      <c r="I27" s="60"/>
      <c r="J27" s="39">
        <f t="shared" si="2"/>
        <v>0</v>
      </c>
      <c r="K27" s="81"/>
      <c r="L27" s="566"/>
      <c r="M27" s="61"/>
      <c r="N27" s="42">
        <f t="shared" si="4"/>
        <v>0</v>
      </c>
      <c r="O27" s="69"/>
      <c r="P27" s="70"/>
      <c r="Q27" s="86"/>
      <c r="R27" s="65"/>
      <c r="S27" s="47"/>
      <c r="T27" s="48"/>
      <c r="U27" s="49"/>
      <c r="V27" s="50"/>
      <c r="W27" s="49"/>
      <c r="X27" s="52">
        <v>0</v>
      </c>
    </row>
    <row r="28" spans="1:24" ht="38.25" customHeight="1" thickTop="1" thickBot="1" x14ac:dyDescent="0.4">
      <c r="A28" s="87"/>
      <c r="B28" s="54"/>
      <c r="C28" s="55"/>
      <c r="D28" s="56"/>
      <c r="E28" s="34">
        <f t="shared" si="1"/>
        <v>0</v>
      </c>
      <c r="F28" s="57"/>
      <c r="G28" s="58"/>
      <c r="H28" s="59"/>
      <c r="I28" s="60"/>
      <c r="J28" s="39">
        <f t="shared" si="2"/>
        <v>0</v>
      </c>
      <c r="K28" s="81"/>
      <c r="L28" s="566"/>
      <c r="M28" s="61"/>
      <c r="N28" s="42">
        <f t="shared" si="4"/>
        <v>0</v>
      </c>
      <c r="O28" s="69"/>
      <c r="P28" s="70"/>
      <c r="Q28" s="86"/>
      <c r="R28" s="65"/>
      <c r="S28" s="47"/>
      <c r="T28" s="48"/>
      <c r="U28" s="49"/>
      <c r="V28" s="50"/>
      <c r="W28" s="49"/>
      <c r="X28" s="52">
        <v>0</v>
      </c>
    </row>
    <row r="29" spans="1:24" ht="27.75" customHeight="1" thickTop="1" thickBot="1" x14ac:dyDescent="0.4">
      <c r="A29" s="87"/>
      <c r="B29" s="54"/>
      <c r="C29" s="55"/>
      <c r="D29" s="56"/>
      <c r="E29" s="34">
        <f t="shared" si="1"/>
        <v>0</v>
      </c>
      <c r="F29" s="57"/>
      <c r="G29" s="58"/>
      <c r="H29" s="59"/>
      <c r="I29" s="60"/>
      <c r="J29" s="39">
        <f t="shared" si="2"/>
        <v>0</v>
      </c>
      <c r="K29" s="81"/>
      <c r="L29" s="566"/>
      <c r="M29" s="61"/>
      <c r="N29" s="42">
        <f t="shared" si="4"/>
        <v>0</v>
      </c>
      <c r="O29" s="69"/>
      <c r="P29" s="70"/>
      <c r="Q29" s="86"/>
      <c r="R29" s="65"/>
      <c r="S29" s="47"/>
      <c r="T29" s="48"/>
      <c r="U29" s="49"/>
      <c r="V29" s="50"/>
      <c r="W29" s="49"/>
      <c r="X29" s="52">
        <v>0</v>
      </c>
    </row>
    <row r="30" spans="1:24" ht="28.5" customHeight="1" thickTop="1" thickBot="1" x14ac:dyDescent="0.4">
      <c r="A30" s="87"/>
      <c r="B30" s="54"/>
      <c r="C30" s="55"/>
      <c r="D30" s="56"/>
      <c r="E30" s="34">
        <f t="shared" si="1"/>
        <v>0</v>
      </c>
      <c r="F30" s="57"/>
      <c r="G30" s="58"/>
      <c r="H30" s="59"/>
      <c r="I30" s="60"/>
      <c r="J30" s="39">
        <f t="shared" si="2"/>
        <v>0</v>
      </c>
      <c r="K30" s="81"/>
      <c r="L30" s="566"/>
      <c r="M30" s="61"/>
      <c r="N30" s="42">
        <f t="shared" si="4"/>
        <v>0</v>
      </c>
      <c r="O30" s="72"/>
      <c r="P30" s="70"/>
      <c r="Q30" s="86"/>
      <c r="R30" s="65"/>
      <c r="S30" s="89"/>
      <c r="T30" s="48"/>
      <c r="U30" s="49"/>
      <c r="V30" s="50"/>
      <c r="W30" s="49"/>
      <c r="X30" s="52">
        <v>0</v>
      </c>
    </row>
    <row r="31" spans="1:24" ht="22.5" customHeight="1" thickTop="1" thickBot="1" x14ac:dyDescent="0.4">
      <c r="A31" s="71"/>
      <c r="B31" s="54"/>
      <c r="C31" s="55"/>
      <c r="D31" s="56"/>
      <c r="E31" s="34">
        <f t="shared" si="1"/>
        <v>0</v>
      </c>
      <c r="F31" s="57"/>
      <c r="G31" s="58"/>
      <c r="H31" s="59"/>
      <c r="I31" s="60"/>
      <c r="J31" s="39">
        <f t="shared" si="2"/>
        <v>0</v>
      </c>
      <c r="K31" s="81"/>
      <c r="L31" s="566"/>
      <c r="M31" s="61"/>
      <c r="N31" s="42">
        <f t="shared" si="4"/>
        <v>0</v>
      </c>
      <c r="O31" s="69"/>
      <c r="P31" s="70"/>
      <c r="Q31" s="86"/>
      <c r="R31" s="65"/>
      <c r="S31" s="47"/>
      <c r="T31" s="48"/>
      <c r="U31" s="49"/>
      <c r="V31" s="50"/>
      <c r="W31" s="49"/>
      <c r="X31" s="52">
        <v>0</v>
      </c>
    </row>
    <row r="32" spans="1:24" ht="22.5" customHeight="1" thickTop="1" thickBot="1" x14ac:dyDescent="0.4">
      <c r="A32" s="90"/>
      <c r="B32" s="54"/>
      <c r="C32" s="55"/>
      <c r="D32" s="56"/>
      <c r="E32" s="34">
        <f t="shared" si="1"/>
        <v>0</v>
      </c>
      <c r="F32" s="57"/>
      <c r="G32" s="58"/>
      <c r="H32" s="59"/>
      <c r="I32" s="60"/>
      <c r="J32" s="39">
        <f t="shared" si="2"/>
        <v>0</v>
      </c>
      <c r="K32" s="81"/>
      <c r="L32" s="566"/>
      <c r="M32" s="61"/>
      <c r="N32" s="42">
        <f t="shared" si="4"/>
        <v>0</v>
      </c>
      <c r="O32" s="69"/>
      <c r="P32" s="70"/>
      <c r="Q32" s="86"/>
      <c r="R32" s="65"/>
      <c r="S32" s="47"/>
      <c r="T32" s="48"/>
      <c r="U32" s="49"/>
      <c r="V32" s="50"/>
      <c r="W32" s="49"/>
      <c r="X32" s="52">
        <v>0</v>
      </c>
    </row>
    <row r="33" spans="1:24" ht="22.5" customHeight="1" thickTop="1" thickBot="1" x14ac:dyDescent="0.4">
      <c r="A33" s="87"/>
      <c r="B33" s="54"/>
      <c r="C33" s="55"/>
      <c r="D33" s="56"/>
      <c r="E33" s="34">
        <f t="shared" si="1"/>
        <v>0</v>
      </c>
      <c r="F33" s="57"/>
      <c r="G33" s="58"/>
      <c r="H33" s="59"/>
      <c r="I33" s="60"/>
      <c r="J33" s="39">
        <f t="shared" si="2"/>
        <v>0</v>
      </c>
      <c r="K33" s="81"/>
      <c r="L33" s="566"/>
      <c r="M33" s="61"/>
      <c r="N33" s="42">
        <f t="shared" si="4"/>
        <v>0</v>
      </c>
      <c r="O33" s="69"/>
      <c r="P33" s="70"/>
      <c r="Q33" s="86"/>
      <c r="R33" s="65"/>
      <c r="S33" s="89"/>
      <c r="T33" s="48"/>
      <c r="U33" s="49"/>
      <c r="V33" s="50"/>
      <c r="W33" s="49"/>
      <c r="X33" s="52">
        <v>0</v>
      </c>
    </row>
    <row r="34" spans="1:24" ht="22.5" customHeight="1" thickTop="1" thickBot="1" x14ac:dyDescent="0.4">
      <c r="A34" s="87"/>
      <c r="B34" s="54"/>
      <c r="C34" s="55"/>
      <c r="D34" s="56"/>
      <c r="E34" s="34">
        <f t="shared" si="1"/>
        <v>0</v>
      </c>
      <c r="F34" s="57"/>
      <c r="G34" s="58"/>
      <c r="H34" s="59"/>
      <c r="I34" s="60"/>
      <c r="J34" s="39">
        <f t="shared" si="2"/>
        <v>0</v>
      </c>
      <c r="K34" s="81"/>
      <c r="L34" s="566"/>
      <c r="M34" s="61"/>
      <c r="N34" s="42">
        <f t="shared" si="4"/>
        <v>0</v>
      </c>
      <c r="O34" s="69"/>
      <c r="P34" s="70"/>
      <c r="Q34" s="64"/>
      <c r="R34" s="65"/>
      <c r="S34" s="89"/>
      <c r="T34" s="48"/>
      <c r="U34" s="49"/>
      <c r="V34" s="50"/>
      <c r="W34" s="49"/>
      <c r="X34" s="52">
        <v>0</v>
      </c>
    </row>
    <row r="35" spans="1:24" ht="22.5" customHeight="1" thickTop="1" thickBot="1" x14ac:dyDescent="0.4">
      <c r="A35" s="53"/>
      <c r="B35" s="91"/>
      <c r="C35" s="55"/>
      <c r="D35" s="56"/>
      <c r="E35" s="34">
        <f t="shared" si="1"/>
        <v>0</v>
      </c>
      <c r="F35" s="57"/>
      <c r="G35" s="58"/>
      <c r="H35" s="59"/>
      <c r="I35" s="60"/>
      <c r="J35" s="39">
        <f t="shared" si="2"/>
        <v>0</v>
      </c>
      <c r="K35" s="81"/>
      <c r="L35" s="566"/>
      <c r="M35" s="61"/>
      <c r="N35" s="42">
        <f t="shared" si="4"/>
        <v>0</v>
      </c>
      <c r="O35" s="69"/>
      <c r="P35" s="70"/>
      <c r="Q35" s="92"/>
      <c r="R35" s="93"/>
      <c r="S35" s="89"/>
      <c r="T35" s="48"/>
      <c r="U35" s="49"/>
      <c r="V35" s="50"/>
      <c r="W35" s="49"/>
      <c r="X35" s="52">
        <v>0</v>
      </c>
    </row>
    <row r="36" spans="1:24" ht="24.75" thickTop="1" thickBot="1" x14ac:dyDescent="0.4">
      <c r="A36" s="94"/>
      <c r="B36" s="95"/>
      <c r="C36" s="96"/>
      <c r="D36" s="56"/>
      <c r="E36" s="34">
        <f t="shared" si="1"/>
        <v>0</v>
      </c>
      <c r="F36" s="57"/>
      <c r="G36" s="58"/>
      <c r="H36" s="59"/>
      <c r="I36" s="60"/>
      <c r="J36" s="39">
        <f t="shared" si="2"/>
        <v>0</v>
      </c>
      <c r="K36" s="81"/>
      <c r="L36" s="566"/>
      <c r="M36" s="61"/>
      <c r="N36" s="42">
        <f t="shared" si="4"/>
        <v>0</v>
      </c>
      <c r="O36" s="68"/>
      <c r="P36" s="63"/>
      <c r="Q36" s="97"/>
      <c r="R36" s="93"/>
      <c r="S36" s="89"/>
      <c r="T36" s="48"/>
      <c r="U36" s="49"/>
      <c r="V36" s="50"/>
      <c r="W36" s="49"/>
      <c r="X36" s="52">
        <v>0</v>
      </c>
    </row>
    <row r="37" spans="1:24" ht="30.75" customHeight="1" thickTop="1" thickBot="1" x14ac:dyDescent="0.4">
      <c r="A37" s="98"/>
      <c r="B37" s="95"/>
      <c r="C37" s="96"/>
      <c r="D37" s="56"/>
      <c r="E37" s="34">
        <f t="shared" si="1"/>
        <v>0</v>
      </c>
      <c r="F37" s="57"/>
      <c r="G37" s="58"/>
      <c r="H37" s="59"/>
      <c r="I37" s="60"/>
      <c r="J37" s="39">
        <f t="shared" si="2"/>
        <v>0</v>
      </c>
      <c r="K37" s="81"/>
      <c r="L37" s="566"/>
      <c r="M37" s="61"/>
      <c r="N37" s="42">
        <f t="shared" si="4"/>
        <v>0</v>
      </c>
      <c r="O37" s="69"/>
      <c r="P37" s="70"/>
      <c r="Q37" s="97"/>
      <c r="R37" s="93"/>
      <c r="S37" s="89"/>
      <c r="T37" s="48"/>
      <c r="U37" s="49"/>
      <c r="V37" s="50"/>
      <c r="W37" s="49"/>
      <c r="X37" s="52">
        <v>0</v>
      </c>
    </row>
    <row r="38" spans="1:24" ht="25.5" customHeight="1" thickTop="1" thickBot="1" x14ac:dyDescent="0.4">
      <c r="A38" s="98"/>
      <c r="B38" s="95"/>
      <c r="C38" s="96"/>
      <c r="D38" s="56"/>
      <c r="E38" s="34">
        <f t="shared" si="1"/>
        <v>0</v>
      </c>
      <c r="F38" s="57"/>
      <c r="G38" s="58"/>
      <c r="H38" s="59"/>
      <c r="I38" s="60"/>
      <c r="J38" s="39">
        <f t="shared" si="2"/>
        <v>0</v>
      </c>
      <c r="K38" s="81"/>
      <c r="L38" s="566"/>
      <c r="M38" s="61"/>
      <c r="N38" s="42">
        <f t="shared" si="4"/>
        <v>0</v>
      </c>
      <c r="O38" s="69"/>
      <c r="P38" s="70"/>
      <c r="Q38" s="97"/>
      <c r="R38" s="93"/>
      <c r="S38" s="89"/>
      <c r="T38" s="48"/>
      <c r="U38" s="49"/>
      <c r="V38" s="50"/>
      <c r="W38" s="49"/>
      <c r="X38" s="52">
        <v>0</v>
      </c>
    </row>
    <row r="39" spans="1:24" ht="20.25" customHeight="1" thickTop="1" thickBot="1" x14ac:dyDescent="0.4">
      <c r="A39" s="99"/>
      <c r="B39" s="95"/>
      <c r="C39" s="96"/>
      <c r="D39" s="56"/>
      <c r="E39" s="34">
        <f t="shared" si="1"/>
        <v>0</v>
      </c>
      <c r="F39" s="57"/>
      <c r="G39" s="58"/>
      <c r="H39" s="59"/>
      <c r="I39" s="60"/>
      <c r="J39" s="39">
        <f t="shared" si="2"/>
        <v>0</v>
      </c>
      <c r="K39" s="81"/>
      <c r="L39" s="566"/>
      <c r="M39" s="61"/>
      <c r="N39" s="42">
        <f t="shared" si="4"/>
        <v>0</v>
      </c>
      <c r="O39" s="69"/>
      <c r="P39" s="70"/>
      <c r="Q39" s="97"/>
      <c r="R39" s="93"/>
      <c r="S39" s="89"/>
      <c r="T39" s="48"/>
      <c r="U39" s="49"/>
      <c r="V39" s="50"/>
      <c r="W39" s="49"/>
      <c r="X39" s="100"/>
    </row>
    <row r="40" spans="1:24" ht="24" customHeight="1" thickTop="1" thickBot="1" x14ac:dyDescent="0.4">
      <c r="A40" s="101"/>
      <c r="B40" s="95"/>
      <c r="C40" s="96"/>
      <c r="D40" s="56"/>
      <c r="E40" s="34">
        <f t="shared" si="1"/>
        <v>0</v>
      </c>
      <c r="F40" s="57"/>
      <c r="G40" s="58"/>
      <c r="H40" s="59"/>
      <c r="I40" s="60"/>
      <c r="J40" s="39">
        <f t="shared" si="2"/>
        <v>0</v>
      </c>
      <c r="K40" s="81"/>
      <c r="L40" s="566"/>
      <c r="M40" s="61"/>
      <c r="N40" s="42">
        <f t="shared" si="4"/>
        <v>0</v>
      </c>
      <c r="O40" s="69"/>
      <c r="P40" s="70"/>
      <c r="Q40" s="97"/>
      <c r="R40" s="93"/>
      <c r="S40" s="89"/>
      <c r="T40" s="48"/>
      <c r="U40" s="49"/>
      <c r="V40" s="50"/>
      <c r="W40" s="49"/>
      <c r="X40" s="100"/>
    </row>
    <row r="41" spans="1:24" ht="26.25" customHeight="1" thickTop="1" thickBot="1" x14ac:dyDescent="0.4">
      <c r="A41" s="101"/>
      <c r="B41" s="95"/>
      <c r="C41" s="96"/>
      <c r="D41" s="56"/>
      <c r="E41" s="34">
        <f t="shared" si="1"/>
        <v>0</v>
      </c>
      <c r="F41" s="57"/>
      <c r="G41" s="58"/>
      <c r="H41" s="59"/>
      <c r="I41" s="60"/>
      <c r="J41" s="39">
        <f t="shared" si="2"/>
        <v>0</v>
      </c>
      <c r="K41" s="81"/>
      <c r="L41" s="566"/>
      <c r="M41" s="61"/>
      <c r="N41" s="42">
        <f t="shared" si="4"/>
        <v>0</v>
      </c>
      <c r="O41" s="69"/>
      <c r="P41" s="70"/>
      <c r="Q41" s="97"/>
      <c r="R41" s="93"/>
      <c r="S41" s="89"/>
      <c r="T41" s="48"/>
      <c r="U41" s="49"/>
      <c r="V41" s="50"/>
      <c r="W41" s="49"/>
      <c r="X41" s="100"/>
    </row>
    <row r="42" spans="1:24" ht="20.25" customHeight="1" thickTop="1" thickBot="1" x14ac:dyDescent="0.4">
      <c r="A42" s="102"/>
      <c r="B42" s="95"/>
      <c r="C42" s="96"/>
      <c r="D42" s="56"/>
      <c r="E42" s="34">
        <f t="shared" si="1"/>
        <v>0</v>
      </c>
      <c r="F42" s="57"/>
      <c r="G42" s="58"/>
      <c r="H42" s="59"/>
      <c r="I42" s="60"/>
      <c r="J42" s="39">
        <f t="shared" si="2"/>
        <v>0</v>
      </c>
      <c r="K42" s="81"/>
      <c r="L42" s="566"/>
      <c r="M42" s="61"/>
      <c r="N42" s="42">
        <f t="shared" si="4"/>
        <v>0</v>
      </c>
      <c r="O42" s="69"/>
      <c r="P42" s="70"/>
      <c r="Q42" s="97"/>
      <c r="R42" s="93"/>
      <c r="S42" s="89"/>
      <c r="T42" s="48"/>
      <c r="U42" s="49"/>
      <c r="V42" s="50"/>
      <c r="W42" s="49"/>
      <c r="X42" s="100"/>
    </row>
    <row r="43" spans="1:24" ht="20.25" customHeight="1" thickTop="1" thickBot="1" x14ac:dyDescent="0.4">
      <c r="A43" s="98"/>
      <c r="B43" s="95"/>
      <c r="C43" s="96"/>
      <c r="D43" s="56"/>
      <c r="E43" s="34">
        <f t="shared" si="1"/>
        <v>0</v>
      </c>
      <c r="F43" s="57"/>
      <c r="G43" s="58"/>
      <c r="H43" s="59"/>
      <c r="I43" s="60"/>
      <c r="J43" s="39">
        <f t="shared" si="2"/>
        <v>0</v>
      </c>
      <c r="K43" s="81"/>
      <c r="L43" s="566"/>
      <c r="M43" s="61"/>
      <c r="N43" s="42">
        <f t="shared" si="4"/>
        <v>0</v>
      </c>
      <c r="O43" s="69"/>
      <c r="P43" s="70"/>
      <c r="Q43" s="97"/>
      <c r="R43" s="93"/>
      <c r="S43" s="89"/>
      <c r="T43" s="48"/>
      <c r="U43" s="49"/>
      <c r="V43" s="50"/>
      <c r="W43" s="49"/>
      <c r="X43" s="103"/>
    </row>
    <row r="44" spans="1:24" ht="24.75" thickTop="1" thickBot="1" x14ac:dyDescent="0.4">
      <c r="A44" s="98"/>
      <c r="B44" s="95"/>
      <c r="C44" s="96"/>
      <c r="D44" s="56"/>
      <c r="E44" s="34">
        <f t="shared" si="1"/>
        <v>0</v>
      </c>
      <c r="F44" s="57"/>
      <c r="G44" s="58"/>
      <c r="H44" s="59"/>
      <c r="I44" s="60"/>
      <c r="J44" s="39">
        <f t="shared" si="2"/>
        <v>0</v>
      </c>
      <c r="K44" s="81"/>
      <c r="L44" s="566"/>
      <c r="M44" s="61"/>
      <c r="N44" s="42">
        <f t="shared" si="4"/>
        <v>0</v>
      </c>
      <c r="O44" s="104"/>
      <c r="P44" s="105"/>
      <c r="Q44" s="97"/>
      <c r="R44" s="93"/>
      <c r="S44" s="89"/>
      <c r="T44" s="48"/>
      <c r="U44" s="49"/>
      <c r="V44" s="50"/>
      <c r="W44" s="49"/>
      <c r="X44" s="103"/>
    </row>
    <row r="45" spans="1:24" ht="24.75" thickTop="1" thickBot="1" x14ac:dyDescent="0.4">
      <c r="A45" s="98"/>
      <c r="B45" s="95"/>
      <c r="C45" s="96"/>
      <c r="D45" s="56"/>
      <c r="E45" s="34">
        <f t="shared" si="1"/>
        <v>0</v>
      </c>
      <c r="F45" s="57"/>
      <c r="G45" s="58"/>
      <c r="H45" s="59"/>
      <c r="I45" s="60"/>
      <c r="J45" s="39">
        <f t="shared" si="2"/>
        <v>0</v>
      </c>
      <c r="K45" s="81"/>
      <c r="L45" s="566"/>
      <c r="M45" s="61"/>
      <c r="N45" s="42">
        <f t="shared" si="4"/>
        <v>0</v>
      </c>
      <c r="O45" s="106"/>
      <c r="P45" s="107"/>
      <c r="Q45" s="97"/>
      <c r="R45" s="93"/>
      <c r="S45" s="89"/>
      <c r="T45" s="48"/>
      <c r="U45" s="49"/>
      <c r="V45" s="50"/>
      <c r="W45" s="49"/>
      <c r="X45" s="103"/>
    </row>
    <row r="46" spans="1:24" ht="24.75" thickTop="1" thickBot="1" x14ac:dyDescent="0.4">
      <c r="A46" s="101"/>
      <c r="B46" s="95"/>
      <c r="C46" s="96"/>
      <c r="D46" s="56"/>
      <c r="E46" s="34">
        <f t="shared" si="1"/>
        <v>0</v>
      </c>
      <c r="F46" s="57"/>
      <c r="G46" s="58"/>
      <c r="H46" s="59"/>
      <c r="I46" s="60"/>
      <c r="J46" s="39">
        <f t="shared" si="2"/>
        <v>0</v>
      </c>
      <c r="K46" s="81"/>
      <c r="L46" s="566"/>
      <c r="M46" s="61"/>
      <c r="N46" s="42">
        <f t="shared" si="4"/>
        <v>0</v>
      </c>
      <c r="O46" s="69"/>
      <c r="P46" s="70"/>
      <c r="Q46" s="108"/>
      <c r="R46" s="109"/>
      <c r="S46" s="89"/>
      <c r="T46" s="48"/>
      <c r="U46" s="49"/>
      <c r="V46" s="50"/>
      <c r="W46" s="49"/>
      <c r="X46" s="103"/>
    </row>
    <row r="47" spans="1:24" ht="24.75" thickTop="1" thickBot="1" x14ac:dyDescent="0.4">
      <c r="A47" s="110"/>
      <c r="B47" s="95"/>
      <c r="C47" s="96"/>
      <c r="D47" s="56"/>
      <c r="E47" s="34">
        <f t="shared" si="1"/>
        <v>0</v>
      </c>
      <c r="F47" s="57"/>
      <c r="G47" s="58"/>
      <c r="H47" s="59"/>
      <c r="I47" s="60"/>
      <c r="J47" s="39">
        <f t="shared" si="2"/>
        <v>0</v>
      </c>
      <c r="K47" s="81"/>
      <c r="L47" s="566"/>
      <c r="M47" s="61"/>
      <c r="N47" s="42">
        <f t="shared" si="4"/>
        <v>0</v>
      </c>
      <c r="O47" s="69"/>
      <c r="P47" s="70"/>
      <c r="Q47" s="108"/>
      <c r="R47" s="109"/>
      <c r="S47" s="89"/>
      <c r="T47" s="48"/>
      <c r="U47" s="49"/>
      <c r="V47" s="50"/>
      <c r="W47" s="111"/>
      <c r="X47" s="103"/>
    </row>
    <row r="48" spans="1:24" ht="24.75" thickTop="1" thickBot="1" x14ac:dyDescent="0.4">
      <c r="A48" s="112"/>
      <c r="B48" s="95"/>
      <c r="C48" s="113"/>
      <c r="D48" s="114"/>
      <c r="E48" s="34">
        <f t="shared" si="1"/>
        <v>0</v>
      </c>
      <c r="F48" s="57"/>
      <c r="G48" s="58"/>
      <c r="H48" s="59"/>
      <c r="I48" s="60"/>
      <c r="J48" s="39">
        <f t="shared" si="2"/>
        <v>0</v>
      </c>
      <c r="K48" s="81"/>
      <c r="L48" s="566"/>
      <c r="M48" s="61"/>
      <c r="N48" s="42">
        <f t="shared" si="4"/>
        <v>0</v>
      </c>
      <c r="O48" s="69"/>
      <c r="P48" s="70"/>
      <c r="Q48" s="97"/>
      <c r="R48" s="93"/>
      <c r="S48" s="89"/>
      <c r="T48" s="48"/>
      <c r="U48" s="49"/>
      <c r="V48" s="50"/>
      <c r="W48" s="111"/>
      <c r="X48" s="115"/>
    </row>
    <row r="49" spans="1:24" ht="24.75" thickTop="1" thickBot="1" x14ac:dyDescent="0.4">
      <c r="A49" s="102"/>
      <c r="B49" s="95"/>
      <c r="C49" s="96"/>
      <c r="D49" s="114"/>
      <c r="E49" s="34">
        <f t="shared" si="1"/>
        <v>0</v>
      </c>
      <c r="F49" s="57"/>
      <c r="G49" s="58"/>
      <c r="H49" s="59"/>
      <c r="I49" s="60"/>
      <c r="J49" s="39">
        <f t="shared" si="2"/>
        <v>0</v>
      </c>
      <c r="K49" s="81"/>
      <c r="L49" s="566"/>
      <c r="M49" s="61"/>
      <c r="N49" s="42">
        <f t="shared" si="4"/>
        <v>0</v>
      </c>
      <c r="O49" s="69"/>
      <c r="P49" s="70"/>
      <c r="Q49" s="97"/>
      <c r="R49" s="93"/>
      <c r="S49" s="89"/>
      <c r="T49" s="48"/>
      <c r="U49" s="49"/>
      <c r="V49" s="50"/>
      <c r="W49" s="111"/>
      <c r="X49" s="115"/>
    </row>
    <row r="50" spans="1:24" ht="24.75" thickTop="1" thickBot="1" x14ac:dyDescent="0.4">
      <c r="A50" s="101"/>
      <c r="B50" s="95"/>
      <c r="C50" s="96"/>
      <c r="D50" s="114"/>
      <c r="E50" s="34">
        <f t="shared" si="1"/>
        <v>0</v>
      </c>
      <c r="F50" s="57"/>
      <c r="G50" s="58"/>
      <c r="H50" s="59"/>
      <c r="I50" s="60"/>
      <c r="J50" s="39">
        <f t="shared" si="2"/>
        <v>0</v>
      </c>
      <c r="K50" s="81"/>
      <c r="L50" s="566"/>
      <c r="M50" s="61"/>
      <c r="N50" s="42">
        <f t="shared" si="4"/>
        <v>0</v>
      </c>
      <c r="O50" s="69"/>
      <c r="P50" s="70"/>
      <c r="Q50" s="97"/>
      <c r="R50" s="93"/>
      <c r="S50" s="89"/>
      <c r="T50" s="48"/>
      <c r="U50" s="49"/>
      <c r="V50" s="50"/>
      <c r="W50" s="111"/>
      <c r="X50" s="115"/>
    </row>
    <row r="51" spans="1:24" ht="24.75" thickTop="1" thickBot="1" x14ac:dyDescent="0.4">
      <c r="A51" s="102"/>
      <c r="B51" s="95"/>
      <c r="C51" s="96"/>
      <c r="D51" s="114"/>
      <c r="E51" s="34">
        <f t="shared" si="1"/>
        <v>0</v>
      </c>
      <c r="F51" s="57"/>
      <c r="G51" s="58"/>
      <c r="H51" s="59"/>
      <c r="I51" s="60"/>
      <c r="J51" s="39">
        <f t="shared" si="2"/>
        <v>0</v>
      </c>
      <c r="K51" s="81"/>
      <c r="L51" s="566"/>
      <c r="M51" s="61"/>
      <c r="N51" s="42">
        <f t="shared" si="4"/>
        <v>0</v>
      </c>
      <c r="O51" s="69"/>
      <c r="P51" s="70"/>
      <c r="Q51" s="97"/>
      <c r="R51" s="93"/>
      <c r="S51" s="89"/>
      <c r="T51" s="48"/>
      <c r="U51" s="49"/>
      <c r="V51" s="50"/>
      <c r="W51" s="111"/>
      <c r="X51" s="115"/>
    </row>
    <row r="52" spans="1:24" ht="24.75" thickTop="1" thickBot="1" x14ac:dyDescent="0.4">
      <c r="A52" s="102"/>
      <c r="B52" s="95"/>
      <c r="C52" s="96"/>
      <c r="D52" s="114"/>
      <c r="E52" s="34">
        <f t="shared" si="1"/>
        <v>0</v>
      </c>
      <c r="F52" s="57"/>
      <c r="G52" s="58"/>
      <c r="H52" s="59"/>
      <c r="I52" s="60"/>
      <c r="J52" s="39">
        <f t="shared" si="2"/>
        <v>0</v>
      </c>
      <c r="K52" s="81"/>
      <c r="L52" s="566"/>
      <c r="M52" s="61"/>
      <c r="N52" s="42">
        <f t="shared" si="4"/>
        <v>0</v>
      </c>
      <c r="O52" s="69"/>
      <c r="P52" s="70"/>
      <c r="Q52" s="97"/>
      <c r="R52" s="93"/>
      <c r="S52" s="89"/>
      <c r="T52" s="48"/>
      <c r="U52" s="49"/>
      <c r="V52" s="50"/>
      <c r="W52" s="111"/>
      <c r="X52" s="115"/>
    </row>
    <row r="53" spans="1:24" ht="24.75" thickTop="1" thickBot="1" x14ac:dyDescent="0.4">
      <c r="A53" s="101"/>
      <c r="B53" s="102"/>
      <c r="C53" s="116"/>
      <c r="D53" s="114"/>
      <c r="E53" s="34">
        <f t="shared" si="1"/>
        <v>0</v>
      </c>
      <c r="F53" s="57"/>
      <c r="G53" s="58"/>
      <c r="H53" s="59"/>
      <c r="I53" s="60"/>
      <c r="J53" s="39">
        <f t="shared" si="2"/>
        <v>0</v>
      </c>
      <c r="K53" s="81"/>
      <c r="L53" s="566"/>
      <c r="M53" s="61"/>
      <c r="N53" s="42">
        <f t="shared" si="4"/>
        <v>0</v>
      </c>
      <c r="O53" s="69"/>
      <c r="P53" s="70"/>
      <c r="Q53" s="97"/>
      <c r="R53" s="93"/>
      <c r="S53" s="89"/>
      <c r="T53" s="48"/>
      <c r="U53" s="49"/>
      <c r="V53" s="50"/>
      <c r="W53" s="111"/>
      <c r="X53" s="115"/>
    </row>
    <row r="54" spans="1:24" ht="24.75" thickTop="1" thickBot="1" x14ac:dyDescent="0.4">
      <c r="A54" s="102"/>
      <c r="B54" s="102"/>
      <c r="C54" s="116"/>
      <c r="D54" s="114"/>
      <c r="E54" s="34">
        <f t="shared" si="1"/>
        <v>0</v>
      </c>
      <c r="F54" s="57"/>
      <c r="G54" s="58"/>
      <c r="H54" s="59"/>
      <c r="I54" s="60"/>
      <c r="J54" s="39">
        <f t="shared" si="2"/>
        <v>0</v>
      </c>
      <c r="K54" s="81"/>
      <c r="L54" s="566"/>
      <c r="M54" s="61"/>
      <c r="N54" s="42">
        <f t="shared" si="4"/>
        <v>0</v>
      </c>
      <c r="O54" s="69"/>
      <c r="P54" s="70"/>
      <c r="Q54" s="117"/>
      <c r="R54" s="118"/>
      <c r="S54" s="89"/>
      <c r="T54" s="48"/>
      <c r="U54" s="49"/>
      <c r="V54" s="50"/>
      <c r="X54" s="119"/>
    </row>
    <row r="55" spans="1:24" ht="24.75" thickTop="1" thickBot="1" x14ac:dyDescent="0.4">
      <c r="A55" s="102"/>
      <c r="B55" s="102"/>
      <c r="C55" s="116"/>
      <c r="D55" s="114"/>
      <c r="E55" s="34">
        <f t="shared" si="1"/>
        <v>0</v>
      </c>
      <c r="F55" s="57"/>
      <c r="G55" s="58"/>
      <c r="H55" s="59"/>
      <c r="I55" s="60"/>
      <c r="J55" s="39">
        <f t="shared" si="2"/>
        <v>0</v>
      </c>
      <c r="K55" s="81"/>
      <c r="L55" s="566"/>
      <c r="M55" s="61"/>
      <c r="N55" s="42">
        <f t="shared" si="4"/>
        <v>0</v>
      </c>
      <c r="O55" s="69"/>
      <c r="P55" s="120"/>
      <c r="Q55" s="121"/>
      <c r="R55" s="122"/>
      <c r="S55" s="48"/>
      <c r="T55" s="48"/>
      <c r="U55" s="49"/>
      <c r="V55" s="50"/>
      <c r="X55" s="123"/>
    </row>
    <row r="56" spans="1:24" ht="24.75" thickTop="1" thickBot="1" x14ac:dyDescent="0.4">
      <c r="A56" s="101"/>
      <c r="B56" s="99"/>
      <c r="C56" s="116"/>
      <c r="D56" s="114"/>
      <c r="E56" s="34">
        <f t="shared" si="1"/>
        <v>0</v>
      </c>
      <c r="F56" s="57"/>
      <c r="G56" s="58"/>
      <c r="H56" s="59"/>
      <c r="I56" s="60"/>
      <c r="J56" s="39">
        <f t="shared" si="2"/>
        <v>0</v>
      </c>
      <c r="K56" s="81"/>
      <c r="L56" s="566"/>
      <c r="M56" s="61"/>
      <c r="N56" s="42">
        <f t="shared" si="4"/>
        <v>0</v>
      </c>
      <c r="O56" s="69"/>
      <c r="P56" s="120"/>
      <c r="Q56" s="124"/>
      <c r="R56" s="125"/>
      <c r="S56" s="48"/>
      <c r="T56" s="48"/>
      <c r="U56" s="49"/>
      <c r="V56" s="50"/>
    </row>
    <row r="57" spans="1:24" ht="24.75" thickTop="1" thickBot="1" x14ac:dyDescent="0.4">
      <c r="A57" s="101"/>
      <c r="B57" s="99"/>
      <c r="C57" s="116"/>
      <c r="D57" s="116"/>
      <c r="E57" s="34">
        <f t="shared" si="1"/>
        <v>0</v>
      </c>
      <c r="F57" s="57"/>
      <c r="G57" s="58"/>
      <c r="H57" s="59"/>
      <c r="I57" s="60"/>
      <c r="J57" s="39">
        <f t="shared" si="2"/>
        <v>0</v>
      </c>
      <c r="K57" s="81"/>
      <c r="L57" s="566"/>
      <c r="M57" s="61"/>
      <c r="N57" s="42">
        <f t="shared" si="4"/>
        <v>0</v>
      </c>
      <c r="O57" s="69"/>
      <c r="P57" s="120"/>
      <c r="Q57" s="124"/>
      <c r="R57" s="125"/>
      <c r="S57" s="48"/>
      <c r="T57" s="48"/>
      <c r="U57" s="49"/>
      <c r="V57" s="50"/>
    </row>
    <row r="58" spans="1:24" ht="24.75" thickTop="1" thickBot="1" x14ac:dyDescent="0.4">
      <c r="A58" s="101"/>
      <c r="B58" s="99"/>
      <c r="C58" s="116"/>
      <c r="D58" s="116"/>
      <c r="E58" s="34">
        <f t="shared" si="1"/>
        <v>0</v>
      </c>
      <c r="F58" s="60"/>
      <c r="G58" s="58"/>
      <c r="H58" s="59"/>
      <c r="I58" s="60"/>
      <c r="J58" s="39">
        <f t="shared" si="2"/>
        <v>0</v>
      </c>
      <c r="K58" s="81"/>
      <c r="L58" s="566"/>
      <c r="M58" s="61"/>
      <c r="N58" s="42">
        <f t="shared" si="4"/>
        <v>0</v>
      </c>
      <c r="O58" s="69"/>
      <c r="P58" s="120"/>
      <c r="Q58" s="124"/>
      <c r="R58" s="125"/>
      <c r="S58" s="48"/>
      <c r="T58" s="48"/>
      <c r="U58" s="49"/>
      <c r="V58" s="50"/>
    </row>
    <row r="59" spans="1:24" ht="24.75" thickTop="1" thickBot="1" x14ac:dyDescent="0.4">
      <c r="A59" s="126"/>
      <c r="B59" s="127"/>
      <c r="C59" s="128"/>
      <c r="D59" s="128"/>
      <c r="E59" s="34">
        <f t="shared" si="1"/>
        <v>0</v>
      </c>
      <c r="F59" s="129"/>
      <c r="G59" s="130"/>
      <c r="H59" s="131"/>
      <c r="I59" s="132"/>
      <c r="J59" s="39">
        <f t="shared" si="2"/>
        <v>0</v>
      </c>
      <c r="K59" s="133"/>
      <c r="L59" s="567"/>
      <c r="M59" s="134"/>
      <c r="N59" s="42">
        <f t="shared" si="4"/>
        <v>0</v>
      </c>
      <c r="O59" s="135"/>
      <c r="P59" s="136"/>
      <c r="Q59" s="137"/>
      <c r="R59" s="138"/>
      <c r="S59" s="139"/>
      <c r="T59" s="139"/>
      <c r="U59" s="140"/>
      <c r="V59" s="141"/>
    </row>
    <row r="60" spans="1:24" ht="24" thickTop="1" x14ac:dyDescent="0.35">
      <c r="A60" s="142"/>
      <c r="B60" s="143"/>
      <c r="C60" s="144"/>
      <c r="D60" s="145"/>
      <c r="E60" s="34"/>
      <c r="F60" s="146"/>
      <c r="G60" s="147"/>
      <c r="H60" s="148"/>
      <c r="I60" s="146"/>
      <c r="J60" s="39">
        <f t="shared" si="2"/>
        <v>0</v>
      </c>
      <c r="K60" s="40"/>
      <c r="L60" s="566"/>
      <c r="M60" s="61"/>
      <c r="N60" s="42">
        <f t="shared" si="4"/>
        <v>0</v>
      </c>
      <c r="O60" s="149"/>
      <c r="P60" s="150"/>
      <c r="Q60" s="151"/>
      <c r="R60" s="125"/>
      <c r="S60" s="48"/>
      <c r="T60" s="48"/>
      <c r="U60" s="49"/>
      <c r="V60" s="50"/>
    </row>
    <row r="61" spans="1:24" ht="24" thickBot="1" x14ac:dyDescent="0.4">
      <c r="A61" s="152" t="s">
        <v>43</v>
      </c>
      <c r="B61" s="153" t="s">
        <v>23</v>
      </c>
      <c r="C61" s="154"/>
      <c r="D61" s="116"/>
      <c r="E61" s="56"/>
      <c r="F61" s="155"/>
      <c r="G61" s="156"/>
      <c r="H61" s="157"/>
      <c r="I61" s="155"/>
      <c r="J61" s="39">
        <f t="shared" si="2"/>
        <v>0</v>
      </c>
      <c r="K61" s="40"/>
      <c r="L61" s="582"/>
      <c r="M61" s="583"/>
      <c r="N61" s="42">
        <f t="shared" si="4"/>
        <v>0</v>
      </c>
      <c r="O61" s="542"/>
      <c r="P61" s="544"/>
      <c r="Q61" s="374"/>
      <c r="R61" s="125"/>
      <c r="S61" s="48"/>
      <c r="T61" s="48"/>
      <c r="U61" s="49"/>
      <c r="V61" s="50"/>
    </row>
    <row r="62" spans="1:24" ht="18.75" customHeight="1" x14ac:dyDescent="0.35">
      <c r="A62" s="1716" t="s">
        <v>43</v>
      </c>
      <c r="B62" s="153" t="s">
        <v>23</v>
      </c>
      <c r="C62" s="159"/>
      <c r="D62" s="160"/>
      <c r="E62" s="56"/>
      <c r="F62" s="155">
        <v>598.4</v>
      </c>
      <c r="G62" s="1759">
        <v>45080</v>
      </c>
      <c r="H62" s="1757" t="s">
        <v>351</v>
      </c>
      <c r="I62" s="155">
        <v>575.6</v>
      </c>
      <c r="J62" s="39">
        <f t="shared" si="2"/>
        <v>-22.799999999999955</v>
      </c>
      <c r="K62" s="40">
        <v>90</v>
      </c>
      <c r="L62" s="582"/>
      <c r="M62" s="583"/>
      <c r="N62" s="42">
        <f t="shared" si="4"/>
        <v>51804</v>
      </c>
      <c r="O62" s="1753" t="s">
        <v>64</v>
      </c>
      <c r="P62" s="1755">
        <v>45100</v>
      </c>
      <c r="Q62" s="543"/>
      <c r="R62" s="125"/>
      <c r="S62" s="48"/>
      <c r="T62" s="48"/>
      <c r="U62" s="49"/>
      <c r="V62" s="50"/>
    </row>
    <row r="63" spans="1:24" ht="24" thickBot="1" x14ac:dyDescent="0.4">
      <c r="A63" s="1717"/>
      <c r="B63" s="153" t="s">
        <v>126</v>
      </c>
      <c r="C63" s="161"/>
      <c r="D63" s="160"/>
      <c r="E63" s="56"/>
      <c r="F63" s="155">
        <v>105.6</v>
      </c>
      <c r="G63" s="1760"/>
      <c r="H63" s="1758"/>
      <c r="I63" s="155">
        <v>105.6</v>
      </c>
      <c r="J63" s="39">
        <f t="shared" si="2"/>
        <v>0</v>
      </c>
      <c r="K63" s="40">
        <v>97</v>
      </c>
      <c r="L63" s="582"/>
      <c r="M63" s="583"/>
      <c r="N63" s="42">
        <f t="shared" si="4"/>
        <v>10243.199999999999</v>
      </c>
      <c r="O63" s="1754"/>
      <c r="P63" s="1756"/>
      <c r="Q63" s="166"/>
      <c r="R63" s="125"/>
      <c r="S63" s="48"/>
      <c r="T63" s="48"/>
      <c r="U63" s="49"/>
      <c r="V63" s="50"/>
    </row>
    <row r="64" spans="1:24" ht="18.75" customHeight="1" x14ac:dyDescent="0.35">
      <c r="A64" s="110" t="s">
        <v>43</v>
      </c>
      <c r="B64" s="153" t="s">
        <v>23</v>
      </c>
      <c r="C64" s="161"/>
      <c r="D64" s="160"/>
      <c r="E64" s="56"/>
      <c r="F64" s="155">
        <v>794</v>
      </c>
      <c r="G64" s="156">
        <v>45086</v>
      </c>
      <c r="H64" s="421" t="s">
        <v>354</v>
      </c>
      <c r="I64" s="155">
        <v>794</v>
      </c>
      <c r="J64" s="39">
        <f t="shared" si="2"/>
        <v>0</v>
      </c>
      <c r="K64" s="40">
        <v>90</v>
      </c>
      <c r="L64" s="582"/>
      <c r="M64" s="583"/>
      <c r="N64" s="42">
        <f t="shared" si="4"/>
        <v>71460</v>
      </c>
      <c r="O64" s="394" t="s">
        <v>21</v>
      </c>
      <c r="P64" s="36">
        <v>45105</v>
      </c>
      <c r="Q64" s="158"/>
      <c r="R64" s="125"/>
      <c r="S64" s="48"/>
      <c r="T64" s="48"/>
      <c r="U64" s="49"/>
      <c r="V64" s="50"/>
    </row>
    <row r="65" spans="1:22" ht="18.75" x14ac:dyDescent="0.3">
      <c r="A65" s="110"/>
      <c r="B65" s="153" t="s">
        <v>23</v>
      </c>
      <c r="C65" s="423"/>
      <c r="D65" s="160"/>
      <c r="E65" s="56"/>
      <c r="F65" s="155"/>
      <c r="G65" s="156"/>
      <c r="H65" s="164"/>
      <c r="I65" s="155"/>
      <c r="J65" s="39">
        <f t="shared" si="2"/>
        <v>0</v>
      </c>
      <c r="K65" s="462"/>
      <c r="L65" s="584"/>
      <c r="M65" s="585"/>
      <c r="N65" s="42">
        <f t="shared" si="4"/>
        <v>0</v>
      </c>
      <c r="O65" s="158"/>
      <c r="P65" s="58"/>
      <c r="Q65" s="158"/>
      <c r="R65" s="125"/>
      <c r="S65" s="48"/>
      <c r="T65" s="48"/>
      <c r="U65" s="49"/>
      <c r="V65" s="50"/>
    </row>
    <row r="66" spans="1:22" ht="18.75" x14ac:dyDescent="0.3">
      <c r="A66" s="110"/>
      <c r="B66" s="386"/>
      <c r="C66" s="423"/>
      <c r="D66" s="160"/>
      <c r="E66" s="56"/>
      <c r="F66" s="155"/>
      <c r="G66" s="156"/>
      <c r="H66" s="164"/>
      <c r="I66" s="155"/>
      <c r="J66" s="39"/>
      <c r="K66" s="462"/>
      <c r="L66" s="584"/>
      <c r="M66" s="585"/>
      <c r="N66" s="42">
        <f t="shared" si="4"/>
        <v>0</v>
      </c>
      <c r="O66" s="158"/>
      <c r="P66" s="58"/>
      <c r="Q66" s="166"/>
      <c r="R66" s="125"/>
      <c r="S66" s="48"/>
      <c r="T66" s="48"/>
      <c r="U66" s="49"/>
      <c r="V66" s="50"/>
    </row>
    <row r="67" spans="1:22" ht="18.75" x14ac:dyDescent="0.3">
      <c r="A67" s="110"/>
      <c r="B67" s="386"/>
      <c r="C67" s="423"/>
      <c r="D67" s="160"/>
      <c r="E67" s="56"/>
      <c r="F67" s="155"/>
      <c r="G67" s="156"/>
      <c r="H67" s="164"/>
      <c r="I67" s="155"/>
      <c r="J67" s="39"/>
      <c r="K67" s="462"/>
      <c r="L67" s="584"/>
      <c r="M67" s="585"/>
      <c r="N67" s="42">
        <f t="shared" si="4"/>
        <v>0</v>
      </c>
      <c r="O67" s="158"/>
      <c r="P67" s="58"/>
      <c r="Q67" s="166"/>
      <c r="R67" s="125"/>
      <c r="S67" s="48"/>
      <c r="T67" s="48"/>
      <c r="U67" s="49"/>
      <c r="V67" s="50"/>
    </row>
    <row r="68" spans="1:22" ht="47.25" x14ac:dyDescent="0.3">
      <c r="A68" s="110" t="s">
        <v>355</v>
      </c>
      <c r="B68" s="386" t="s">
        <v>307</v>
      </c>
      <c r="C68" s="423" t="s">
        <v>370</v>
      </c>
      <c r="D68" s="160"/>
      <c r="E68" s="56"/>
      <c r="F68" s="155">
        <v>138.84</v>
      </c>
      <c r="G68" s="156">
        <v>45079</v>
      </c>
      <c r="H68" s="164" t="s">
        <v>371</v>
      </c>
      <c r="I68" s="155">
        <v>138.84</v>
      </c>
      <c r="J68" s="39">
        <f t="shared" si="2"/>
        <v>0</v>
      </c>
      <c r="K68" s="462">
        <v>110</v>
      </c>
      <c r="L68" s="584" t="s">
        <v>372</v>
      </c>
      <c r="M68" s="585"/>
      <c r="N68" s="42">
        <f t="shared" si="4"/>
        <v>15272.4</v>
      </c>
      <c r="O68" s="158" t="s">
        <v>21</v>
      </c>
      <c r="P68" s="58">
        <v>45106</v>
      </c>
      <c r="Q68" s="166"/>
      <c r="R68" s="125"/>
      <c r="S68" s="48"/>
      <c r="T68" s="48"/>
      <c r="U68" s="49"/>
      <c r="V68" s="50"/>
    </row>
    <row r="69" spans="1:22" ht="47.25" x14ac:dyDescent="0.3">
      <c r="A69" s="110" t="s">
        <v>355</v>
      </c>
      <c r="B69" s="386" t="s">
        <v>374</v>
      </c>
      <c r="C69" s="423" t="s">
        <v>375</v>
      </c>
      <c r="D69" s="160"/>
      <c r="E69" s="56"/>
      <c r="F69" s="155">
        <v>149.13999999999999</v>
      </c>
      <c r="G69" s="156">
        <v>45080</v>
      </c>
      <c r="H69" s="164" t="s">
        <v>376</v>
      </c>
      <c r="I69" s="155">
        <v>149.13999999999999</v>
      </c>
      <c r="J69" s="39">
        <f t="shared" si="2"/>
        <v>0</v>
      </c>
      <c r="K69" s="462">
        <v>60</v>
      </c>
      <c r="L69" s="584" t="s">
        <v>377</v>
      </c>
      <c r="M69" s="585"/>
      <c r="N69" s="42">
        <f t="shared" si="4"/>
        <v>8948.4</v>
      </c>
      <c r="O69" s="158" t="s">
        <v>21</v>
      </c>
      <c r="P69" s="58">
        <v>45106</v>
      </c>
      <c r="Q69" s="166"/>
      <c r="R69" s="125"/>
      <c r="S69" s="48"/>
      <c r="T69" s="48"/>
      <c r="U69" s="49"/>
      <c r="V69" s="50"/>
    </row>
    <row r="70" spans="1:22" ht="47.25" x14ac:dyDescent="0.3">
      <c r="A70" s="110" t="s">
        <v>355</v>
      </c>
      <c r="B70" s="386" t="s">
        <v>132</v>
      </c>
      <c r="C70" s="423" t="s">
        <v>443</v>
      </c>
      <c r="D70" s="160"/>
      <c r="E70" s="56"/>
      <c r="F70" s="155">
        <v>32969</v>
      </c>
      <c r="G70" s="156">
        <v>45082</v>
      </c>
      <c r="H70" s="164" t="s">
        <v>444</v>
      </c>
      <c r="I70" s="155">
        <v>32969</v>
      </c>
      <c r="J70" s="39">
        <f t="shared" si="2"/>
        <v>0</v>
      </c>
      <c r="K70" s="462">
        <v>1</v>
      </c>
      <c r="L70" s="584" t="s">
        <v>445</v>
      </c>
      <c r="M70" s="585"/>
      <c r="N70" s="42">
        <f t="shared" si="4"/>
        <v>32969</v>
      </c>
      <c r="O70" s="385" t="s">
        <v>21</v>
      </c>
      <c r="P70" s="384">
        <v>45126</v>
      </c>
      <c r="Q70" s="166"/>
      <c r="R70" s="125"/>
      <c r="S70" s="48"/>
      <c r="T70" s="48"/>
      <c r="U70" s="49"/>
      <c r="V70" s="50"/>
    </row>
    <row r="71" spans="1:22" ht="47.25" x14ac:dyDescent="0.3">
      <c r="A71" s="110" t="s">
        <v>355</v>
      </c>
      <c r="B71" s="386" t="s">
        <v>307</v>
      </c>
      <c r="C71" s="423" t="s">
        <v>378</v>
      </c>
      <c r="D71" s="160"/>
      <c r="E71" s="56"/>
      <c r="F71" s="155">
        <v>74.400000000000006</v>
      </c>
      <c r="G71" s="156">
        <v>45084</v>
      </c>
      <c r="H71" s="164" t="s">
        <v>379</v>
      </c>
      <c r="I71" s="155">
        <v>74.400000000000006</v>
      </c>
      <c r="J71" s="39">
        <f t="shared" si="2"/>
        <v>0</v>
      </c>
      <c r="K71" s="462">
        <v>110</v>
      </c>
      <c r="L71" s="584" t="s">
        <v>380</v>
      </c>
      <c r="M71" s="585"/>
      <c r="N71" s="42">
        <f t="shared" si="4"/>
        <v>8184.0000000000009</v>
      </c>
      <c r="O71" s="158" t="s">
        <v>21</v>
      </c>
      <c r="P71" s="58">
        <v>45106</v>
      </c>
      <c r="Q71" s="166"/>
      <c r="R71" s="125"/>
      <c r="S71" s="48"/>
      <c r="T71" s="48"/>
      <c r="U71" s="49"/>
      <c r="V71" s="50"/>
    </row>
    <row r="72" spans="1:22" ht="47.25" x14ac:dyDescent="0.3">
      <c r="A72" s="110" t="s">
        <v>355</v>
      </c>
      <c r="B72" s="386" t="s">
        <v>381</v>
      </c>
      <c r="C72" s="423" t="s">
        <v>382</v>
      </c>
      <c r="D72" s="160"/>
      <c r="E72" s="56"/>
      <c r="F72" s="155">
        <v>110</v>
      </c>
      <c r="G72" s="156">
        <v>45087</v>
      </c>
      <c r="H72" s="164" t="s">
        <v>383</v>
      </c>
      <c r="I72" s="155">
        <v>110</v>
      </c>
      <c r="J72" s="39">
        <f t="shared" si="2"/>
        <v>0</v>
      </c>
      <c r="K72" s="462">
        <v>38</v>
      </c>
      <c r="L72" s="584" t="s">
        <v>388</v>
      </c>
      <c r="M72" s="585"/>
      <c r="N72" s="42">
        <f t="shared" si="4"/>
        <v>4180</v>
      </c>
      <c r="O72" s="158" t="s">
        <v>21</v>
      </c>
      <c r="P72" s="58">
        <v>45106</v>
      </c>
      <c r="Q72" s="166"/>
      <c r="R72" s="125"/>
      <c r="S72" s="48"/>
      <c r="T72" s="48"/>
      <c r="U72" s="49"/>
      <c r="V72" s="50"/>
    </row>
    <row r="73" spans="1:22" ht="56.25" x14ac:dyDescent="0.3">
      <c r="A73" s="110" t="s">
        <v>355</v>
      </c>
      <c r="B73" s="386" t="s">
        <v>132</v>
      </c>
      <c r="C73" s="602" t="s">
        <v>384</v>
      </c>
      <c r="D73" s="160"/>
      <c r="E73" s="56"/>
      <c r="F73" s="155">
        <v>33018</v>
      </c>
      <c r="G73" s="156">
        <v>45092</v>
      </c>
      <c r="H73" s="59" t="s">
        <v>385</v>
      </c>
      <c r="I73" s="155">
        <v>33018</v>
      </c>
      <c r="J73" s="39">
        <f t="shared" si="2"/>
        <v>0</v>
      </c>
      <c r="K73" s="462">
        <v>1</v>
      </c>
      <c r="L73" s="584" t="s">
        <v>386</v>
      </c>
      <c r="M73" s="585"/>
      <c r="N73" s="42">
        <f t="shared" si="4"/>
        <v>33018</v>
      </c>
      <c r="O73" s="537" t="s">
        <v>64</v>
      </c>
      <c r="P73" s="58">
        <v>45106</v>
      </c>
      <c r="Q73" s="166"/>
      <c r="R73" s="125"/>
      <c r="S73" s="48"/>
      <c r="T73" s="48"/>
      <c r="U73" s="49"/>
      <c r="V73" s="50"/>
    </row>
    <row r="74" spans="1:22" ht="39.75" customHeight="1" x14ac:dyDescent="0.3">
      <c r="A74" s="110" t="s">
        <v>136</v>
      </c>
      <c r="B74" s="386"/>
      <c r="C74" s="536"/>
      <c r="D74" s="160"/>
      <c r="E74" s="56"/>
      <c r="F74" s="155">
        <v>240</v>
      </c>
      <c r="G74" s="156">
        <v>45096</v>
      </c>
      <c r="H74" s="59" t="s">
        <v>352</v>
      </c>
      <c r="I74" s="155">
        <v>240</v>
      </c>
      <c r="J74" s="39">
        <f t="shared" si="2"/>
        <v>0</v>
      </c>
      <c r="K74" s="462">
        <v>275</v>
      </c>
      <c r="L74" s="584" t="s">
        <v>387</v>
      </c>
      <c r="M74" s="585"/>
      <c r="N74" s="42">
        <f t="shared" si="4"/>
        <v>66000</v>
      </c>
      <c r="O74" s="537" t="s">
        <v>21</v>
      </c>
      <c r="P74" s="58">
        <v>45103</v>
      </c>
      <c r="Q74" s="166"/>
      <c r="R74" s="125"/>
      <c r="S74" s="48"/>
      <c r="T74" s="48"/>
      <c r="U74" s="49"/>
      <c r="V74" s="50"/>
    </row>
    <row r="75" spans="1:22" ht="56.25" x14ac:dyDescent="0.3">
      <c r="A75" s="456" t="s">
        <v>355</v>
      </c>
      <c r="B75" s="386" t="s">
        <v>367</v>
      </c>
      <c r="C75" s="594" t="s">
        <v>368</v>
      </c>
      <c r="D75" s="445"/>
      <c r="E75" s="56"/>
      <c r="F75" s="493">
        <v>184.32</v>
      </c>
      <c r="G75" s="494">
        <v>45096</v>
      </c>
      <c r="H75" s="453" t="s">
        <v>369</v>
      </c>
      <c r="I75" s="493">
        <v>184.32</v>
      </c>
      <c r="J75" s="39">
        <f t="shared" si="2"/>
        <v>0</v>
      </c>
      <c r="K75" s="511">
        <v>70</v>
      </c>
      <c r="L75" s="584" t="s">
        <v>373</v>
      </c>
      <c r="M75" s="585"/>
      <c r="N75" s="42">
        <f t="shared" si="4"/>
        <v>12902.4</v>
      </c>
      <c r="O75" s="169" t="s">
        <v>21</v>
      </c>
      <c r="P75" s="58">
        <v>45106</v>
      </c>
      <c r="Q75" s="166"/>
      <c r="R75" s="125"/>
      <c r="S75" s="48"/>
      <c r="T75" s="48"/>
      <c r="U75" s="49"/>
      <c r="V75" s="50"/>
    </row>
    <row r="76" spans="1:22" ht="47.25" x14ac:dyDescent="0.3">
      <c r="A76" s="80" t="s">
        <v>355</v>
      </c>
      <c r="B76" s="386" t="s">
        <v>132</v>
      </c>
      <c r="C76" s="444" t="s">
        <v>364</v>
      </c>
      <c r="D76" s="445"/>
      <c r="E76" s="56"/>
      <c r="F76" s="446">
        <v>16861</v>
      </c>
      <c r="G76" s="447">
        <v>45100</v>
      </c>
      <c r="H76" s="448" t="s">
        <v>365</v>
      </c>
      <c r="I76" s="446">
        <v>16861</v>
      </c>
      <c r="J76" s="39">
        <f t="shared" si="2"/>
        <v>0</v>
      </c>
      <c r="K76" s="462">
        <v>1</v>
      </c>
      <c r="L76" s="584" t="s">
        <v>366</v>
      </c>
      <c r="M76" s="585"/>
      <c r="N76" s="42">
        <f t="shared" si="4"/>
        <v>16861</v>
      </c>
      <c r="O76" s="169" t="s">
        <v>21</v>
      </c>
      <c r="P76" s="58">
        <v>45106</v>
      </c>
      <c r="Q76" s="166"/>
      <c r="R76" s="125"/>
      <c r="S76" s="48"/>
      <c r="T76" s="48"/>
      <c r="U76" s="49"/>
      <c r="V76" s="50"/>
    </row>
    <row r="77" spans="1:22" ht="47.25" x14ac:dyDescent="0.3">
      <c r="A77" s="449" t="s">
        <v>355</v>
      </c>
      <c r="B77" s="386" t="s">
        <v>307</v>
      </c>
      <c r="C77" s="450" t="s">
        <v>361</v>
      </c>
      <c r="D77" s="445"/>
      <c r="E77" s="56"/>
      <c r="F77" s="446">
        <v>66.400000000000006</v>
      </c>
      <c r="G77" s="447">
        <v>45101</v>
      </c>
      <c r="H77" s="453" t="s">
        <v>362</v>
      </c>
      <c r="I77" s="446">
        <v>66.400000000000006</v>
      </c>
      <c r="J77" s="39">
        <f t="shared" si="2"/>
        <v>0</v>
      </c>
      <c r="K77" s="462">
        <v>110</v>
      </c>
      <c r="L77" s="584" t="s">
        <v>363</v>
      </c>
      <c r="M77" s="586"/>
      <c r="N77" s="42">
        <f t="shared" si="4"/>
        <v>7304.0000000000009</v>
      </c>
      <c r="O77" s="169" t="s">
        <v>21</v>
      </c>
      <c r="P77" s="120">
        <v>45106</v>
      </c>
      <c r="Q77" s="166"/>
      <c r="R77" s="125"/>
      <c r="S77" s="48"/>
      <c r="T77" s="48"/>
      <c r="U77" s="49"/>
      <c r="V77" s="50"/>
    </row>
    <row r="78" spans="1:22" ht="47.25" x14ac:dyDescent="0.3">
      <c r="A78" s="449" t="s">
        <v>355</v>
      </c>
      <c r="B78" s="386" t="s">
        <v>356</v>
      </c>
      <c r="C78" s="450" t="s">
        <v>358</v>
      </c>
      <c r="D78" s="445"/>
      <c r="E78" s="56"/>
      <c r="F78" s="446">
        <v>12461</v>
      </c>
      <c r="G78" s="447">
        <v>45103</v>
      </c>
      <c r="H78" s="453" t="s">
        <v>357</v>
      </c>
      <c r="I78" s="446">
        <v>12461</v>
      </c>
      <c r="J78" s="39">
        <f t="shared" si="2"/>
        <v>0</v>
      </c>
      <c r="K78" s="462">
        <v>1</v>
      </c>
      <c r="L78" s="584" t="s">
        <v>359</v>
      </c>
      <c r="M78" s="586"/>
      <c r="N78" s="42">
        <f t="shared" si="4"/>
        <v>12461</v>
      </c>
      <c r="O78" s="169" t="s">
        <v>21</v>
      </c>
      <c r="P78" s="120">
        <v>45106</v>
      </c>
      <c r="Q78" s="166"/>
      <c r="R78" s="125"/>
      <c r="S78" s="48"/>
      <c r="T78" s="48"/>
      <c r="U78" s="49"/>
      <c r="V78" s="50"/>
    </row>
    <row r="79" spans="1:22" ht="47.25" x14ac:dyDescent="0.3">
      <c r="A79" s="449" t="s">
        <v>355</v>
      </c>
      <c r="B79" s="386" t="s">
        <v>374</v>
      </c>
      <c r="C79" s="450" t="s">
        <v>418</v>
      </c>
      <c r="D79" s="445"/>
      <c r="E79" s="56"/>
      <c r="F79" s="446">
        <v>100.28</v>
      </c>
      <c r="G79" s="447">
        <v>45106</v>
      </c>
      <c r="H79" s="453" t="s">
        <v>419</v>
      </c>
      <c r="I79" s="446">
        <v>100.28</v>
      </c>
      <c r="J79" s="39">
        <f t="shared" si="2"/>
        <v>0</v>
      </c>
      <c r="K79" s="462">
        <v>64</v>
      </c>
      <c r="L79" s="587" t="s">
        <v>420</v>
      </c>
      <c r="M79" s="585"/>
      <c r="N79" s="42">
        <f t="shared" si="4"/>
        <v>6417.92</v>
      </c>
      <c r="O79" s="622" t="s">
        <v>21</v>
      </c>
      <c r="P79" s="623">
        <v>45126</v>
      </c>
      <c r="Q79" s="166"/>
      <c r="R79" s="125"/>
      <c r="S79" s="48"/>
      <c r="T79" s="48"/>
      <c r="U79" s="49"/>
      <c r="V79" s="50"/>
    </row>
    <row r="80" spans="1:22" ht="52.5" customHeight="1" x14ac:dyDescent="0.3">
      <c r="A80" s="90" t="s">
        <v>355</v>
      </c>
      <c r="B80" s="386" t="s">
        <v>307</v>
      </c>
      <c r="C80" s="450" t="s">
        <v>421</v>
      </c>
      <c r="D80" s="445"/>
      <c r="E80" s="56"/>
      <c r="F80" s="446">
        <v>86.04</v>
      </c>
      <c r="G80" s="447">
        <v>45106</v>
      </c>
      <c r="H80" s="453" t="s">
        <v>422</v>
      </c>
      <c r="I80" s="446">
        <v>86.04</v>
      </c>
      <c r="J80" s="39">
        <f t="shared" si="2"/>
        <v>0</v>
      </c>
      <c r="K80" s="462">
        <v>110</v>
      </c>
      <c r="L80" s="587" t="s">
        <v>423</v>
      </c>
      <c r="M80" s="585"/>
      <c r="N80" s="42">
        <f t="shared" si="4"/>
        <v>9464.4000000000015</v>
      </c>
      <c r="O80" s="622" t="s">
        <v>21</v>
      </c>
      <c r="P80" s="624">
        <v>45126</v>
      </c>
      <c r="Q80" s="166"/>
      <c r="R80" s="125"/>
      <c r="S80" s="48"/>
      <c r="T80" s="48"/>
      <c r="U80" s="49"/>
      <c r="V80" s="50"/>
    </row>
    <row r="81" spans="1:22" ht="37.5" customHeight="1" x14ac:dyDescent="0.35">
      <c r="A81" s="456"/>
      <c r="B81" s="386"/>
      <c r="C81" s="450"/>
      <c r="D81" s="454"/>
      <c r="E81" s="56"/>
      <c r="F81" s="446"/>
      <c r="G81" s="447"/>
      <c r="H81" s="455"/>
      <c r="I81" s="446"/>
      <c r="J81" s="39">
        <f t="shared" si="2"/>
        <v>0</v>
      </c>
      <c r="K81" s="462"/>
      <c r="L81" s="587"/>
      <c r="M81" s="588"/>
      <c r="N81" s="42">
        <f>K81*I81</f>
        <v>0</v>
      </c>
      <c r="O81" s="169"/>
      <c r="P81" s="58"/>
      <c r="Q81" s="166"/>
      <c r="R81" s="125"/>
      <c r="S81" s="48"/>
      <c r="T81" s="48"/>
      <c r="U81" s="49"/>
      <c r="V81" s="50"/>
    </row>
    <row r="82" spans="1:22" ht="37.5" customHeight="1" x14ac:dyDescent="0.3">
      <c r="A82" s="456"/>
      <c r="B82" s="386"/>
      <c r="C82" s="450"/>
      <c r="D82" s="454"/>
      <c r="E82" s="56"/>
      <c r="F82" s="446"/>
      <c r="G82" s="447"/>
      <c r="H82" s="455"/>
      <c r="I82" s="446"/>
      <c r="J82" s="39">
        <f t="shared" si="2"/>
        <v>0</v>
      </c>
      <c r="K82" s="462"/>
      <c r="L82" s="587"/>
      <c r="M82" s="589"/>
      <c r="N82" s="42">
        <f>K82*I82</f>
        <v>0</v>
      </c>
      <c r="O82" s="169"/>
      <c r="P82" s="58"/>
      <c r="Q82" s="166"/>
      <c r="R82" s="125"/>
      <c r="S82" s="48"/>
      <c r="T82" s="48"/>
      <c r="U82" s="49"/>
      <c r="V82" s="50"/>
    </row>
    <row r="83" spans="1:22" ht="37.5" customHeight="1" x14ac:dyDescent="0.3">
      <c r="A83" s="456"/>
      <c r="B83" s="369"/>
      <c r="C83" s="450"/>
      <c r="D83" s="454"/>
      <c r="E83" s="56"/>
      <c r="F83" s="446"/>
      <c r="G83" s="447"/>
      <c r="H83" s="451"/>
      <c r="I83" s="446"/>
      <c r="J83" s="39">
        <f t="shared" si="2"/>
        <v>0</v>
      </c>
      <c r="K83" s="462"/>
      <c r="L83" s="587"/>
      <c r="M83" s="585"/>
      <c r="N83" s="42">
        <f>K83*I83</f>
        <v>0</v>
      </c>
      <c r="O83" s="169"/>
      <c r="P83" s="58"/>
      <c r="Q83" s="166"/>
      <c r="R83" s="125"/>
      <c r="S83" s="176"/>
      <c r="T83" s="177"/>
      <c r="U83" s="49"/>
      <c r="V83" s="50"/>
    </row>
    <row r="84" spans="1:22" ht="30" customHeight="1" x14ac:dyDescent="0.3">
      <c r="A84" s="90"/>
      <c r="B84" s="386"/>
      <c r="C84" s="454"/>
      <c r="D84" s="445"/>
      <c r="E84" s="56"/>
      <c r="F84" s="446"/>
      <c r="G84" s="447"/>
      <c r="H84" s="453"/>
      <c r="I84" s="446"/>
      <c r="J84" s="39">
        <f t="shared" si="2"/>
        <v>0</v>
      </c>
      <c r="K84" s="462"/>
      <c r="L84" s="587"/>
      <c r="M84" s="585"/>
      <c r="N84" s="42">
        <f>K84*I84</f>
        <v>0</v>
      </c>
      <c r="O84" s="169"/>
      <c r="P84" s="58"/>
      <c r="Q84" s="166"/>
      <c r="R84" s="125"/>
      <c r="S84" s="176"/>
      <c r="T84" s="177"/>
      <c r="U84" s="49"/>
      <c r="V84" s="50"/>
    </row>
    <row r="85" spans="1:22" ht="19.5" x14ac:dyDescent="0.3">
      <c r="A85" s="90"/>
      <c r="B85" s="386"/>
      <c r="C85" s="450"/>
      <c r="D85" s="445"/>
      <c r="E85" s="56"/>
      <c r="F85" s="446"/>
      <c r="G85" s="447"/>
      <c r="H85" s="453"/>
      <c r="I85" s="446"/>
      <c r="J85" s="39">
        <f t="shared" si="2"/>
        <v>0</v>
      </c>
      <c r="K85" s="462"/>
      <c r="L85" s="587"/>
      <c r="M85" s="585"/>
      <c r="N85" s="42">
        <f t="shared" ref="N85:N91" si="5">K85*I85</f>
        <v>0</v>
      </c>
      <c r="O85" s="169"/>
      <c r="P85" s="58"/>
      <c r="Q85" s="166"/>
      <c r="R85" s="125"/>
      <c r="S85" s="176"/>
      <c r="T85" s="177"/>
      <c r="U85" s="49"/>
      <c r="V85" s="50"/>
    </row>
    <row r="86" spans="1:22" ht="19.5" x14ac:dyDescent="0.3">
      <c r="A86" s="90"/>
      <c r="B86" s="386"/>
      <c r="C86" s="450"/>
      <c r="D86" s="445"/>
      <c r="E86" s="56"/>
      <c r="F86" s="446"/>
      <c r="G86" s="447"/>
      <c r="H86" s="453"/>
      <c r="I86" s="446"/>
      <c r="J86" s="39">
        <f t="shared" si="2"/>
        <v>0</v>
      </c>
      <c r="K86" s="462"/>
      <c r="L86" s="590"/>
      <c r="M86" s="585"/>
      <c r="N86" s="42">
        <f t="shared" si="5"/>
        <v>0</v>
      </c>
      <c r="O86" s="169"/>
      <c r="P86" s="58"/>
      <c r="Q86" s="166"/>
      <c r="R86" s="125"/>
      <c r="S86" s="176"/>
      <c r="T86" s="177"/>
      <c r="U86" s="49"/>
      <c r="V86" s="50"/>
    </row>
    <row r="87" spans="1:22" ht="19.5" x14ac:dyDescent="0.3">
      <c r="A87" s="90"/>
      <c r="B87" s="369"/>
      <c r="C87" s="450"/>
      <c r="D87" s="445"/>
      <c r="E87" s="56"/>
      <c r="F87" s="446"/>
      <c r="G87" s="447"/>
      <c r="H87" s="453"/>
      <c r="I87" s="446"/>
      <c r="J87" s="39">
        <f t="shared" si="2"/>
        <v>0</v>
      </c>
      <c r="K87" s="462"/>
      <c r="L87" s="590"/>
      <c r="M87" s="585"/>
      <c r="N87" s="42">
        <f t="shared" si="5"/>
        <v>0</v>
      </c>
      <c r="O87" s="169"/>
      <c r="P87" s="58"/>
      <c r="Q87" s="166"/>
      <c r="R87" s="125"/>
      <c r="S87" s="176"/>
      <c r="T87" s="177"/>
      <c r="U87" s="49"/>
      <c r="V87" s="50"/>
    </row>
    <row r="88" spans="1:22" ht="32.25" customHeight="1" x14ac:dyDescent="0.3">
      <c r="A88" s="90"/>
      <c r="B88" s="369"/>
      <c r="C88" s="454"/>
      <c r="D88" s="445"/>
      <c r="E88" s="56"/>
      <c r="F88" s="446"/>
      <c r="G88" s="447"/>
      <c r="H88" s="453"/>
      <c r="I88" s="446"/>
      <c r="J88" s="39">
        <f t="shared" si="2"/>
        <v>0</v>
      </c>
      <c r="K88" s="462"/>
      <c r="L88" s="587"/>
      <c r="M88" s="585"/>
      <c r="N88" s="42">
        <f t="shared" si="5"/>
        <v>0</v>
      </c>
      <c r="O88" s="169"/>
      <c r="P88" s="58"/>
      <c r="Q88" s="166"/>
      <c r="R88" s="125"/>
      <c r="S88" s="176"/>
      <c r="T88" s="177"/>
      <c r="U88" s="49"/>
      <c r="V88" s="50"/>
    </row>
    <row r="89" spans="1:22" ht="32.25" customHeight="1" x14ac:dyDescent="0.3">
      <c r="A89" s="456"/>
      <c r="B89" s="386"/>
      <c r="C89" s="595"/>
      <c r="D89" s="454"/>
      <c r="E89" s="56"/>
      <c r="F89" s="446"/>
      <c r="G89" s="447"/>
      <c r="H89" s="448"/>
      <c r="I89" s="446"/>
      <c r="J89" s="39">
        <f t="shared" si="2"/>
        <v>0</v>
      </c>
      <c r="K89" s="462"/>
      <c r="L89" s="587"/>
      <c r="M89" s="585"/>
      <c r="N89" s="42">
        <f t="shared" si="5"/>
        <v>0</v>
      </c>
      <c r="O89" s="169"/>
      <c r="P89" s="58"/>
      <c r="Q89" s="166"/>
      <c r="R89" s="125"/>
      <c r="S89" s="176"/>
      <c r="T89" s="177"/>
      <c r="U89" s="49"/>
      <c r="V89" s="50"/>
    </row>
    <row r="90" spans="1:22" ht="32.25" customHeight="1" x14ac:dyDescent="0.35">
      <c r="A90" s="456"/>
      <c r="B90" s="386"/>
      <c r="C90" s="596"/>
      <c r="D90" s="454"/>
      <c r="E90" s="56"/>
      <c r="F90" s="446"/>
      <c r="G90" s="447"/>
      <c r="H90" s="448"/>
      <c r="I90" s="446"/>
      <c r="J90" s="39">
        <f t="shared" si="2"/>
        <v>0</v>
      </c>
      <c r="K90" s="462"/>
      <c r="L90" s="591"/>
      <c r="M90" s="585"/>
      <c r="N90" s="42">
        <f t="shared" si="5"/>
        <v>0</v>
      </c>
      <c r="O90" s="169"/>
      <c r="P90" s="58"/>
      <c r="Q90" s="166"/>
      <c r="R90" s="125"/>
      <c r="S90" s="176"/>
      <c r="T90" s="177"/>
      <c r="U90" s="49"/>
      <c r="V90" s="50"/>
    </row>
    <row r="91" spans="1:22" ht="32.25" customHeight="1" x14ac:dyDescent="0.35">
      <c r="A91" s="456"/>
      <c r="B91" s="459"/>
      <c r="C91" s="454"/>
      <c r="D91" s="454"/>
      <c r="E91" s="56"/>
      <c r="F91" s="446"/>
      <c r="G91" s="447"/>
      <c r="H91" s="448"/>
      <c r="I91" s="446"/>
      <c r="J91" s="39">
        <f t="shared" si="2"/>
        <v>0</v>
      </c>
      <c r="K91" s="462"/>
      <c r="L91" s="591"/>
      <c r="M91" s="585"/>
      <c r="N91" s="42">
        <f t="shared" si="5"/>
        <v>0</v>
      </c>
      <c r="O91" s="169"/>
      <c r="P91" s="58"/>
      <c r="Q91" s="166"/>
      <c r="R91" s="125"/>
      <c r="S91" s="176"/>
      <c r="T91" s="177"/>
      <c r="U91" s="49"/>
      <c r="V91" s="50"/>
    </row>
    <row r="92" spans="1:22" ht="32.25" customHeight="1" x14ac:dyDescent="0.35">
      <c r="A92" s="456"/>
      <c r="B92" s="386"/>
      <c r="C92" s="454"/>
      <c r="D92" s="454"/>
      <c r="E92" s="56"/>
      <c r="F92" s="446"/>
      <c r="G92" s="447"/>
      <c r="H92" s="451"/>
      <c r="I92" s="446"/>
      <c r="J92" s="39">
        <f t="shared" si="2"/>
        <v>0</v>
      </c>
      <c r="K92" s="462"/>
      <c r="L92" s="591"/>
      <c r="M92" s="585"/>
      <c r="N92" s="42">
        <f t="shared" si="4"/>
        <v>0</v>
      </c>
      <c r="O92" s="158"/>
      <c r="P92" s="183"/>
      <c r="Q92" s="166"/>
      <c r="R92" s="125"/>
      <c r="S92" s="176"/>
      <c r="T92" s="177"/>
      <c r="U92" s="49"/>
      <c r="V92" s="50"/>
    </row>
    <row r="93" spans="1:22" ht="32.25" customHeight="1" x14ac:dyDescent="0.35">
      <c r="A93" s="456"/>
      <c r="B93" s="369"/>
      <c r="C93" s="454"/>
      <c r="D93" s="452"/>
      <c r="E93" s="56"/>
      <c r="F93" s="446"/>
      <c r="G93" s="447"/>
      <c r="H93" s="451"/>
      <c r="I93" s="446"/>
      <c r="J93" s="39">
        <f t="shared" si="2"/>
        <v>0</v>
      </c>
      <c r="K93" s="462"/>
      <c r="L93" s="591"/>
      <c r="M93" s="585"/>
      <c r="N93" s="42">
        <f t="shared" si="4"/>
        <v>0</v>
      </c>
      <c r="O93" s="158"/>
      <c r="P93" s="183"/>
      <c r="Q93" s="166"/>
      <c r="R93" s="125"/>
      <c r="S93" s="176"/>
      <c r="T93" s="177"/>
      <c r="U93" s="49"/>
      <c r="V93" s="50"/>
    </row>
    <row r="94" spans="1:22" x14ac:dyDescent="0.25">
      <c r="A94" s="456"/>
      <c r="B94" s="459"/>
      <c r="C94" s="450"/>
      <c r="D94" s="454"/>
      <c r="E94" s="56"/>
      <c r="F94" s="446"/>
      <c r="G94" s="447"/>
      <c r="H94" s="451"/>
      <c r="I94" s="446"/>
      <c r="J94" s="39">
        <f t="shared" si="2"/>
        <v>0</v>
      </c>
      <c r="K94" s="462"/>
      <c r="L94" s="592"/>
      <c r="M94" s="585"/>
      <c r="N94" s="42">
        <f t="shared" si="4"/>
        <v>0</v>
      </c>
      <c r="O94" s="158"/>
      <c r="P94" s="183"/>
      <c r="Q94" s="158"/>
      <c r="R94" s="125"/>
      <c r="S94" s="176"/>
      <c r="T94" s="177"/>
      <c r="U94" s="49"/>
      <c r="V94" s="50"/>
    </row>
    <row r="95" spans="1:22" ht="32.25" customHeight="1" x14ac:dyDescent="0.3">
      <c r="A95" s="456"/>
      <c r="B95" s="386"/>
      <c r="C95" s="450"/>
      <c r="D95" s="452"/>
      <c r="E95" s="56"/>
      <c r="F95" s="446"/>
      <c r="G95" s="460"/>
      <c r="H95" s="448"/>
      <c r="I95" s="446"/>
      <c r="J95" s="39">
        <f t="shared" si="2"/>
        <v>0</v>
      </c>
      <c r="K95" s="462"/>
      <c r="L95" s="593"/>
      <c r="M95" s="585"/>
      <c r="N95" s="42">
        <f t="shared" si="4"/>
        <v>0</v>
      </c>
      <c r="O95" s="1672"/>
      <c r="P95" s="1730"/>
      <c r="Q95" s="158"/>
      <c r="R95" s="125"/>
      <c r="S95" s="176"/>
      <c r="T95" s="177"/>
      <c r="U95" s="49"/>
      <c r="V95" s="50"/>
    </row>
    <row r="96" spans="1:22" ht="32.25" customHeight="1" x14ac:dyDescent="0.3">
      <c r="A96" s="456"/>
      <c r="B96" s="369"/>
      <c r="C96" s="450"/>
      <c r="D96" s="452"/>
      <c r="E96" s="56"/>
      <c r="F96" s="446"/>
      <c r="G96" s="460"/>
      <c r="H96" s="448"/>
      <c r="I96" s="446"/>
      <c r="J96" s="39">
        <f t="shared" si="2"/>
        <v>0</v>
      </c>
      <c r="K96" s="462"/>
      <c r="L96" s="593"/>
      <c r="M96" s="585"/>
      <c r="N96" s="42">
        <f t="shared" si="4"/>
        <v>0</v>
      </c>
      <c r="O96" s="1673"/>
      <c r="P96" s="1731"/>
      <c r="Q96" s="158"/>
      <c r="R96" s="125"/>
      <c r="S96" s="176"/>
      <c r="T96" s="177"/>
      <c r="U96" s="49"/>
      <c r="V96" s="50"/>
    </row>
    <row r="97" spans="1:22" ht="17.25" customHeight="1" x14ac:dyDescent="0.35">
      <c r="A97" s="456"/>
      <c r="B97" s="369"/>
      <c r="C97" s="454"/>
      <c r="D97" s="452"/>
      <c r="E97" s="56"/>
      <c r="F97" s="446"/>
      <c r="G97" s="460"/>
      <c r="H97" s="448"/>
      <c r="I97" s="446"/>
      <c r="J97" s="39">
        <f t="shared" si="2"/>
        <v>0</v>
      </c>
      <c r="K97" s="462"/>
      <c r="L97" s="591"/>
      <c r="M97" s="585"/>
      <c r="N97" s="42">
        <f t="shared" si="4"/>
        <v>0</v>
      </c>
      <c r="O97" s="158"/>
      <c r="P97" s="186"/>
      <c r="Q97" s="158"/>
      <c r="R97" s="125"/>
      <c r="S97" s="176"/>
      <c r="T97" s="177"/>
      <c r="U97" s="49"/>
      <c r="V97" s="50"/>
    </row>
    <row r="98" spans="1:22" ht="17.25" customHeight="1" x14ac:dyDescent="0.35">
      <c r="A98" s="456"/>
      <c r="B98" s="369"/>
      <c r="C98" s="454"/>
      <c r="D98" s="452"/>
      <c r="E98" s="56"/>
      <c r="F98" s="446"/>
      <c r="G98" s="460"/>
      <c r="H98" s="448"/>
      <c r="I98" s="446"/>
      <c r="J98" s="39">
        <f t="shared" si="2"/>
        <v>0</v>
      </c>
      <c r="K98" s="462"/>
      <c r="L98" s="568"/>
      <c r="M98" s="463"/>
      <c r="N98" s="42">
        <f t="shared" si="4"/>
        <v>0</v>
      </c>
      <c r="O98" s="158"/>
      <c r="P98" s="186"/>
      <c r="Q98" s="158"/>
      <c r="R98" s="125"/>
      <c r="S98" s="176"/>
      <c r="T98" s="177"/>
      <c r="U98" s="49"/>
      <c r="V98" s="50"/>
    </row>
    <row r="99" spans="1:22" ht="17.25" customHeight="1" x14ac:dyDescent="0.35">
      <c r="A99" s="152"/>
      <c r="B99" s="178"/>
      <c r="C99" s="174"/>
      <c r="D99" s="170"/>
      <c r="E99" s="56"/>
      <c r="F99" s="155"/>
      <c r="G99" s="185"/>
      <c r="H99" s="164"/>
      <c r="I99" s="155"/>
      <c r="J99" s="39">
        <f t="shared" si="2"/>
        <v>0</v>
      </c>
      <c r="K99" s="462"/>
      <c r="L99" s="568"/>
      <c r="M99" s="463"/>
      <c r="N99" s="42">
        <f t="shared" si="4"/>
        <v>0</v>
      </c>
      <c r="O99" s="158"/>
      <c r="P99" s="186"/>
      <c r="Q99" s="158"/>
      <c r="R99" s="125"/>
      <c r="S99" s="176"/>
      <c r="T99" s="177"/>
      <c r="U99" s="49"/>
      <c r="V99" s="50"/>
    </row>
    <row r="100" spans="1:22" ht="18.75" customHeight="1" x14ac:dyDescent="0.35">
      <c r="A100" s="152"/>
      <c r="B100" s="167"/>
      <c r="C100" s="174"/>
      <c r="D100" s="174"/>
      <c r="E100" s="56"/>
      <c r="F100" s="155"/>
      <c r="G100" s="156"/>
      <c r="H100" s="168"/>
      <c r="I100" s="155"/>
      <c r="J100" s="39">
        <f t="shared" si="2"/>
        <v>0</v>
      </c>
      <c r="K100" s="462"/>
      <c r="L100" s="568"/>
      <c r="M100" s="463"/>
      <c r="N100" s="42">
        <f t="shared" si="4"/>
        <v>0</v>
      </c>
      <c r="O100" s="158"/>
      <c r="P100" s="183"/>
      <c r="Q100" s="158"/>
      <c r="R100" s="125"/>
      <c r="S100" s="176"/>
      <c r="T100" s="177"/>
      <c r="U100" s="49"/>
      <c r="V100" s="50"/>
    </row>
    <row r="101" spans="1:22" ht="16.5" customHeight="1" x14ac:dyDescent="0.35">
      <c r="A101" s="152"/>
      <c r="B101" s="167"/>
      <c r="C101" s="174"/>
      <c r="D101" s="187"/>
      <c r="E101" s="56"/>
      <c r="F101" s="155"/>
      <c r="G101" s="156"/>
      <c r="H101" s="168"/>
      <c r="I101" s="155"/>
      <c r="J101" s="39">
        <f t="shared" si="2"/>
        <v>0</v>
      </c>
      <c r="K101" s="468"/>
      <c r="L101" s="568"/>
      <c r="M101" s="463"/>
      <c r="N101" s="42">
        <f t="shared" si="4"/>
        <v>0</v>
      </c>
      <c r="O101" s="158"/>
      <c r="P101" s="183"/>
      <c r="Q101" s="158"/>
      <c r="R101" s="125"/>
      <c r="S101" s="176"/>
      <c r="T101" s="177"/>
      <c r="U101" s="49"/>
      <c r="V101" s="50"/>
    </row>
    <row r="102" spans="1:22" ht="16.5" customHeight="1" x14ac:dyDescent="0.35">
      <c r="A102" s="152"/>
      <c r="B102" s="167"/>
      <c r="C102" s="174"/>
      <c r="D102" s="187"/>
      <c r="E102" s="56"/>
      <c r="F102" s="155"/>
      <c r="G102" s="156"/>
      <c r="H102" s="164"/>
      <c r="I102" s="155"/>
      <c r="J102" s="39">
        <f t="shared" si="2"/>
        <v>0</v>
      </c>
      <c r="K102" s="468"/>
      <c r="L102" s="568"/>
      <c r="M102" s="463"/>
      <c r="N102" s="42">
        <f t="shared" si="4"/>
        <v>0</v>
      </c>
      <c r="O102" s="158"/>
      <c r="P102" s="186"/>
      <c r="Q102" s="158"/>
      <c r="R102" s="125"/>
      <c r="S102" s="176"/>
      <c r="T102" s="177"/>
      <c r="U102" s="49"/>
      <c r="V102" s="50"/>
    </row>
    <row r="103" spans="1:22" ht="16.5" customHeight="1" x14ac:dyDescent="0.35">
      <c r="A103" s="152"/>
      <c r="B103" s="167"/>
      <c r="C103" s="174"/>
      <c r="D103" s="187"/>
      <c r="E103" s="56"/>
      <c r="F103" s="155"/>
      <c r="G103" s="156"/>
      <c r="H103" s="164"/>
      <c r="I103" s="155"/>
      <c r="J103" s="39">
        <f t="shared" si="2"/>
        <v>0</v>
      </c>
      <c r="K103" s="468"/>
      <c r="L103" s="568"/>
      <c r="M103" s="463"/>
      <c r="N103" s="42">
        <f t="shared" si="4"/>
        <v>0</v>
      </c>
      <c r="O103" s="158"/>
      <c r="P103" s="186"/>
      <c r="Q103" s="158"/>
      <c r="R103" s="125"/>
      <c r="S103" s="176"/>
      <c r="T103" s="177"/>
      <c r="U103" s="49"/>
      <c r="V103" s="50"/>
    </row>
    <row r="104" spans="1:22" ht="16.5" customHeight="1" x14ac:dyDescent="0.35">
      <c r="A104" s="152"/>
      <c r="B104" s="167"/>
      <c r="C104" s="174"/>
      <c r="D104" s="181"/>
      <c r="E104" s="56"/>
      <c r="F104" s="155"/>
      <c r="G104" s="156"/>
      <c r="H104" s="164"/>
      <c r="I104" s="155"/>
      <c r="J104" s="39">
        <f t="shared" si="2"/>
        <v>0</v>
      </c>
      <c r="K104" s="468"/>
      <c r="L104" s="568"/>
      <c r="M104" s="463"/>
      <c r="N104" s="42">
        <f t="shared" si="4"/>
        <v>0</v>
      </c>
      <c r="O104" s="158"/>
      <c r="P104" s="186"/>
      <c r="Q104" s="158"/>
      <c r="R104" s="125"/>
      <c r="S104" s="176"/>
      <c r="T104" s="177"/>
      <c r="U104" s="49"/>
      <c r="V104" s="50"/>
    </row>
    <row r="105" spans="1:22" ht="16.5" customHeight="1" x14ac:dyDescent="0.35">
      <c r="A105" s="152"/>
      <c r="B105" s="167"/>
      <c r="C105" s="174"/>
      <c r="D105" s="181"/>
      <c r="E105" s="56">
        <f t="shared" ref="E105:E170" si="6">D105*F105</f>
        <v>0</v>
      </c>
      <c r="F105" s="155"/>
      <c r="G105" s="156"/>
      <c r="H105" s="164"/>
      <c r="I105" s="155"/>
      <c r="J105" s="39">
        <f t="shared" si="2"/>
        <v>0</v>
      </c>
      <c r="K105" s="81"/>
      <c r="L105" s="566"/>
      <c r="M105" s="61"/>
      <c r="N105" s="42">
        <f t="shared" si="4"/>
        <v>0</v>
      </c>
      <c r="O105" s="158"/>
      <c r="P105" s="186"/>
      <c r="Q105" s="158"/>
      <c r="R105" s="125"/>
      <c r="S105" s="176"/>
      <c r="T105" s="177"/>
      <c r="U105" s="49"/>
      <c r="V105" s="50"/>
    </row>
    <row r="106" spans="1:22" ht="16.5" customHeight="1" x14ac:dyDescent="0.35">
      <c r="A106" s="98"/>
      <c r="B106" s="167"/>
      <c r="C106" s="188"/>
      <c r="D106" s="187"/>
      <c r="E106" s="56">
        <f t="shared" si="6"/>
        <v>0</v>
      </c>
      <c r="F106" s="155"/>
      <c r="G106" s="156"/>
      <c r="H106" s="168"/>
      <c r="I106" s="155"/>
      <c r="J106" s="39">
        <f t="shared" si="2"/>
        <v>0</v>
      </c>
      <c r="K106" s="81"/>
      <c r="L106" s="566"/>
      <c r="M106" s="61"/>
      <c r="N106" s="42">
        <f t="shared" si="4"/>
        <v>0</v>
      </c>
      <c r="O106" s="158"/>
      <c r="P106" s="183"/>
      <c r="Q106" s="158"/>
      <c r="R106" s="125"/>
      <c r="S106" s="176"/>
      <c r="T106" s="177"/>
      <c r="U106" s="49"/>
      <c r="V106" s="50"/>
    </row>
    <row r="107" spans="1:22" ht="16.5" customHeight="1" x14ac:dyDescent="0.35">
      <c r="A107" s="98"/>
      <c r="B107" s="167"/>
      <c r="C107" s="189"/>
      <c r="D107" s="187"/>
      <c r="E107" s="56">
        <f t="shared" si="6"/>
        <v>0</v>
      </c>
      <c r="F107" s="155"/>
      <c r="G107" s="156"/>
      <c r="H107" s="168"/>
      <c r="I107" s="155"/>
      <c r="J107" s="39">
        <f t="shared" si="2"/>
        <v>0</v>
      </c>
      <c r="K107" s="81"/>
      <c r="L107" s="566"/>
      <c r="M107" s="61"/>
      <c r="N107" s="42">
        <f t="shared" si="4"/>
        <v>0</v>
      </c>
      <c r="O107" s="158"/>
      <c r="P107" s="190"/>
      <c r="Q107" s="158"/>
      <c r="R107" s="125"/>
      <c r="S107" s="176"/>
      <c r="T107" s="177"/>
      <c r="U107" s="49"/>
      <c r="V107" s="50"/>
    </row>
    <row r="108" spans="1:22" ht="16.5" customHeight="1" x14ac:dyDescent="0.35">
      <c r="A108" s="98"/>
      <c r="B108" s="167"/>
      <c r="C108" s="191"/>
      <c r="D108" s="191"/>
      <c r="E108" s="56">
        <f t="shared" si="6"/>
        <v>0</v>
      </c>
      <c r="F108" s="155"/>
      <c r="G108" s="156"/>
      <c r="H108" s="168"/>
      <c r="I108" s="155"/>
      <c r="J108" s="39">
        <f t="shared" si="2"/>
        <v>0</v>
      </c>
      <c r="K108" s="81"/>
      <c r="L108" s="566"/>
      <c r="M108" s="61"/>
      <c r="N108" s="42">
        <f t="shared" si="4"/>
        <v>0</v>
      </c>
      <c r="O108" s="158"/>
      <c r="P108" s="190"/>
      <c r="Q108" s="158"/>
      <c r="R108" s="125"/>
      <c r="S108" s="176"/>
      <c r="T108" s="177"/>
      <c r="U108" s="49"/>
      <c r="V108" s="50"/>
    </row>
    <row r="109" spans="1:22" ht="16.5" customHeight="1" x14ac:dyDescent="0.35">
      <c r="A109" s="110"/>
      <c r="B109" s="99"/>
      <c r="C109" s="191"/>
      <c r="D109" s="191"/>
      <c r="E109" s="56">
        <f t="shared" si="6"/>
        <v>0</v>
      </c>
      <c r="F109" s="60"/>
      <c r="G109" s="58"/>
      <c r="H109" s="59"/>
      <c r="I109" s="60"/>
      <c r="J109" s="39">
        <f t="shared" si="2"/>
        <v>0</v>
      </c>
      <c r="K109" s="81"/>
      <c r="L109" s="566"/>
      <c r="M109" s="61"/>
      <c r="N109" s="42">
        <f t="shared" si="4"/>
        <v>0</v>
      </c>
      <c r="O109" s="158"/>
      <c r="P109" s="190"/>
      <c r="Q109" s="158"/>
      <c r="R109" s="125"/>
      <c r="S109" s="176"/>
      <c r="T109" s="177"/>
      <c r="U109" s="49"/>
      <c r="V109" s="50"/>
    </row>
    <row r="110" spans="1:22" ht="17.25" x14ac:dyDescent="0.3">
      <c r="A110" s="110"/>
      <c r="B110" s="99"/>
      <c r="C110" s="194"/>
      <c r="D110" s="191"/>
      <c r="E110" s="56">
        <f t="shared" si="6"/>
        <v>0</v>
      </c>
      <c r="F110" s="60"/>
      <c r="G110" s="58"/>
      <c r="H110" s="59"/>
      <c r="I110" s="60"/>
      <c r="J110" s="39">
        <f t="shared" si="2"/>
        <v>0</v>
      </c>
      <c r="K110" s="81"/>
      <c r="L110" s="1670"/>
      <c r="M110" s="1671"/>
      <c r="N110" s="42">
        <f t="shared" si="4"/>
        <v>0</v>
      </c>
      <c r="O110" s="158"/>
      <c r="P110" s="190"/>
      <c r="Q110" s="158"/>
      <c r="R110" s="125"/>
      <c r="S110" s="176"/>
      <c r="T110" s="177"/>
      <c r="U110" s="49"/>
      <c r="V110" s="50"/>
    </row>
    <row r="111" spans="1:22" ht="17.25" x14ac:dyDescent="0.3">
      <c r="A111" s="110"/>
      <c r="B111" s="99"/>
      <c r="C111" s="154"/>
      <c r="D111" s="191"/>
      <c r="E111" s="56">
        <f t="shared" si="6"/>
        <v>0</v>
      </c>
      <c r="F111" s="60"/>
      <c r="G111" s="58"/>
      <c r="H111" s="59"/>
      <c r="I111" s="60"/>
      <c r="J111" s="39">
        <f t="shared" si="2"/>
        <v>0</v>
      </c>
      <c r="K111" s="81"/>
      <c r="L111" s="1670"/>
      <c r="M111" s="1671"/>
      <c r="N111" s="42">
        <f t="shared" si="4"/>
        <v>0</v>
      </c>
      <c r="O111" s="158"/>
      <c r="P111" s="190"/>
      <c r="Q111" s="158"/>
      <c r="R111" s="125"/>
      <c r="S111" s="176"/>
      <c r="T111" s="177"/>
      <c r="U111" s="49"/>
      <c r="V111" s="50"/>
    </row>
    <row r="112" spans="1:22" ht="21" customHeight="1" x14ac:dyDescent="0.3">
      <c r="A112" s="193"/>
      <c r="B112" s="99"/>
      <c r="C112" s="194"/>
      <c r="D112" s="191"/>
      <c r="E112" s="56">
        <f t="shared" si="6"/>
        <v>0</v>
      </c>
      <c r="F112" s="60"/>
      <c r="G112" s="58"/>
      <c r="H112" s="59"/>
      <c r="I112" s="60"/>
      <c r="J112" s="39">
        <f t="shared" si="2"/>
        <v>0</v>
      </c>
      <c r="K112" s="81"/>
      <c r="L112" s="569"/>
      <c r="M112" s="195"/>
      <c r="N112" s="42">
        <f t="shared" si="4"/>
        <v>0</v>
      </c>
      <c r="O112" s="158"/>
      <c r="P112" s="190"/>
      <c r="Q112" s="158"/>
      <c r="R112" s="125"/>
      <c r="S112" s="176"/>
      <c r="T112" s="177"/>
      <c r="U112" s="49"/>
      <c r="V112" s="50"/>
    </row>
    <row r="113" spans="1:22" ht="26.25" customHeight="1" x14ac:dyDescent="0.3">
      <c r="A113" s="196"/>
      <c r="B113" s="99"/>
      <c r="C113" s="154"/>
      <c r="D113" s="191"/>
      <c r="E113" s="56">
        <f t="shared" si="6"/>
        <v>0</v>
      </c>
      <c r="F113" s="60"/>
      <c r="G113" s="58"/>
      <c r="H113" s="59"/>
      <c r="I113" s="60"/>
      <c r="J113" s="39">
        <f t="shared" si="2"/>
        <v>0</v>
      </c>
      <c r="K113" s="81"/>
      <c r="L113" s="569"/>
      <c r="M113" s="195"/>
      <c r="N113" s="42">
        <f t="shared" si="4"/>
        <v>0</v>
      </c>
      <c r="O113" s="158"/>
      <c r="P113" s="190"/>
      <c r="Q113" s="158"/>
      <c r="R113" s="125"/>
      <c r="S113" s="176"/>
      <c r="T113" s="177"/>
      <c r="U113" s="49"/>
      <c r="V113" s="50"/>
    </row>
    <row r="114" spans="1:22" x14ac:dyDescent="0.35">
      <c r="A114" s="101"/>
      <c r="B114" s="99"/>
      <c r="C114" s="191"/>
      <c r="D114" s="191"/>
      <c r="E114" s="56">
        <f t="shared" si="6"/>
        <v>0</v>
      </c>
      <c r="F114" s="60"/>
      <c r="G114" s="58"/>
      <c r="H114" s="59"/>
      <c r="I114" s="60"/>
      <c r="J114" s="39">
        <f t="shared" si="2"/>
        <v>0</v>
      </c>
      <c r="K114" s="81"/>
      <c r="L114" s="566"/>
      <c r="M114" s="61"/>
      <c r="N114" s="42">
        <f t="shared" si="4"/>
        <v>0</v>
      </c>
      <c r="O114" s="158"/>
      <c r="P114" s="190"/>
      <c r="Q114" s="158"/>
      <c r="R114" s="125"/>
      <c r="S114" s="176"/>
      <c r="T114" s="177"/>
      <c r="U114" s="49"/>
      <c r="V114" s="50"/>
    </row>
    <row r="115" spans="1:22" x14ac:dyDescent="0.35">
      <c r="A115" s="101"/>
      <c r="B115" s="99"/>
      <c r="C115" s="191"/>
      <c r="D115" s="191"/>
      <c r="E115" s="56">
        <f t="shared" si="6"/>
        <v>0</v>
      </c>
      <c r="F115" s="60"/>
      <c r="G115" s="58"/>
      <c r="H115" s="59"/>
      <c r="I115" s="60"/>
      <c r="J115" s="39">
        <f t="shared" si="2"/>
        <v>0</v>
      </c>
      <c r="K115" s="81"/>
      <c r="L115" s="566"/>
      <c r="M115" s="61"/>
      <c r="N115" s="42">
        <f t="shared" si="4"/>
        <v>0</v>
      </c>
      <c r="O115" s="158"/>
      <c r="P115" s="190"/>
      <c r="Q115" s="158"/>
      <c r="R115" s="125"/>
      <c r="S115" s="176"/>
      <c r="T115" s="177"/>
      <c r="U115" s="49"/>
      <c r="V115" s="50"/>
    </row>
    <row r="116" spans="1:22" x14ac:dyDescent="0.35">
      <c r="A116" s="101"/>
      <c r="B116" s="99"/>
      <c r="C116" s="191"/>
      <c r="D116" s="191"/>
      <c r="E116" s="56">
        <f t="shared" si="6"/>
        <v>0</v>
      </c>
      <c r="F116" s="60"/>
      <c r="G116" s="58"/>
      <c r="H116" s="59"/>
      <c r="I116" s="60"/>
      <c r="J116" s="39">
        <f t="shared" si="2"/>
        <v>0</v>
      </c>
      <c r="K116" s="81"/>
      <c r="L116" s="566"/>
      <c r="M116" s="61"/>
      <c r="N116" s="42">
        <f t="shared" si="4"/>
        <v>0</v>
      </c>
      <c r="O116" s="158"/>
      <c r="P116" s="190"/>
      <c r="Q116" s="158"/>
      <c r="R116" s="125"/>
      <c r="S116" s="176"/>
      <c r="T116" s="177"/>
      <c r="U116" s="49"/>
      <c r="V116" s="50"/>
    </row>
    <row r="117" spans="1:22" x14ac:dyDescent="0.35">
      <c r="A117" s="110"/>
      <c r="B117" s="99"/>
      <c r="C117" s="191"/>
      <c r="D117" s="191"/>
      <c r="E117" s="56">
        <f t="shared" si="6"/>
        <v>0</v>
      </c>
      <c r="F117" s="60"/>
      <c r="G117" s="58"/>
      <c r="H117" s="59"/>
      <c r="I117" s="60"/>
      <c r="J117" s="39">
        <f t="shared" si="2"/>
        <v>0</v>
      </c>
      <c r="K117" s="81"/>
      <c r="L117" s="566"/>
      <c r="M117" s="61"/>
      <c r="N117" s="42">
        <f t="shared" si="4"/>
        <v>0</v>
      </c>
      <c r="O117" s="1672"/>
      <c r="P117" s="1674"/>
      <c r="Q117" s="158"/>
      <c r="R117" s="125"/>
      <c r="S117" s="176"/>
      <c r="T117" s="177"/>
      <c r="U117" s="49"/>
      <c r="V117" s="50"/>
    </row>
    <row r="118" spans="1:22" x14ac:dyDescent="0.35">
      <c r="A118" s="110"/>
      <c r="B118" s="99"/>
      <c r="C118" s="191"/>
      <c r="D118" s="191"/>
      <c r="E118" s="56">
        <f t="shared" si="6"/>
        <v>0</v>
      </c>
      <c r="F118" s="60"/>
      <c r="G118" s="58"/>
      <c r="H118" s="59"/>
      <c r="I118" s="60"/>
      <c r="J118" s="39">
        <f t="shared" si="2"/>
        <v>0</v>
      </c>
      <c r="K118" s="81"/>
      <c r="L118" s="566"/>
      <c r="M118" s="61"/>
      <c r="N118" s="42">
        <f t="shared" si="4"/>
        <v>0</v>
      </c>
      <c r="O118" s="1673"/>
      <c r="P118" s="1675"/>
      <c r="Q118" s="158"/>
      <c r="R118" s="125"/>
      <c r="S118" s="176"/>
      <c r="T118" s="177"/>
      <c r="U118" s="49"/>
      <c r="V118" s="50"/>
    </row>
    <row r="119" spans="1:22" x14ac:dyDescent="0.35">
      <c r="A119" s="99"/>
      <c r="B119" s="99"/>
      <c r="C119" s="191"/>
      <c r="D119" s="191"/>
      <c r="E119" s="56">
        <f t="shared" si="6"/>
        <v>0</v>
      </c>
      <c r="F119" s="60"/>
      <c r="G119" s="58"/>
      <c r="H119" s="59"/>
      <c r="I119" s="60"/>
      <c r="J119" s="39">
        <f t="shared" si="2"/>
        <v>0</v>
      </c>
      <c r="K119" s="81"/>
      <c r="L119" s="566"/>
      <c r="M119" s="61"/>
      <c r="N119" s="42">
        <f t="shared" si="4"/>
        <v>0</v>
      </c>
      <c r="O119" s="158"/>
      <c r="P119" s="190"/>
      <c r="Q119" s="158"/>
      <c r="R119" s="125"/>
      <c r="S119" s="176"/>
      <c r="T119" s="177"/>
      <c r="U119" s="49"/>
      <c r="V119" s="50"/>
    </row>
    <row r="120" spans="1:22" x14ac:dyDescent="0.35">
      <c r="A120" s="99"/>
      <c r="B120" s="99"/>
      <c r="C120" s="191"/>
      <c r="D120" s="191"/>
      <c r="E120" s="56">
        <f t="shared" si="6"/>
        <v>0</v>
      </c>
      <c r="F120" s="60"/>
      <c r="G120" s="58"/>
      <c r="H120" s="59"/>
      <c r="I120" s="60"/>
      <c r="J120" s="39">
        <f t="shared" si="2"/>
        <v>0</v>
      </c>
      <c r="K120" s="81"/>
      <c r="L120" s="566"/>
      <c r="M120" s="61"/>
      <c r="N120" s="42">
        <f t="shared" si="4"/>
        <v>0</v>
      </c>
      <c r="O120" s="158"/>
      <c r="P120" s="190"/>
      <c r="Q120" s="158"/>
      <c r="R120" s="125"/>
      <c r="S120" s="176"/>
      <c r="T120" s="177"/>
      <c r="U120" s="49"/>
      <c r="V120" s="50"/>
    </row>
    <row r="121" spans="1:22" x14ac:dyDescent="0.35">
      <c r="A121" s="102"/>
      <c r="B121" s="99"/>
      <c r="C121" s="197"/>
      <c r="D121" s="197"/>
      <c r="E121" s="56">
        <f t="shared" si="6"/>
        <v>0</v>
      </c>
      <c r="F121" s="60"/>
      <c r="G121" s="58"/>
      <c r="H121" s="59"/>
      <c r="I121" s="60"/>
      <c r="J121" s="39">
        <f t="shared" si="2"/>
        <v>0</v>
      </c>
      <c r="K121" s="81"/>
      <c r="L121" s="566"/>
      <c r="M121" s="61"/>
      <c r="N121" s="42">
        <f t="shared" si="4"/>
        <v>0</v>
      </c>
      <c r="O121" s="158"/>
      <c r="P121" s="190"/>
      <c r="Q121" s="158"/>
      <c r="R121" s="125"/>
      <c r="S121" s="176"/>
      <c r="T121" s="177"/>
      <c r="U121" s="49"/>
      <c r="V121" s="50"/>
    </row>
    <row r="122" spans="1:22" x14ac:dyDescent="0.35">
      <c r="A122" s="152"/>
      <c r="B122" s="110"/>
      <c r="C122" s="194"/>
      <c r="D122" s="194"/>
      <c r="E122" s="56">
        <f t="shared" si="6"/>
        <v>0</v>
      </c>
      <c r="F122" s="60"/>
      <c r="G122" s="58"/>
      <c r="H122" s="59"/>
      <c r="I122" s="60"/>
      <c r="J122" s="39">
        <f t="shared" si="2"/>
        <v>0</v>
      </c>
      <c r="K122" s="81"/>
      <c r="L122" s="566"/>
      <c r="M122" s="61"/>
      <c r="N122" s="42">
        <f t="shared" si="4"/>
        <v>0</v>
      </c>
      <c r="O122" s="158"/>
      <c r="P122" s="190"/>
      <c r="Q122" s="158"/>
      <c r="R122" s="125"/>
      <c r="S122" s="176"/>
      <c r="T122" s="177"/>
      <c r="U122" s="49"/>
      <c r="V122" s="50"/>
    </row>
    <row r="123" spans="1:22" x14ac:dyDescent="0.35">
      <c r="A123" s="152"/>
      <c r="B123" s="110"/>
      <c r="C123" s="197"/>
      <c r="D123" s="197"/>
      <c r="E123" s="56">
        <f t="shared" si="6"/>
        <v>0</v>
      </c>
      <c r="F123" s="60"/>
      <c r="G123" s="58"/>
      <c r="H123" s="59"/>
      <c r="I123" s="60"/>
      <c r="J123" s="39">
        <f t="shared" si="2"/>
        <v>0</v>
      </c>
      <c r="K123" s="81"/>
      <c r="L123" s="566"/>
      <c r="M123" s="61"/>
      <c r="N123" s="42">
        <f t="shared" si="4"/>
        <v>0</v>
      </c>
      <c r="O123" s="158"/>
      <c r="P123" s="190"/>
      <c r="Q123" s="158"/>
      <c r="R123" s="125"/>
      <c r="S123" s="176"/>
      <c r="T123" s="177"/>
      <c r="U123" s="49"/>
      <c r="V123" s="50"/>
    </row>
    <row r="124" spans="1:22" x14ac:dyDescent="0.35">
      <c r="A124" s="152"/>
      <c r="B124" s="110"/>
      <c r="C124" s="197"/>
      <c r="D124" s="197"/>
      <c r="E124" s="56">
        <f t="shared" si="6"/>
        <v>0</v>
      </c>
      <c r="F124" s="60"/>
      <c r="G124" s="58"/>
      <c r="H124" s="59"/>
      <c r="I124" s="60"/>
      <c r="J124" s="39">
        <f t="shared" si="2"/>
        <v>0</v>
      </c>
      <c r="K124" s="81"/>
      <c r="L124" s="566"/>
      <c r="M124" s="61"/>
      <c r="N124" s="42">
        <f t="shared" si="4"/>
        <v>0</v>
      </c>
      <c r="O124" s="158"/>
      <c r="P124" s="190"/>
      <c r="Q124" s="158"/>
      <c r="R124" s="125"/>
      <c r="S124" s="176"/>
      <c r="T124" s="177"/>
      <c r="U124" s="49"/>
      <c r="V124" s="50"/>
    </row>
    <row r="125" spans="1:22" x14ac:dyDescent="0.35">
      <c r="A125" s="101"/>
      <c r="B125" s="99"/>
      <c r="C125" s="197"/>
      <c r="D125" s="197"/>
      <c r="E125" s="56">
        <f t="shared" si="6"/>
        <v>0</v>
      </c>
      <c r="F125" s="60"/>
      <c r="G125" s="58"/>
      <c r="H125" s="59"/>
      <c r="I125" s="60"/>
      <c r="J125" s="39">
        <f t="shared" si="2"/>
        <v>0</v>
      </c>
      <c r="K125" s="81"/>
      <c r="L125" s="566"/>
      <c r="M125" s="61"/>
      <c r="N125" s="42">
        <f t="shared" si="4"/>
        <v>0</v>
      </c>
      <c r="O125" s="158"/>
      <c r="P125" s="190"/>
      <c r="Q125" s="158"/>
      <c r="R125" s="125"/>
      <c r="S125" s="176"/>
      <c r="T125" s="176"/>
      <c r="U125" s="49"/>
      <c r="V125" s="50"/>
    </row>
    <row r="126" spans="1:22" x14ac:dyDescent="0.35">
      <c r="A126" s="101"/>
      <c r="B126" s="99"/>
      <c r="C126" s="197"/>
      <c r="D126" s="197"/>
      <c r="E126" s="56">
        <f t="shared" si="6"/>
        <v>0</v>
      </c>
      <c r="F126" s="60"/>
      <c r="G126" s="58"/>
      <c r="H126" s="59"/>
      <c r="I126" s="60"/>
      <c r="J126" s="39">
        <f t="shared" si="2"/>
        <v>0</v>
      </c>
      <c r="K126" s="81"/>
      <c r="L126" s="566"/>
      <c r="M126" s="61"/>
      <c r="N126" s="42">
        <f t="shared" si="4"/>
        <v>0</v>
      </c>
      <c r="O126" s="158"/>
      <c r="P126" s="190"/>
      <c r="Q126" s="158"/>
      <c r="R126" s="125"/>
      <c r="S126" s="176"/>
      <c r="T126" s="176"/>
      <c r="U126" s="49"/>
      <c r="V126" s="50"/>
    </row>
    <row r="127" spans="1:22" x14ac:dyDescent="0.35">
      <c r="A127" s="101"/>
      <c r="B127" s="99"/>
      <c r="C127" s="197"/>
      <c r="D127" s="197"/>
      <c r="E127" s="56">
        <f t="shared" si="6"/>
        <v>0</v>
      </c>
      <c r="F127" s="60"/>
      <c r="G127" s="58"/>
      <c r="H127" s="59"/>
      <c r="I127" s="60"/>
      <c r="J127" s="39">
        <f t="shared" si="2"/>
        <v>0</v>
      </c>
      <c r="K127" s="81"/>
      <c r="L127" s="566"/>
      <c r="M127" s="61"/>
      <c r="N127" s="42">
        <f t="shared" si="4"/>
        <v>0</v>
      </c>
      <c r="O127" s="158"/>
      <c r="P127" s="190"/>
      <c r="Q127" s="158"/>
      <c r="R127" s="125"/>
      <c r="S127" s="176"/>
      <c r="T127" s="176"/>
      <c r="U127" s="49"/>
      <c r="V127" s="50"/>
    </row>
    <row r="128" spans="1:22" x14ac:dyDescent="0.35">
      <c r="A128" s="99"/>
      <c r="B128" s="198"/>
      <c r="C128" s="197"/>
      <c r="D128" s="197"/>
      <c r="E128" s="56">
        <f t="shared" si="6"/>
        <v>0</v>
      </c>
      <c r="F128" s="60"/>
      <c r="G128" s="58"/>
      <c r="H128" s="59"/>
      <c r="I128" s="60"/>
      <c r="J128" s="39">
        <f t="shared" si="2"/>
        <v>0</v>
      </c>
      <c r="K128" s="81"/>
      <c r="L128" s="566"/>
      <c r="M128" s="61"/>
      <c r="N128" s="42">
        <f t="shared" si="4"/>
        <v>0</v>
      </c>
      <c r="O128" s="158"/>
      <c r="P128" s="190"/>
      <c r="Q128" s="158"/>
      <c r="R128" s="125"/>
      <c r="S128" s="176"/>
      <c r="T128" s="177"/>
      <c r="U128" s="49"/>
      <c r="V128" s="50"/>
    </row>
    <row r="129" spans="1:22" x14ac:dyDescent="0.35">
      <c r="A129" s="99"/>
      <c r="B129" s="99"/>
      <c r="C129" s="197"/>
      <c r="D129" s="197"/>
      <c r="E129" s="56">
        <f t="shared" si="6"/>
        <v>0</v>
      </c>
      <c r="F129" s="60"/>
      <c r="G129" s="58"/>
      <c r="H129" s="59"/>
      <c r="I129" s="60"/>
      <c r="J129" s="39">
        <f t="shared" si="2"/>
        <v>0</v>
      </c>
      <c r="K129" s="81"/>
      <c r="L129" s="566"/>
      <c r="M129" s="61"/>
      <c r="N129" s="42">
        <f t="shared" si="4"/>
        <v>0</v>
      </c>
      <c r="O129" s="158"/>
      <c r="P129" s="190"/>
      <c r="Q129" s="158"/>
      <c r="R129" s="125"/>
      <c r="S129" s="176"/>
      <c r="T129" s="177"/>
      <c r="U129" s="49"/>
      <c r="V129" s="50"/>
    </row>
    <row r="130" spans="1:22" x14ac:dyDescent="0.35">
      <c r="A130" s="99"/>
      <c r="B130" s="99"/>
      <c r="C130" s="197"/>
      <c r="D130" s="197"/>
      <c r="E130" s="56">
        <f t="shared" si="6"/>
        <v>0</v>
      </c>
      <c r="F130" s="60"/>
      <c r="G130" s="58"/>
      <c r="H130" s="59"/>
      <c r="I130" s="60"/>
      <c r="J130" s="39">
        <f t="shared" si="2"/>
        <v>0</v>
      </c>
      <c r="K130" s="81"/>
      <c r="L130" s="566"/>
      <c r="M130" s="61"/>
      <c r="N130" s="42">
        <f t="shared" si="4"/>
        <v>0</v>
      </c>
      <c r="O130" s="158"/>
      <c r="P130" s="190"/>
      <c r="Q130" s="158"/>
      <c r="R130" s="125"/>
      <c r="S130" s="176"/>
      <c r="T130" s="177"/>
      <c r="U130" s="49"/>
      <c r="V130" s="50"/>
    </row>
    <row r="131" spans="1:22" x14ac:dyDescent="0.35">
      <c r="A131" s="152"/>
      <c r="B131" s="99"/>
      <c r="C131" s="197"/>
      <c r="D131" s="197"/>
      <c r="E131" s="56">
        <f t="shared" si="6"/>
        <v>0</v>
      </c>
      <c r="F131" s="60"/>
      <c r="G131" s="58"/>
      <c r="H131" s="59"/>
      <c r="I131" s="60"/>
      <c r="J131" s="39">
        <f t="shared" si="2"/>
        <v>0</v>
      </c>
      <c r="K131" s="81"/>
      <c r="L131" s="566"/>
      <c r="M131" s="61"/>
      <c r="N131" s="42">
        <f t="shared" si="4"/>
        <v>0</v>
      </c>
      <c r="O131" s="158"/>
      <c r="P131" s="190"/>
      <c r="Q131" s="158"/>
      <c r="R131" s="125"/>
      <c r="S131" s="176"/>
      <c r="T131" s="177"/>
      <c r="U131" s="49"/>
      <c r="V131" s="50"/>
    </row>
    <row r="132" spans="1:22" ht="24" thickBot="1" x14ac:dyDescent="0.4">
      <c r="A132" s="199"/>
      <c r="B132" s="199"/>
      <c r="C132" s="200"/>
      <c r="D132" s="200"/>
      <c r="E132" s="201">
        <f t="shared" si="6"/>
        <v>0</v>
      </c>
      <c r="F132" s="38"/>
      <c r="G132" s="36"/>
      <c r="H132" s="552"/>
      <c r="I132" s="60"/>
      <c r="J132" s="39">
        <f t="shared" si="2"/>
        <v>0</v>
      </c>
      <c r="K132" s="81"/>
      <c r="L132" s="566"/>
      <c r="M132" s="61"/>
      <c r="N132" s="42">
        <f t="shared" si="4"/>
        <v>0</v>
      </c>
      <c r="O132" s="158"/>
      <c r="P132" s="190"/>
      <c r="Q132" s="158"/>
      <c r="R132" s="125"/>
      <c r="S132" s="176"/>
      <c r="T132" s="177"/>
      <c r="U132" s="49"/>
      <c r="V132" s="50"/>
    </row>
    <row r="133" spans="1:22" ht="24.75" thickTop="1" thickBot="1" x14ac:dyDescent="0.4">
      <c r="A133" s="99"/>
      <c r="B133" s="99"/>
      <c r="C133" s="197"/>
      <c r="D133" s="197"/>
      <c r="E133" s="34">
        <f t="shared" si="6"/>
        <v>0</v>
      </c>
      <c r="F133" s="60"/>
      <c r="G133" s="58"/>
      <c r="H133" s="59"/>
      <c r="I133" s="60"/>
      <c r="J133" s="39">
        <f t="shared" si="2"/>
        <v>0</v>
      </c>
      <c r="K133" s="81"/>
      <c r="L133" s="566"/>
      <c r="M133" s="61"/>
      <c r="N133" s="42">
        <f t="shared" si="4"/>
        <v>0</v>
      </c>
      <c r="O133" s="158"/>
      <c r="P133" s="190"/>
      <c r="Q133" s="158"/>
      <c r="R133" s="125"/>
      <c r="S133" s="176"/>
      <c r="T133" s="177"/>
      <c r="U133" s="49"/>
      <c r="V133" s="50"/>
    </row>
    <row r="134" spans="1:22" ht="24.75" thickTop="1" thickBot="1" x14ac:dyDescent="0.4">
      <c r="A134" s="110"/>
      <c r="B134" s="99"/>
      <c r="C134" s="197"/>
      <c r="D134" s="197"/>
      <c r="E134" s="34">
        <f t="shared" si="6"/>
        <v>0</v>
      </c>
      <c r="F134" s="60"/>
      <c r="G134" s="58"/>
      <c r="H134" s="59"/>
      <c r="I134" s="60"/>
      <c r="J134" s="39">
        <f t="shared" si="2"/>
        <v>0</v>
      </c>
      <c r="K134" s="81"/>
      <c r="L134" s="566"/>
      <c r="M134" s="61"/>
      <c r="N134" s="42">
        <f t="shared" si="4"/>
        <v>0</v>
      </c>
      <c r="O134" s="158"/>
      <c r="P134" s="190"/>
      <c r="Q134" s="158"/>
      <c r="R134" s="125"/>
      <c r="S134" s="176"/>
      <c r="T134" s="177"/>
      <c r="U134" s="49"/>
      <c r="V134" s="50"/>
    </row>
    <row r="135" spans="1:22" ht="24.75" thickTop="1" thickBot="1" x14ac:dyDescent="0.4">
      <c r="A135" s="110"/>
      <c r="B135" s="99"/>
      <c r="C135" s="197"/>
      <c r="D135" s="197"/>
      <c r="E135" s="34">
        <f t="shared" si="6"/>
        <v>0</v>
      </c>
      <c r="F135" s="60"/>
      <c r="G135" s="58"/>
      <c r="H135" s="59"/>
      <c r="I135" s="60"/>
      <c r="J135" s="39">
        <f t="shared" si="2"/>
        <v>0</v>
      </c>
      <c r="K135" s="81"/>
      <c r="L135" s="566"/>
      <c r="M135" s="61"/>
      <c r="N135" s="42">
        <f t="shared" si="4"/>
        <v>0</v>
      </c>
      <c r="O135" s="158"/>
      <c r="P135" s="190"/>
      <c r="Q135" s="158"/>
      <c r="R135" s="125"/>
      <c r="S135" s="176"/>
      <c r="T135" s="177"/>
      <c r="U135" s="49"/>
      <c r="V135" s="50"/>
    </row>
    <row r="136" spans="1:22" ht="24.75" thickTop="1" thickBot="1" x14ac:dyDescent="0.4">
      <c r="A136" s="110"/>
      <c r="B136" s="99"/>
      <c r="C136" s="197"/>
      <c r="D136" s="197"/>
      <c r="E136" s="34">
        <f t="shared" si="6"/>
        <v>0</v>
      </c>
      <c r="F136" s="60"/>
      <c r="G136" s="58"/>
      <c r="H136" s="59"/>
      <c r="I136" s="60"/>
      <c r="J136" s="39">
        <f t="shared" si="2"/>
        <v>0</v>
      </c>
      <c r="K136" s="81"/>
      <c r="L136" s="566"/>
      <c r="M136" s="61"/>
      <c r="N136" s="42">
        <f t="shared" si="4"/>
        <v>0</v>
      </c>
      <c r="O136" s="158"/>
      <c r="P136" s="190"/>
      <c r="Q136" s="158"/>
      <c r="R136" s="125"/>
      <c r="S136" s="176"/>
      <c r="T136" s="177"/>
      <c r="U136" s="49"/>
      <c r="V136" s="50"/>
    </row>
    <row r="137" spans="1:22" ht="24.75" thickTop="1" thickBot="1" x14ac:dyDescent="0.4">
      <c r="A137" s="99"/>
      <c r="B137" s="99"/>
      <c r="C137" s="197"/>
      <c r="D137" s="197"/>
      <c r="E137" s="34">
        <f t="shared" si="6"/>
        <v>0</v>
      </c>
      <c r="F137" s="60"/>
      <c r="G137" s="58"/>
      <c r="H137" s="59"/>
      <c r="I137" s="60"/>
      <c r="J137" s="39">
        <f t="shared" si="2"/>
        <v>0</v>
      </c>
      <c r="K137" s="81"/>
      <c r="L137" s="566"/>
      <c r="M137" s="61"/>
      <c r="N137" s="42">
        <f t="shared" si="4"/>
        <v>0</v>
      </c>
      <c r="O137" s="158"/>
      <c r="P137" s="190"/>
      <c r="Q137" s="158"/>
      <c r="R137" s="125"/>
      <c r="S137" s="176"/>
      <c r="T137" s="177"/>
      <c r="U137" s="49"/>
      <c r="V137" s="50"/>
    </row>
    <row r="138" spans="1:22" ht="24.75" thickTop="1" thickBot="1" x14ac:dyDescent="0.4">
      <c r="A138" s="98"/>
      <c r="B138" s="99"/>
      <c r="C138" s="197"/>
      <c r="D138" s="197"/>
      <c r="E138" s="34">
        <f t="shared" si="6"/>
        <v>0</v>
      </c>
      <c r="F138" s="60"/>
      <c r="G138" s="58"/>
      <c r="H138" s="59"/>
      <c r="I138" s="60"/>
      <c r="J138" s="39">
        <f t="shared" si="2"/>
        <v>0</v>
      </c>
      <c r="K138" s="81"/>
      <c r="L138" s="566"/>
      <c r="M138" s="61"/>
      <c r="N138" s="42">
        <f t="shared" ref="N138:N201" si="7">K138*I138</f>
        <v>0</v>
      </c>
      <c r="O138" s="158"/>
      <c r="P138" s="190"/>
      <c r="Q138" s="158"/>
      <c r="R138" s="125"/>
      <c r="S138" s="176"/>
      <c r="T138" s="177"/>
      <c r="U138" s="49"/>
      <c r="V138" s="50"/>
    </row>
    <row r="139" spans="1:22" ht="24.75" thickTop="1" thickBot="1" x14ac:dyDescent="0.4">
      <c r="A139" s="101"/>
      <c r="B139" s="99"/>
      <c r="C139" s="197"/>
      <c r="D139" s="197"/>
      <c r="E139" s="34">
        <f t="shared" si="6"/>
        <v>0</v>
      </c>
      <c r="F139" s="60"/>
      <c r="G139" s="58"/>
      <c r="H139" s="59"/>
      <c r="I139" s="60"/>
      <c r="J139" s="39">
        <f t="shared" si="2"/>
        <v>0</v>
      </c>
      <c r="K139" s="81"/>
      <c r="L139" s="566"/>
      <c r="M139" s="61"/>
      <c r="N139" s="42">
        <f t="shared" si="7"/>
        <v>0</v>
      </c>
      <c r="O139" s="158"/>
      <c r="P139" s="190"/>
      <c r="Q139" s="158"/>
      <c r="R139" s="125"/>
      <c r="S139" s="176"/>
      <c r="T139" s="177"/>
      <c r="U139" s="49"/>
      <c r="V139" s="50"/>
    </row>
    <row r="140" spans="1:22" ht="24.75" thickTop="1" thickBot="1" x14ac:dyDescent="0.4">
      <c r="A140" s="101"/>
      <c r="B140" s="99"/>
      <c r="C140" s="197"/>
      <c r="D140" s="197"/>
      <c r="E140" s="34">
        <f t="shared" si="6"/>
        <v>0</v>
      </c>
      <c r="F140" s="60"/>
      <c r="G140" s="58"/>
      <c r="H140" s="59"/>
      <c r="I140" s="60"/>
      <c r="J140" s="39">
        <f t="shared" si="2"/>
        <v>0</v>
      </c>
      <c r="K140" s="81"/>
      <c r="L140" s="566"/>
      <c r="M140" s="61"/>
      <c r="N140" s="42">
        <f t="shared" si="7"/>
        <v>0</v>
      </c>
      <c r="O140" s="158"/>
      <c r="P140" s="190"/>
      <c r="Q140" s="158"/>
      <c r="R140" s="125"/>
      <c r="S140" s="176"/>
      <c r="T140" s="177"/>
      <c r="U140" s="49"/>
      <c r="V140" s="50"/>
    </row>
    <row r="141" spans="1:22" ht="24.75" thickTop="1" thickBot="1" x14ac:dyDescent="0.4">
      <c r="A141" s="202"/>
      <c r="B141" s="99"/>
      <c r="C141" s="197"/>
      <c r="D141" s="197"/>
      <c r="E141" s="34">
        <f t="shared" si="6"/>
        <v>0</v>
      </c>
      <c r="F141" s="60"/>
      <c r="G141" s="58"/>
      <c r="H141" s="59"/>
      <c r="I141" s="60"/>
      <c r="J141" s="39">
        <f t="shared" si="2"/>
        <v>0</v>
      </c>
      <c r="K141" s="81"/>
      <c r="L141" s="566"/>
      <c r="M141" s="61"/>
      <c r="N141" s="42">
        <f t="shared" si="7"/>
        <v>0</v>
      </c>
      <c r="O141" s="158"/>
      <c r="P141" s="190"/>
      <c r="Q141" s="158"/>
      <c r="R141" s="125"/>
      <c r="S141" s="176"/>
      <c r="T141" s="177"/>
      <c r="U141" s="49"/>
      <c r="V141" s="50"/>
    </row>
    <row r="142" spans="1:22" ht="24.75" thickTop="1" thickBot="1" x14ac:dyDescent="0.4">
      <c r="A142" s="203"/>
      <c r="B142" s="99"/>
      <c r="C142" s="197"/>
      <c r="D142" s="197"/>
      <c r="E142" s="34">
        <f t="shared" si="6"/>
        <v>0</v>
      </c>
      <c r="F142" s="60"/>
      <c r="G142" s="58"/>
      <c r="H142" s="59"/>
      <c r="I142" s="60"/>
      <c r="J142" s="39">
        <f t="shared" si="2"/>
        <v>0</v>
      </c>
      <c r="K142" s="81"/>
      <c r="L142" s="566"/>
      <c r="M142" s="61"/>
      <c r="N142" s="42">
        <f t="shared" si="7"/>
        <v>0</v>
      </c>
      <c r="O142" s="158"/>
      <c r="P142" s="190"/>
      <c r="Q142" s="158"/>
      <c r="R142" s="125"/>
      <c r="S142" s="176"/>
      <c r="T142" s="177"/>
      <c r="U142" s="49"/>
      <c r="V142" s="50"/>
    </row>
    <row r="143" spans="1:22" ht="24.75" thickTop="1" thickBot="1" x14ac:dyDescent="0.4">
      <c r="A143" s="204"/>
      <c r="B143" s="99"/>
      <c r="C143" s="197"/>
      <c r="D143" s="197"/>
      <c r="E143" s="34">
        <f t="shared" si="6"/>
        <v>0</v>
      </c>
      <c r="F143" s="60"/>
      <c r="G143" s="58"/>
      <c r="H143" s="59"/>
      <c r="I143" s="60"/>
      <c r="J143" s="39">
        <f t="shared" si="2"/>
        <v>0</v>
      </c>
      <c r="K143" s="81"/>
      <c r="L143" s="566"/>
      <c r="M143" s="61"/>
      <c r="N143" s="42">
        <f t="shared" si="7"/>
        <v>0</v>
      </c>
      <c r="O143" s="158"/>
      <c r="P143" s="190"/>
      <c r="Q143" s="158"/>
      <c r="R143" s="125"/>
      <c r="S143" s="176"/>
      <c r="T143" s="177"/>
      <c r="U143" s="49"/>
      <c r="V143" s="50"/>
    </row>
    <row r="144" spans="1:22" ht="24.75" thickTop="1" thickBot="1" x14ac:dyDescent="0.4">
      <c r="A144" s="204"/>
      <c r="B144" s="99"/>
      <c r="C144" s="154"/>
      <c r="D144" s="154"/>
      <c r="E144" s="34">
        <f t="shared" si="6"/>
        <v>0</v>
      </c>
      <c r="F144" s="60"/>
      <c r="G144" s="58"/>
      <c r="H144" s="59"/>
      <c r="I144" s="60"/>
      <c r="J144" s="39">
        <f t="shared" ref="J144:J207" si="8">I144-F144</f>
        <v>0</v>
      </c>
      <c r="K144" s="81"/>
      <c r="L144" s="566"/>
      <c r="M144" s="61"/>
      <c r="N144" s="42">
        <f t="shared" si="7"/>
        <v>0</v>
      </c>
      <c r="O144" s="158"/>
      <c r="P144" s="190"/>
      <c r="Q144" s="158"/>
      <c r="R144" s="125"/>
      <c r="S144" s="176"/>
      <c r="T144" s="177"/>
      <c r="U144" s="49"/>
      <c r="V144" s="50"/>
    </row>
    <row r="145" spans="1:22" ht="24.75" thickTop="1" thickBot="1" x14ac:dyDescent="0.4">
      <c r="A145" s="203"/>
      <c r="B145" s="99"/>
      <c r="C145" s="197"/>
      <c r="D145" s="197"/>
      <c r="E145" s="34">
        <f t="shared" si="6"/>
        <v>0</v>
      </c>
      <c r="F145" s="60"/>
      <c r="G145" s="58"/>
      <c r="H145" s="205"/>
      <c r="I145" s="60"/>
      <c r="J145" s="39">
        <f t="shared" si="8"/>
        <v>0</v>
      </c>
      <c r="K145" s="81"/>
      <c r="L145" s="566"/>
      <c r="M145" s="61"/>
      <c r="N145" s="42">
        <f t="shared" si="7"/>
        <v>0</v>
      </c>
      <c r="O145" s="158"/>
      <c r="P145" s="190"/>
      <c r="Q145" s="158"/>
      <c r="R145" s="125"/>
      <c r="S145" s="176"/>
      <c r="T145" s="177"/>
      <c r="U145" s="49"/>
      <c r="V145" s="50"/>
    </row>
    <row r="146" spans="1:22" ht="24.75" thickTop="1" thickBot="1" x14ac:dyDescent="0.4">
      <c r="A146" s="203"/>
      <c r="B146" s="99"/>
      <c r="C146" s="154"/>
      <c r="D146" s="154"/>
      <c r="E146" s="34">
        <f t="shared" si="6"/>
        <v>0</v>
      </c>
      <c r="F146" s="60"/>
      <c r="G146" s="58"/>
      <c r="H146" s="205"/>
      <c r="I146" s="60"/>
      <c r="J146" s="39">
        <f t="shared" si="8"/>
        <v>0</v>
      </c>
      <c r="K146" s="81"/>
      <c r="L146" s="566"/>
      <c r="M146" s="61"/>
      <c r="N146" s="42">
        <f t="shared" si="7"/>
        <v>0</v>
      </c>
      <c r="O146" s="158"/>
      <c r="P146" s="190"/>
      <c r="Q146" s="158"/>
      <c r="R146" s="125"/>
      <c r="S146" s="176"/>
      <c r="T146" s="177"/>
      <c r="U146" s="49"/>
      <c r="V146" s="50"/>
    </row>
    <row r="147" spans="1:22" ht="24.75" thickTop="1" thickBot="1" x14ac:dyDescent="0.4">
      <c r="A147" s="203"/>
      <c r="B147" s="99"/>
      <c r="C147" s="197"/>
      <c r="D147" s="197"/>
      <c r="E147" s="34">
        <f t="shared" si="6"/>
        <v>0</v>
      </c>
      <c r="F147" s="60"/>
      <c r="G147" s="58"/>
      <c r="H147" s="205"/>
      <c r="I147" s="60"/>
      <c r="J147" s="39">
        <f t="shared" si="8"/>
        <v>0</v>
      </c>
      <c r="K147" s="81"/>
      <c r="L147" s="566"/>
      <c r="M147" s="61"/>
      <c r="N147" s="42">
        <f t="shared" si="7"/>
        <v>0</v>
      </c>
      <c r="O147" s="158"/>
      <c r="P147" s="190"/>
      <c r="Q147" s="158"/>
      <c r="R147" s="125"/>
      <c r="S147" s="176"/>
      <c r="T147" s="177"/>
      <c r="U147" s="49"/>
      <c r="V147" s="50"/>
    </row>
    <row r="148" spans="1:22" ht="24.75" thickTop="1" thickBot="1" x14ac:dyDescent="0.4">
      <c r="A148" s="203"/>
      <c r="B148" s="99"/>
      <c r="C148" s="194"/>
      <c r="D148" s="194"/>
      <c r="E148" s="34">
        <f t="shared" si="6"/>
        <v>0</v>
      </c>
      <c r="F148" s="60"/>
      <c r="G148" s="58"/>
      <c r="H148" s="205"/>
      <c r="I148" s="60"/>
      <c r="J148" s="39">
        <f t="shared" si="8"/>
        <v>0</v>
      </c>
      <c r="K148" s="81"/>
      <c r="L148" s="566"/>
      <c r="M148" s="61"/>
      <c r="N148" s="42">
        <f t="shared" si="7"/>
        <v>0</v>
      </c>
      <c r="O148" s="158"/>
      <c r="P148" s="183"/>
      <c r="Q148" s="158"/>
      <c r="R148" s="125"/>
      <c r="S148" s="176"/>
      <c r="T148" s="177"/>
      <c r="U148" s="49"/>
      <c r="V148" s="50"/>
    </row>
    <row r="149" spans="1:22" ht="24.75" thickTop="1" thickBot="1" x14ac:dyDescent="0.4">
      <c r="A149" s="99"/>
      <c r="B149" s="99"/>
      <c r="C149" s="197"/>
      <c r="D149" s="197"/>
      <c r="E149" s="34">
        <f t="shared" si="6"/>
        <v>0</v>
      </c>
      <c r="F149" s="60"/>
      <c r="G149" s="58"/>
      <c r="H149" s="206"/>
      <c r="I149" s="60"/>
      <c r="J149" s="39">
        <f t="shared" si="8"/>
        <v>0</v>
      </c>
      <c r="K149" s="81"/>
      <c r="L149" s="566"/>
      <c r="M149" s="61"/>
      <c r="N149" s="42">
        <f t="shared" si="7"/>
        <v>0</v>
      </c>
      <c r="O149" s="158"/>
      <c r="P149" s="207"/>
      <c r="Q149" s="158"/>
      <c r="R149" s="208"/>
      <c r="S149" s="176"/>
      <c r="T149" s="177"/>
      <c r="U149" s="49"/>
      <c r="V149" s="50"/>
    </row>
    <row r="150" spans="1:22" ht="24.75" thickTop="1" thickBot="1" x14ac:dyDescent="0.4">
      <c r="A150" s="99"/>
      <c r="B150" s="99"/>
      <c r="C150" s="197"/>
      <c r="D150" s="197"/>
      <c r="E150" s="34">
        <f t="shared" si="6"/>
        <v>0</v>
      </c>
      <c r="F150" s="60"/>
      <c r="G150" s="58"/>
      <c r="H150" s="206"/>
      <c r="I150" s="60"/>
      <c r="J150" s="39">
        <f t="shared" si="8"/>
        <v>0</v>
      </c>
      <c r="K150" s="81"/>
      <c r="L150" s="566"/>
      <c r="M150" s="61"/>
      <c r="N150" s="42">
        <f t="shared" si="7"/>
        <v>0</v>
      </c>
      <c r="O150" s="158"/>
      <c r="P150" s="207"/>
      <c r="Q150" s="158"/>
      <c r="R150" s="208"/>
      <c r="S150" s="176"/>
      <c r="T150" s="177"/>
      <c r="U150" s="49"/>
      <c r="V150" s="50"/>
    </row>
    <row r="151" spans="1:22" ht="24.75" thickTop="1" thickBot="1" x14ac:dyDescent="0.4">
      <c r="A151" s="99"/>
      <c r="B151" s="99"/>
      <c r="C151" s="197"/>
      <c r="D151" s="197"/>
      <c r="E151" s="34">
        <f t="shared" si="6"/>
        <v>0</v>
      </c>
      <c r="F151" s="60"/>
      <c r="G151" s="58"/>
      <c r="H151" s="206"/>
      <c r="I151" s="60"/>
      <c r="J151" s="39">
        <f t="shared" si="8"/>
        <v>0</v>
      </c>
      <c r="K151" s="81"/>
      <c r="L151" s="566"/>
      <c r="M151" s="61"/>
      <c r="N151" s="42">
        <f t="shared" si="7"/>
        <v>0</v>
      </c>
      <c r="O151" s="158"/>
      <c r="P151" s="207"/>
      <c r="Q151" s="158"/>
      <c r="R151" s="208"/>
      <c r="S151" s="176"/>
      <c r="T151" s="177"/>
      <c r="U151" s="49"/>
      <c r="V151" s="50"/>
    </row>
    <row r="152" spans="1:22" ht="24.75" thickTop="1" thickBot="1" x14ac:dyDescent="0.4">
      <c r="A152" s="99"/>
      <c r="B152" s="99"/>
      <c r="C152" s="197"/>
      <c r="D152" s="197"/>
      <c r="E152" s="34">
        <f t="shared" si="6"/>
        <v>0</v>
      </c>
      <c r="F152" s="60"/>
      <c r="G152" s="58"/>
      <c r="H152" s="206"/>
      <c r="I152" s="60"/>
      <c r="J152" s="39">
        <f t="shared" si="8"/>
        <v>0</v>
      </c>
      <c r="K152" s="81"/>
      <c r="L152" s="566"/>
      <c r="M152" s="61"/>
      <c r="N152" s="42">
        <f t="shared" si="7"/>
        <v>0</v>
      </c>
      <c r="O152" s="158"/>
      <c r="P152" s="207"/>
      <c r="Q152" s="158"/>
      <c r="R152" s="208"/>
      <c r="S152" s="176"/>
      <c r="T152" s="177"/>
      <c r="U152" s="49"/>
      <c r="V152" s="50"/>
    </row>
    <row r="153" spans="1:22" ht="24.75" thickTop="1" thickBot="1" x14ac:dyDescent="0.4">
      <c r="A153" s="102"/>
      <c r="B153" s="99"/>
      <c r="C153" s="197"/>
      <c r="D153" s="197"/>
      <c r="E153" s="34">
        <f t="shared" si="6"/>
        <v>0</v>
      </c>
      <c r="F153" s="60"/>
      <c r="G153" s="58"/>
      <c r="H153" s="205"/>
      <c r="I153" s="60"/>
      <c r="J153" s="39">
        <f t="shared" si="8"/>
        <v>0</v>
      </c>
      <c r="K153" s="81"/>
      <c r="L153" s="566"/>
      <c r="M153" s="61"/>
      <c r="N153" s="42">
        <f t="shared" si="7"/>
        <v>0</v>
      </c>
      <c r="O153" s="69"/>
      <c r="P153" s="209"/>
      <c r="Q153" s="210"/>
      <c r="R153" s="208"/>
      <c r="S153" s="176"/>
      <c r="T153" s="177"/>
      <c r="U153" s="49"/>
      <c r="V153" s="50"/>
    </row>
    <row r="154" spans="1:22" ht="24.75" thickTop="1" thickBot="1" x14ac:dyDescent="0.4">
      <c r="A154" s="99"/>
      <c r="B154" s="99"/>
      <c r="C154" s="197"/>
      <c r="D154" s="197"/>
      <c r="E154" s="34">
        <f t="shared" si="6"/>
        <v>0</v>
      </c>
      <c r="F154" s="60"/>
      <c r="G154" s="58"/>
      <c r="H154" s="205"/>
      <c r="I154" s="60"/>
      <c r="J154" s="39">
        <f t="shared" si="8"/>
        <v>0</v>
      </c>
      <c r="K154" s="81"/>
      <c r="L154" s="566"/>
      <c r="M154" s="61"/>
      <c r="N154" s="42">
        <f t="shared" si="7"/>
        <v>0</v>
      </c>
      <c r="O154" s="69"/>
      <c r="P154" s="209"/>
      <c r="Q154" s="210"/>
      <c r="R154" s="208"/>
      <c r="S154" s="176"/>
      <c r="T154" s="177"/>
      <c r="U154" s="49"/>
      <c r="V154" s="50"/>
    </row>
    <row r="155" spans="1:22" ht="24.75" thickTop="1" thickBot="1" x14ac:dyDescent="0.4">
      <c r="A155" s="101"/>
      <c r="B155" s="99"/>
      <c r="C155" s="197"/>
      <c r="D155" s="181"/>
      <c r="E155" s="34">
        <f t="shared" si="6"/>
        <v>0</v>
      </c>
      <c r="F155" s="60"/>
      <c r="G155" s="58"/>
      <c r="H155" s="205"/>
      <c r="I155" s="60"/>
      <c r="J155" s="39">
        <f t="shared" si="8"/>
        <v>0</v>
      </c>
      <c r="K155" s="81"/>
      <c r="L155" s="566"/>
      <c r="M155" s="61"/>
      <c r="N155" s="42">
        <f t="shared" si="7"/>
        <v>0</v>
      </c>
      <c r="O155" s="69"/>
      <c r="P155" s="209"/>
      <c r="Q155" s="210"/>
      <c r="R155" s="208"/>
      <c r="S155" s="176"/>
      <c r="T155" s="177"/>
      <c r="U155" s="49"/>
      <c r="V155" s="50"/>
    </row>
    <row r="156" spans="1:22" ht="24.75" thickTop="1" thickBot="1" x14ac:dyDescent="0.4">
      <c r="A156" s="101"/>
      <c r="B156" s="99"/>
      <c r="C156" s="197"/>
      <c r="D156" s="181"/>
      <c r="E156" s="34">
        <f t="shared" si="6"/>
        <v>0</v>
      </c>
      <c r="F156" s="60"/>
      <c r="G156" s="58"/>
      <c r="H156" s="205"/>
      <c r="I156" s="60"/>
      <c r="J156" s="39">
        <f t="shared" si="8"/>
        <v>0</v>
      </c>
      <c r="K156" s="81"/>
      <c r="L156" s="566"/>
      <c r="M156" s="61"/>
      <c r="N156" s="42">
        <f t="shared" si="7"/>
        <v>0</v>
      </c>
      <c r="O156" s="69"/>
      <c r="P156" s="209"/>
      <c r="Q156" s="210"/>
      <c r="R156" s="208"/>
      <c r="S156" s="176"/>
      <c r="T156" s="177"/>
      <c r="U156" s="49"/>
      <c r="V156" s="50"/>
    </row>
    <row r="157" spans="1:22" ht="24.75" thickTop="1" thickBot="1" x14ac:dyDescent="0.4">
      <c r="A157" s="101"/>
      <c r="B157" s="99"/>
      <c r="C157" s="197"/>
      <c r="D157" s="181"/>
      <c r="E157" s="34">
        <f t="shared" si="6"/>
        <v>0</v>
      </c>
      <c r="F157" s="60"/>
      <c r="G157" s="58"/>
      <c r="H157" s="205"/>
      <c r="I157" s="60"/>
      <c r="J157" s="39">
        <f t="shared" si="8"/>
        <v>0</v>
      </c>
      <c r="K157" s="81"/>
      <c r="L157" s="566"/>
      <c r="M157" s="61"/>
      <c r="N157" s="42">
        <f t="shared" si="7"/>
        <v>0</v>
      </c>
      <c r="O157" s="69"/>
      <c r="P157" s="209"/>
      <c r="Q157" s="210"/>
      <c r="R157" s="208"/>
      <c r="S157" s="176"/>
      <c r="T157" s="177"/>
      <c r="U157" s="49"/>
      <c r="V157" s="50"/>
    </row>
    <row r="158" spans="1:22" ht="24.75" thickTop="1" thickBot="1" x14ac:dyDescent="0.4">
      <c r="A158" s="101"/>
      <c r="B158" s="99"/>
      <c r="C158" s="197"/>
      <c r="D158" s="181"/>
      <c r="E158" s="34">
        <f t="shared" si="6"/>
        <v>0</v>
      </c>
      <c r="F158" s="60"/>
      <c r="G158" s="58"/>
      <c r="H158" s="205"/>
      <c r="I158" s="60"/>
      <c r="J158" s="39">
        <f t="shared" si="8"/>
        <v>0</v>
      </c>
      <c r="K158" s="81"/>
      <c r="L158" s="566"/>
      <c r="M158" s="61"/>
      <c r="N158" s="42">
        <f t="shared" si="7"/>
        <v>0</v>
      </c>
      <c r="O158" s="69"/>
      <c r="P158" s="209"/>
      <c r="Q158" s="210"/>
      <c r="R158" s="208"/>
      <c r="S158" s="176"/>
      <c r="T158" s="177"/>
      <c r="U158" s="49"/>
      <c r="V158" s="50"/>
    </row>
    <row r="159" spans="1:22" ht="24.75" thickTop="1" thickBot="1" x14ac:dyDescent="0.4">
      <c r="A159" s="101"/>
      <c r="B159" s="99"/>
      <c r="C159" s="197"/>
      <c r="D159" s="181"/>
      <c r="E159" s="34">
        <f t="shared" si="6"/>
        <v>0</v>
      </c>
      <c r="F159" s="60"/>
      <c r="G159" s="58"/>
      <c r="H159" s="205"/>
      <c r="I159" s="60"/>
      <c r="J159" s="39">
        <f t="shared" si="8"/>
        <v>0</v>
      </c>
      <c r="K159" s="81"/>
      <c r="L159" s="566"/>
      <c r="M159" s="61"/>
      <c r="N159" s="42">
        <f t="shared" si="7"/>
        <v>0</v>
      </c>
      <c r="O159" s="69"/>
      <c r="P159" s="209"/>
      <c r="Q159" s="210"/>
      <c r="R159" s="208"/>
      <c r="S159" s="176"/>
      <c r="T159" s="177"/>
      <c r="U159" s="49"/>
      <c r="V159" s="50"/>
    </row>
    <row r="160" spans="1:22" ht="24.75" thickTop="1" thickBot="1" x14ac:dyDescent="0.4">
      <c r="A160" s="203"/>
      <c r="B160" s="99"/>
      <c r="C160" s="197"/>
      <c r="D160" s="197"/>
      <c r="E160" s="34">
        <f t="shared" si="6"/>
        <v>0</v>
      </c>
      <c r="F160" s="60"/>
      <c r="G160" s="58"/>
      <c r="H160" s="205"/>
      <c r="I160" s="60"/>
      <c r="J160" s="39">
        <f t="shared" si="8"/>
        <v>0</v>
      </c>
      <c r="K160" s="81"/>
      <c r="L160" s="566"/>
      <c r="M160" s="61"/>
      <c r="N160" s="42">
        <f t="shared" si="7"/>
        <v>0</v>
      </c>
      <c r="O160" s="69"/>
      <c r="P160" s="209"/>
      <c r="Q160" s="210"/>
      <c r="R160" s="208"/>
      <c r="S160" s="176"/>
      <c r="T160" s="177"/>
      <c r="U160" s="49"/>
      <c r="V160" s="50"/>
    </row>
    <row r="161" spans="1:22" ht="24.75" thickTop="1" thickBot="1" x14ac:dyDescent="0.4">
      <c r="A161" s="169"/>
      <c r="B161" s="99"/>
      <c r="C161" s="154"/>
      <c r="D161" s="182"/>
      <c r="E161" s="34">
        <f t="shared" si="6"/>
        <v>0</v>
      </c>
      <c r="F161" s="60"/>
      <c r="G161" s="58"/>
      <c r="H161" s="205"/>
      <c r="I161" s="60"/>
      <c r="J161" s="39">
        <f t="shared" si="8"/>
        <v>0</v>
      </c>
      <c r="K161" s="81"/>
      <c r="L161" s="566"/>
      <c r="M161" s="61"/>
      <c r="N161" s="42">
        <f t="shared" si="7"/>
        <v>0</v>
      </c>
      <c r="O161" s="69"/>
      <c r="P161" s="209"/>
      <c r="Q161" s="210"/>
      <c r="R161" s="208"/>
      <c r="S161" s="176"/>
      <c r="T161" s="177"/>
      <c r="U161" s="49"/>
      <c r="V161" s="50"/>
    </row>
    <row r="162" spans="1:22" ht="24.75" thickTop="1" thickBot="1" x14ac:dyDescent="0.4">
      <c r="A162" s="169"/>
      <c r="B162" s="99"/>
      <c r="C162" s="154"/>
      <c r="D162" s="182"/>
      <c r="E162" s="34">
        <f t="shared" si="6"/>
        <v>0</v>
      </c>
      <c r="F162" s="60"/>
      <c r="G162" s="58"/>
      <c r="H162" s="205"/>
      <c r="I162" s="60"/>
      <c r="J162" s="39">
        <f t="shared" si="8"/>
        <v>0</v>
      </c>
      <c r="K162" s="81"/>
      <c r="L162" s="566"/>
      <c r="M162" s="61"/>
      <c r="N162" s="42">
        <f t="shared" si="7"/>
        <v>0</v>
      </c>
      <c r="O162" s="69"/>
      <c r="P162" s="209"/>
      <c r="Q162" s="211"/>
      <c r="R162" s="208"/>
      <c r="S162" s="176"/>
      <c r="T162" s="177"/>
      <c r="U162" s="49"/>
      <c r="V162" s="50"/>
    </row>
    <row r="163" spans="1:22" ht="24.75" thickTop="1" thickBot="1" x14ac:dyDescent="0.4">
      <c r="A163" s="169"/>
      <c r="B163" s="99"/>
      <c r="C163" s="154"/>
      <c r="D163" s="182"/>
      <c r="E163" s="34">
        <f t="shared" si="6"/>
        <v>0</v>
      </c>
      <c r="F163" s="60"/>
      <c r="G163" s="58"/>
      <c r="H163" s="205"/>
      <c r="I163" s="60"/>
      <c r="J163" s="39">
        <f t="shared" si="8"/>
        <v>0</v>
      </c>
      <c r="K163" s="81"/>
      <c r="L163" s="566"/>
      <c r="M163" s="61"/>
      <c r="N163" s="42">
        <f t="shared" si="7"/>
        <v>0</v>
      </c>
      <c r="O163" s="69"/>
      <c r="P163" s="209"/>
      <c r="Q163" s="210"/>
      <c r="R163" s="208"/>
      <c r="S163" s="176"/>
      <c r="T163" s="177"/>
      <c r="U163" s="49"/>
      <c r="V163" s="50"/>
    </row>
    <row r="164" spans="1:22" ht="24.75" thickTop="1" thickBot="1" x14ac:dyDescent="0.4">
      <c r="A164" s="203"/>
      <c r="B164" s="99"/>
      <c r="C164" s="197"/>
      <c r="D164" s="197"/>
      <c r="E164" s="34">
        <f t="shared" si="6"/>
        <v>0</v>
      </c>
      <c r="F164" s="60"/>
      <c r="G164" s="58"/>
      <c r="H164" s="205"/>
      <c r="I164" s="60"/>
      <c r="J164" s="39">
        <f t="shared" si="8"/>
        <v>0</v>
      </c>
      <c r="K164" s="81"/>
      <c r="L164" s="566"/>
      <c r="M164" s="61"/>
      <c r="N164" s="42">
        <f t="shared" si="7"/>
        <v>0</v>
      </c>
      <c r="O164" s="69"/>
      <c r="P164" s="212"/>
      <c r="Q164" s="210"/>
      <c r="R164" s="208"/>
      <c r="S164" s="176"/>
      <c r="T164" s="177"/>
      <c r="U164" s="49"/>
      <c r="V164" s="50"/>
    </row>
    <row r="165" spans="1:22" ht="24.75" thickTop="1" thickBot="1" x14ac:dyDescent="0.4">
      <c r="A165" s="203"/>
      <c r="B165" s="99"/>
      <c r="C165" s="197"/>
      <c r="D165" s="197"/>
      <c r="E165" s="34">
        <f t="shared" si="6"/>
        <v>0</v>
      </c>
      <c r="F165" s="60"/>
      <c r="G165" s="58"/>
      <c r="H165" s="206"/>
      <c r="I165" s="60"/>
      <c r="J165" s="39">
        <f t="shared" si="8"/>
        <v>0</v>
      </c>
      <c r="K165" s="81"/>
      <c r="L165" s="566"/>
      <c r="M165" s="61"/>
      <c r="N165" s="42">
        <f t="shared" si="7"/>
        <v>0</v>
      </c>
      <c r="O165" s="69"/>
      <c r="P165" s="212"/>
      <c r="Q165" s="210"/>
      <c r="R165" s="208"/>
      <c r="S165" s="176"/>
      <c r="T165" s="177"/>
      <c r="U165" s="49"/>
      <c r="V165" s="50"/>
    </row>
    <row r="166" spans="1:22" ht="24.75" thickTop="1" thickBot="1" x14ac:dyDescent="0.4">
      <c r="A166" s="203"/>
      <c r="B166" s="99"/>
      <c r="C166" s="197"/>
      <c r="D166" s="197"/>
      <c r="E166" s="34">
        <f t="shared" si="6"/>
        <v>0</v>
      </c>
      <c r="F166" s="60"/>
      <c r="G166" s="58"/>
      <c r="H166" s="213"/>
      <c r="I166" s="60"/>
      <c r="J166" s="39">
        <f t="shared" si="8"/>
        <v>0</v>
      </c>
      <c r="K166" s="81"/>
      <c r="L166" s="566"/>
      <c r="M166" s="61"/>
      <c r="N166" s="42">
        <f t="shared" si="7"/>
        <v>0</v>
      </c>
      <c r="O166" s="69"/>
      <c r="P166" s="212"/>
      <c r="Q166" s="210"/>
      <c r="R166" s="208"/>
      <c r="S166" s="176"/>
      <c r="T166" s="177"/>
      <c r="U166" s="49"/>
      <c r="V166" s="50"/>
    </row>
    <row r="167" spans="1:22" ht="24.75" thickTop="1" thickBot="1" x14ac:dyDescent="0.4">
      <c r="A167" s="203"/>
      <c r="B167" s="99"/>
      <c r="C167" s="197"/>
      <c r="D167" s="197"/>
      <c r="E167" s="34">
        <f t="shared" si="6"/>
        <v>0</v>
      </c>
      <c r="F167" s="60"/>
      <c r="G167" s="58"/>
      <c r="H167" s="205"/>
      <c r="I167" s="60"/>
      <c r="J167" s="39">
        <f t="shared" si="8"/>
        <v>0</v>
      </c>
      <c r="K167" s="81"/>
      <c r="L167" s="566"/>
      <c r="M167" s="61"/>
      <c r="N167" s="42">
        <f t="shared" si="7"/>
        <v>0</v>
      </c>
      <c r="O167" s="69"/>
      <c r="P167" s="212"/>
      <c r="Q167" s="210"/>
      <c r="R167" s="208"/>
      <c r="S167" s="176"/>
      <c r="T167" s="177"/>
      <c r="U167" s="49"/>
      <c r="V167" s="50"/>
    </row>
    <row r="168" spans="1:22" ht="24.75" thickTop="1" thickBot="1" x14ac:dyDescent="0.4">
      <c r="A168" s="214"/>
      <c r="B168" s="99"/>
      <c r="C168" s="197"/>
      <c r="D168" s="197"/>
      <c r="E168" s="34">
        <f t="shared" si="6"/>
        <v>0</v>
      </c>
      <c r="F168" s="60"/>
      <c r="G168" s="58"/>
      <c r="H168" s="215"/>
      <c r="I168" s="60"/>
      <c r="J168" s="39">
        <f t="shared" si="8"/>
        <v>0</v>
      </c>
      <c r="K168" s="81"/>
      <c r="L168" s="566"/>
      <c r="M168" s="61"/>
      <c r="N168" s="42">
        <f t="shared" si="7"/>
        <v>0</v>
      </c>
      <c r="O168" s="216"/>
      <c r="P168" s="217"/>
      <c r="Q168" s="218"/>
      <c r="R168" s="219"/>
      <c r="S168" s="176"/>
      <c r="T168" s="177"/>
      <c r="U168" s="49"/>
      <c r="V168" s="50"/>
    </row>
    <row r="169" spans="1:22" ht="24.75" thickTop="1" thickBot="1" x14ac:dyDescent="0.4">
      <c r="A169" s="220"/>
      <c r="B169" s="99"/>
      <c r="C169" s="197"/>
      <c r="D169" s="197"/>
      <c r="E169" s="34">
        <f t="shared" si="6"/>
        <v>0</v>
      </c>
      <c r="F169" s="60"/>
      <c r="G169" s="221"/>
      <c r="H169" s="222"/>
      <c r="I169" s="60"/>
      <c r="J169" s="39">
        <f t="shared" si="8"/>
        <v>0</v>
      </c>
      <c r="K169" s="81"/>
      <c r="L169" s="566"/>
      <c r="M169" s="61"/>
      <c r="N169" s="42">
        <f t="shared" si="7"/>
        <v>0</v>
      </c>
      <c r="O169" s="223"/>
      <c r="P169" s="224"/>
      <c r="Q169" s="210"/>
      <c r="R169" s="208"/>
      <c r="S169" s="176"/>
      <c r="T169" s="177"/>
      <c r="U169" s="49"/>
      <c r="V169" s="50"/>
    </row>
    <row r="170" spans="1:22" ht="24.75" thickTop="1" thickBot="1" x14ac:dyDescent="0.4">
      <c r="A170" s="204"/>
      <c r="B170" s="99"/>
      <c r="C170" s="197"/>
      <c r="D170" s="197"/>
      <c r="E170" s="34">
        <f t="shared" si="6"/>
        <v>0</v>
      </c>
      <c r="F170" s="60"/>
      <c r="G170" s="224"/>
      <c r="H170" s="215"/>
      <c r="I170" s="60"/>
      <c r="J170" s="39">
        <f t="shared" si="8"/>
        <v>0</v>
      </c>
      <c r="K170" s="81"/>
      <c r="L170" s="566"/>
      <c r="M170" s="61"/>
      <c r="N170" s="42">
        <f t="shared" si="7"/>
        <v>0</v>
      </c>
      <c r="O170" s="223"/>
      <c r="P170" s="224"/>
      <c r="Q170" s="210"/>
      <c r="R170" s="208"/>
      <c r="S170" s="176"/>
      <c r="T170" s="177"/>
      <c r="U170" s="49"/>
      <c r="V170" s="50"/>
    </row>
    <row r="171" spans="1:22" ht="24.75" thickTop="1" thickBot="1" x14ac:dyDescent="0.4">
      <c r="A171" s="204"/>
      <c r="B171" s="99"/>
      <c r="C171" s="197"/>
      <c r="D171" s="197"/>
      <c r="E171" s="34">
        <f t="shared" ref="E171:E240" si="9">D171*F171</f>
        <v>0</v>
      </c>
      <c r="F171" s="60"/>
      <c r="G171" s="224"/>
      <c r="H171" s="222"/>
      <c r="I171" s="60"/>
      <c r="J171" s="39">
        <f t="shared" si="8"/>
        <v>0</v>
      </c>
      <c r="K171" s="225"/>
      <c r="L171" s="566"/>
      <c r="M171" s="61" t="s">
        <v>26</v>
      </c>
      <c r="N171" s="42">
        <f t="shared" si="7"/>
        <v>0</v>
      </c>
      <c r="O171" s="216"/>
      <c r="P171" s="217"/>
      <c r="Q171" s="218"/>
      <c r="R171" s="219"/>
      <c r="S171" s="176"/>
      <c r="T171" s="177"/>
      <c r="U171" s="49"/>
      <c r="V171" s="50"/>
    </row>
    <row r="172" spans="1:22" ht="24.75" thickTop="1" thickBot="1" x14ac:dyDescent="0.4">
      <c r="A172" s="203"/>
      <c r="B172" s="99"/>
      <c r="C172" s="197"/>
      <c r="D172" s="197"/>
      <c r="E172" s="34">
        <f t="shared" si="9"/>
        <v>0</v>
      </c>
      <c r="F172" s="60"/>
      <c r="G172" s="224"/>
      <c r="H172" s="222"/>
      <c r="I172" s="60"/>
      <c r="J172" s="39">
        <f t="shared" si="8"/>
        <v>0</v>
      </c>
      <c r="K172" s="225"/>
      <c r="L172" s="566"/>
      <c r="M172" s="61"/>
      <c r="N172" s="42">
        <f t="shared" si="7"/>
        <v>0</v>
      </c>
      <c r="O172" s="223"/>
      <c r="P172" s="224"/>
      <c r="Q172" s="210"/>
      <c r="R172" s="208"/>
      <c r="S172" s="176"/>
      <c r="T172" s="177"/>
      <c r="U172" s="49"/>
      <c r="V172" s="50"/>
    </row>
    <row r="173" spans="1:22" ht="24.75" thickTop="1" thickBot="1" x14ac:dyDescent="0.4">
      <c r="A173" s="169"/>
      <c r="B173" s="99"/>
      <c r="C173" s="226"/>
      <c r="D173" s="226"/>
      <c r="E173" s="34">
        <f t="shared" si="9"/>
        <v>0</v>
      </c>
      <c r="F173" s="60"/>
      <c r="G173" s="224"/>
      <c r="H173" s="227"/>
      <c r="I173" s="60"/>
      <c r="J173" s="39">
        <f t="shared" si="8"/>
        <v>0</v>
      </c>
      <c r="K173" s="81"/>
      <c r="L173" s="566"/>
      <c r="M173" s="61"/>
      <c r="N173" s="42">
        <f t="shared" si="7"/>
        <v>0</v>
      </c>
      <c r="O173" s="228"/>
      <c r="P173" s="229"/>
      <c r="Q173" s="124"/>
      <c r="R173" s="125"/>
      <c r="S173" s="176"/>
      <c r="T173" s="177"/>
      <c r="U173" s="49"/>
      <c r="V173" s="50"/>
    </row>
    <row r="174" spans="1:22" ht="24.75" thickTop="1" thickBot="1" x14ac:dyDescent="0.4">
      <c r="A174" s="230"/>
      <c r="B174" s="99"/>
      <c r="C174" s="197"/>
      <c r="D174" s="197"/>
      <c r="E174" s="34">
        <f t="shared" si="9"/>
        <v>0</v>
      </c>
      <c r="F174" s="60"/>
      <c r="G174" s="224"/>
      <c r="H174" s="205"/>
      <c r="I174" s="60"/>
      <c r="J174" s="39">
        <f t="shared" si="8"/>
        <v>0</v>
      </c>
      <c r="K174" s="225"/>
      <c r="L174" s="570"/>
      <c r="M174" s="231"/>
      <c r="N174" s="42">
        <f t="shared" si="7"/>
        <v>0</v>
      </c>
      <c r="O174" s="228"/>
      <c r="P174" s="229"/>
      <c r="Q174" s="218"/>
      <c r="R174" s="219"/>
      <c r="S174" s="176"/>
      <c r="T174" s="177"/>
      <c r="U174" s="49"/>
      <c r="V174" s="50"/>
    </row>
    <row r="175" spans="1:22" ht="24.75" thickTop="1" thickBot="1" x14ac:dyDescent="0.4">
      <c r="A175" s="203"/>
      <c r="B175" s="99"/>
      <c r="C175" s="197"/>
      <c r="D175" s="197"/>
      <c r="E175" s="34">
        <f t="shared" si="9"/>
        <v>0</v>
      </c>
      <c r="F175" s="60"/>
      <c r="G175" s="224"/>
      <c r="H175" s="205"/>
      <c r="I175" s="60"/>
      <c r="J175" s="39">
        <f t="shared" si="8"/>
        <v>0</v>
      </c>
      <c r="K175" s="225"/>
      <c r="L175" s="570"/>
      <c r="M175" s="231"/>
      <c r="N175" s="42">
        <f t="shared" si="7"/>
        <v>0</v>
      </c>
      <c r="O175" s="69"/>
      <c r="P175" s="209"/>
      <c r="Q175" s="218"/>
      <c r="R175" s="219"/>
      <c r="S175" s="176"/>
      <c r="T175" s="177"/>
      <c r="U175" s="49"/>
      <c r="V175" s="50"/>
    </row>
    <row r="176" spans="1:22" ht="24.75" thickTop="1" thickBot="1" x14ac:dyDescent="0.4">
      <c r="A176" s="204"/>
      <c r="B176" s="99"/>
      <c r="C176" s="197"/>
      <c r="D176" s="197"/>
      <c r="E176" s="34">
        <f t="shared" si="9"/>
        <v>0</v>
      </c>
      <c r="F176" s="60"/>
      <c r="G176" s="224"/>
      <c r="H176" s="232"/>
      <c r="I176" s="60"/>
      <c r="J176" s="39">
        <f t="shared" si="8"/>
        <v>0</v>
      </c>
      <c r="K176" s="233"/>
      <c r="L176" s="570"/>
      <c r="M176" s="231"/>
      <c r="N176" s="42">
        <f t="shared" si="7"/>
        <v>0</v>
      </c>
      <c r="O176" s="223"/>
      <c r="P176" s="224"/>
      <c r="Q176" s="218"/>
      <c r="R176" s="219"/>
      <c r="S176" s="176"/>
      <c r="T176" s="177"/>
      <c r="U176" s="49"/>
      <c r="V176" s="50"/>
    </row>
    <row r="177" spans="1:22" ht="24.75" thickTop="1" thickBot="1" x14ac:dyDescent="0.4">
      <c r="A177" s="204"/>
      <c r="B177" s="99"/>
      <c r="C177" s="197"/>
      <c r="D177" s="197"/>
      <c r="E177" s="34">
        <f t="shared" si="9"/>
        <v>0</v>
      </c>
      <c r="F177" s="60"/>
      <c r="G177" s="224"/>
      <c r="H177" s="205"/>
      <c r="I177" s="60"/>
      <c r="J177" s="39">
        <f t="shared" si="8"/>
        <v>0</v>
      </c>
      <c r="K177" s="234"/>
      <c r="L177" s="571"/>
      <c r="M177" s="235"/>
      <c r="N177" s="42">
        <f t="shared" si="7"/>
        <v>0</v>
      </c>
      <c r="O177" s="216"/>
      <c r="P177" s="217"/>
      <c r="Q177" s="218"/>
      <c r="R177" s="219"/>
      <c r="S177" s="176"/>
      <c r="T177" s="177"/>
      <c r="U177" s="49"/>
      <c r="V177" s="50"/>
    </row>
    <row r="178" spans="1:22" ht="24.75" thickTop="1" thickBot="1" x14ac:dyDescent="0.4">
      <c r="A178" s="236"/>
      <c r="B178" s="99"/>
      <c r="C178" s="197"/>
      <c r="D178" s="197"/>
      <c r="E178" s="34">
        <f t="shared" si="9"/>
        <v>0</v>
      </c>
      <c r="F178" s="237"/>
      <c r="G178" s="224"/>
      <c r="H178" s="213"/>
      <c r="I178" s="60"/>
      <c r="J178" s="39">
        <f t="shared" si="8"/>
        <v>0</v>
      </c>
      <c r="K178" s="234"/>
      <c r="L178" s="572"/>
      <c r="M178" s="238"/>
      <c r="N178" s="42">
        <f t="shared" si="7"/>
        <v>0</v>
      </c>
      <c r="O178" s="223"/>
      <c r="P178" s="224"/>
      <c r="Q178" s="218"/>
      <c r="R178" s="219"/>
      <c r="S178" s="176"/>
      <c r="T178" s="177"/>
      <c r="U178" s="49"/>
      <c r="V178" s="50"/>
    </row>
    <row r="179" spans="1:22" ht="24.75" thickTop="1" thickBot="1" x14ac:dyDescent="0.4">
      <c r="A179" s="214"/>
      <c r="B179" s="99"/>
      <c r="C179" s="197"/>
      <c r="D179" s="197"/>
      <c r="E179" s="34">
        <f t="shared" si="9"/>
        <v>0</v>
      </c>
      <c r="F179" s="60"/>
      <c r="G179" s="224"/>
      <c r="H179" s="205"/>
      <c r="I179" s="60"/>
      <c r="J179" s="39">
        <f t="shared" si="8"/>
        <v>0</v>
      </c>
      <c r="K179" s="234"/>
      <c r="L179" s="570"/>
      <c r="M179" s="231"/>
      <c r="N179" s="42">
        <f t="shared" si="7"/>
        <v>0</v>
      </c>
      <c r="O179" s="216"/>
      <c r="P179" s="217"/>
      <c r="Q179" s="218"/>
      <c r="R179" s="219"/>
      <c r="S179" s="176"/>
      <c r="T179" s="177"/>
      <c r="U179" s="49"/>
      <c r="V179" s="50"/>
    </row>
    <row r="180" spans="1:22" ht="24.75" thickTop="1" thickBot="1" x14ac:dyDescent="0.4">
      <c r="A180" s="204"/>
      <c r="B180" s="99"/>
      <c r="C180" s="197"/>
      <c r="D180" s="197"/>
      <c r="E180" s="34">
        <f t="shared" si="9"/>
        <v>0</v>
      </c>
      <c r="F180" s="60"/>
      <c r="G180" s="224"/>
      <c r="H180" s="239"/>
      <c r="I180" s="60"/>
      <c r="J180" s="39">
        <f t="shared" si="8"/>
        <v>0</v>
      </c>
      <c r="K180" s="81"/>
      <c r="L180" s="570"/>
      <c r="M180" s="231"/>
      <c r="N180" s="42">
        <f t="shared" si="7"/>
        <v>0</v>
      </c>
      <c r="O180" s="216"/>
      <c r="P180" s="217"/>
      <c r="Q180" s="218"/>
      <c r="R180" s="219"/>
      <c r="S180" s="176"/>
      <c r="T180" s="177"/>
      <c r="U180" s="49"/>
      <c r="V180" s="50"/>
    </row>
    <row r="181" spans="1:22" ht="24.75" thickTop="1" thickBot="1" x14ac:dyDescent="0.4">
      <c r="A181" s="204"/>
      <c r="B181" s="99"/>
      <c r="C181" s="197"/>
      <c r="D181" s="197"/>
      <c r="E181" s="34">
        <f t="shared" si="9"/>
        <v>0</v>
      </c>
      <c r="F181" s="60"/>
      <c r="G181" s="224"/>
      <c r="H181" s="215"/>
      <c r="I181" s="60"/>
      <c r="J181" s="39">
        <f t="shared" si="8"/>
        <v>0</v>
      </c>
      <c r="K181" s="234"/>
      <c r="L181" s="570"/>
      <c r="M181" s="231"/>
      <c r="N181" s="42">
        <f t="shared" si="7"/>
        <v>0</v>
      </c>
      <c r="O181" s="216"/>
      <c r="P181" s="217"/>
      <c r="Q181" s="218"/>
      <c r="R181" s="219"/>
      <c r="S181" s="176"/>
      <c r="T181" s="177"/>
      <c r="U181" s="49"/>
      <c r="V181" s="50"/>
    </row>
    <row r="182" spans="1:22" ht="24.75" thickTop="1" thickBot="1" x14ac:dyDescent="0.4">
      <c r="A182" s="204"/>
      <c r="B182" s="99"/>
      <c r="C182" s="197"/>
      <c r="D182" s="197"/>
      <c r="E182" s="34">
        <f t="shared" si="9"/>
        <v>0</v>
      </c>
      <c r="F182" s="60"/>
      <c r="G182" s="224"/>
      <c r="H182" s="175"/>
      <c r="I182" s="60"/>
      <c r="J182" s="39">
        <f t="shared" si="8"/>
        <v>0</v>
      </c>
      <c r="K182" s="234"/>
      <c r="L182" s="570"/>
      <c r="M182" s="231"/>
      <c r="N182" s="42">
        <f t="shared" si="7"/>
        <v>0</v>
      </c>
      <c r="O182" s="216"/>
      <c r="P182" s="217"/>
      <c r="Q182" s="218"/>
      <c r="R182" s="219"/>
      <c r="S182" s="176"/>
      <c r="T182" s="177"/>
      <c r="U182" s="49"/>
      <c r="V182" s="50"/>
    </row>
    <row r="183" spans="1:22" ht="24.75" thickTop="1" thickBot="1" x14ac:dyDescent="0.4">
      <c r="A183" s="204"/>
      <c r="B183" s="99"/>
      <c r="C183" s="197"/>
      <c r="D183" s="197"/>
      <c r="E183" s="34">
        <f t="shared" si="9"/>
        <v>0</v>
      </c>
      <c r="F183" s="60"/>
      <c r="G183" s="224"/>
      <c r="H183" s="240"/>
      <c r="I183" s="60"/>
      <c r="J183" s="39">
        <f t="shared" si="8"/>
        <v>0</v>
      </c>
      <c r="K183" s="234"/>
      <c r="L183" s="573"/>
      <c r="M183" s="241"/>
      <c r="N183" s="42">
        <f t="shared" si="7"/>
        <v>0</v>
      </c>
      <c r="O183" s="216"/>
      <c r="P183" s="217"/>
      <c r="Q183" s="218"/>
      <c r="R183" s="219"/>
      <c r="S183" s="176"/>
      <c r="T183" s="177"/>
      <c r="U183" s="49"/>
      <c r="V183" s="50"/>
    </row>
    <row r="184" spans="1:22" ht="24.75" thickTop="1" thickBot="1" x14ac:dyDescent="0.4">
      <c r="A184" s="204"/>
      <c r="B184" s="99"/>
      <c r="C184" s="197"/>
      <c r="D184" s="197"/>
      <c r="E184" s="34">
        <f t="shared" si="9"/>
        <v>0</v>
      </c>
      <c r="F184" s="60"/>
      <c r="G184" s="224"/>
      <c r="H184" s="175"/>
      <c r="I184" s="60"/>
      <c r="J184" s="39">
        <f t="shared" si="8"/>
        <v>0</v>
      </c>
      <c r="K184" s="234"/>
      <c r="L184" s="573"/>
      <c r="M184" s="241"/>
      <c r="N184" s="42">
        <f t="shared" si="7"/>
        <v>0</v>
      </c>
      <c r="O184" s="216"/>
      <c r="P184" s="217"/>
      <c r="Q184" s="218"/>
      <c r="R184" s="219"/>
      <c r="S184" s="176"/>
      <c r="T184" s="177"/>
      <c r="U184" s="49"/>
      <c r="V184" s="50"/>
    </row>
    <row r="185" spans="1:22" ht="24.75" thickTop="1" thickBot="1" x14ac:dyDescent="0.4">
      <c r="A185" s="204"/>
      <c r="B185" s="99"/>
      <c r="C185" s="197"/>
      <c r="D185" s="197"/>
      <c r="E185" s="34">
        <f t="shared" si="9"/>
        <v>0</v>
      </c>
      <c r="F185" s="60"/>
      <c r="G185" s="224"/>
      <c r="H185" s="175"/>
      <c r="I185" s="60"/>
      <c r="J185" s="39">
        <f t="shared" si="8"/>
        <v>0</v>
      </c>
      <c r="K185" s="234"/>
      <c r="L185" s="573"/>
      <c r="M185" s="241"/>
      <c r="N185" s="42">
        <f t="shared" si="7"/>
        <v>0</v>
      </c>
      <c r="O185" s="216"/>
      <c r="P185" s="217"/>
      <c r="Q185" s="218"/>
      <c r="R185" s="219"/>
      <c r="S185" s="176"/>
      <c r="T185" s="177"/>
      <c r="U185" s="49"/>
      <c r="V185" s="50"/>
    </row>
    <row r="186" spans="1:22" ht="24.75" thickTop="1" thickBot="1" x14ac:dyDescent="0.4">
      <c r="A186" s="204"/>
      <c r="B186" s="99"/>
      <c r="C186" s="197"/>
      <c r="D186" s="197"/>
      <c r="E186" s="34">
        <f t="shared" si="9"/>
        <v>0</v>
      </c>
      <c r="F186" s="60"/>
      <c r="G186" s="224"/>
      <c r="H186" s="175"/>
      <c r="I186" s="60"/>
      <c r="J186" s="39">
        <f t="shared" si="8"/>
        <v>0</v>
      </c>
      <c r="K186" s="81"/>
      <c r="L186" s="566"/>
      <c r="M186" s="61"/>
      <c r="N186" s="42">
        <f t="shared" si="7"/>
        <v>0</v>
      </c>
      <c r="O186" s="216"/>
      <c r="P186" s="217"/>
      <c r="Q186" s="218"/>
      <c r="R186" s="219"/>
      <c r="S186" s="176"/>
      <c r="T186" s="177"/>
      <c r="U186" s="49"/>
      <c r="V186" s="50"/>
    </row>
    <row r="187" spans="1:22" ht="24.75" thickTop="1" thickBot="1" x14ac:dyDescent="0.4">
      <c r="A187" s="204"/>
      <c r="B187" s="99"/>
      <c r="C187" s="242"/>
      <c r="D187" s="242"/>
      <c r="E187" s="34">
        <f t="shared" si="9"/>
        <v>0</v>
      </c>
      <c r="F187" s="60"/>
      <c r="G187" s="224"/>
      <c r="H187" s="175"/>
      <c r="I187" s="60"/>
      <c r="J187" s="39">
        <f t="shared" si="8"/>
        <v>0</v>
      </c>
      <c r="K187" s="81"/>
      <c r="L187" s="566"/>
      <c r="M187" s="61"/>
      <c r="N187" s="42">
        <f t="shared" si="7"/>
        <v>0</v>
      </c>
      <c r="O187" s="223"/>
      <c r="P187" s="243"/>
      <c r="Q187" s="124"/>
      <c r="R187" s="125"/>
      <c r="S187" s="176"/>
      <c r="T187" s="177"/>
      <c r="U187" s="49"/>
      <c r="V187" s="50"/>
    </row>
    <row r="188" spans="1:22" ht="24.75" thickTop="1" thickBot="1" x14ac:dyDescent="0.4">
      <c r="A188" s="204"/>
      <c r="B188" s="99"/>
      <c r="C188" s="242"/>
      <c r="D188" s="242"/>
      <c r="E188" s="34">
        <f t="shared" si="9"/>
        <v>0</v>
      </c>
      <c r="F188" s="60"/>
      <c r="G188" s="224"/>
      <c r="H188" s="175"/>
      <c r="I188" s="60"/>
      <c r="J188" s="39">
        <f t="shared" si="8"/>
        <v>0</v>
      </c>
      <c r="K188" s="81"/>
      <c r="L188" s="566"/>
      <c r="M188" s="61"/>
      <c r="N188" s="42">
        <f t="shared" si="7"/>
        <v>0</v>
      </c>
      <c r="O188" s="223"/>
      <c r="P188" s="243"/>
      <c r="Q188" s="124"/>
      <c r="R188" s="125"/>
      <c r="S188" s="176"/>
      <c r="T188" s="177"/>
      <c r="U188" s="49"/>
      <c r="V188" s="50"/>
    </row>
    <row r="189" spans="1:22" ht="24.75" thickTop="1" thickBot="1" x14ac:dyDescent="0.4">
      <c r="A189" s="101"/>
      <c r="B189" s="99"/>
      <c r="C189" s="226"/>
      <c r="D189" s="226"/>
      <c r="E189" s="34">
        <f t="shared" si="9"/>
        <v>0</v>
      </c>
      <c r="F189" s="60"/>
      <c r="G189" s="224"/>
      <c r="H189" s="227"/>
      <c r="I189" s="60"/>
      <c r="J189" s="39">
        <f t="shared" si="8"/>
        <v>0</v>
      </c>
      <c r="K189" s="81"/>
      <c r="L189" s="566"/>
      <c r="M189" s="61"/>
      <c r="N189" s="42">
        <f t="shared" si="7"/>
        <v>0</v>
      </c>
      <c r="O189" s="69"/>
      <c r="P189" s="209"/>
      <c r="Q189" s="124"/>
      <c r="R189" s="125"/>
      <c r="S189" s="176"/>
      <c r="T189" s="177"/>
      <c r="U189" s="49"/>
      <c r="V189" s="50"/>
    </row>
    <row r="190" spans="1:22" ht="24.75" thickTop="1" thickBot="1" x14ac:dyDescent="0.4">
      <c r="A190" s="204"/>
      <c r="B190" s="99"/>
      <c r="C190" s="244"/>
      <c r="D190" s="244"/>
      <c r="E190" s="34">
        <f t="shared" si="9"/>
        <v>0</v>
      </c>
      <c r="F190" s="60"/>
      <c r="G190" s="224"/>
      <c r="H190" s="59"/>
      <c r="I190" s="60"/>
      <c r="J190" s="39">
        <f t="shared" si="8"/>
        <v>0</v>
      </c>
      <c r="K190" s="81"/>
      <c r="L190" s="566"/>
      <c r="M190" s="61"/>
      <c r="N190" s="42">
        <f t="shared" si="7"/>
        <v>0</v>
      </c>
      <c r="O190" s="69"/>
      <c r="P190" s="209"/>
      <c r="Q190" s="124"/>
      <c r="R190" s="125"/>
      <c r="S190" s="176"/>
      <c r="T190" s="177"/>
      <c r="U190" s="49"/>
      <c r="V190" s="50"/>
    </row>
    <row r="191" spans="1:22" ht="24.75" thickTop="1" thickBot="1" x14ac:dyDescent="0.4">
      <c r="A191" s="169"/>
      <c r="B191" s="99"/>
      <c r="C191" s="226"/>
      <c r="D191" s="226"/>
      <c r="E191" s="34">
        <f t="shared" si="9"/>
        <v>0</v>
      </c>
      <c r="F191" s="60"/>
      <c r="G191" s="224"/>
      <c r="H191" s="227"/>
      <c r="I191" s="60"/>
      <c r="J191" s="39">
        <f t="shared" si="8"/>
        <v>0</v>
      </c>
      <c r="K191" s="81"/>
      <c r="L191" s="566"/>
      <c r="M191" s="61"/>
      <c r="N191" s="42">
        <f t="shared" si="7"/>
        <v>0</v>
      </c>
      <c r="O191" s="69"/>
      <c r="P191" s="209"/>
      <c r="Q191" s="124"/>
      <c r="R191" s="125"/>
      <c r="S191" s="176"/>
      <c r="T191" s="177"/>
      <c r="U191" s="49"/>
      <c r="V191" s="50"/>
    </row>
    <row r="192" spans="1:22" ht="24.75" thickTop="1" thickBot="1" x14ac:dyDescent="0.4">
      <c r="A192" s="245"/>
      <c r="B192" s="246"/>
      <c r="C192" s="197"/>
      <c r="D192" s="181"/>
      <c r="E192" s="34">
        <f t="shared" si="9"/>
        <v>0</v>
      </c>
      <c r="F192" s="60"/>
      <c r="G192" s="224"/>
      <c r="H192" s="227"/>
      <c r="I192" s="60"/>
      <c r="J192" s="39">
        <f t="shared" si="8"/>
        <v>0</v>
      </c>
      <c r="K192" s="81"/>
      <c r="L192" s="566"/>
      <c r="M192" s="61"/>
      <c r="N192" s="42">
        <f t="shared" si="7"/>
        <v>0</v>
      </c>
      <c r="O192" s="228"/>
      <c r="P192" s="229"/>
      <c r="Q192" s="124"/>
      <c r="R192" s="125"/>
      <c r="S192" s="176"/>
      <c r="T192" s="177"/>
      <c r="U192" s="49"/>
      <c r="V192" s="50"/>
    </row>
    <row r="193" spans="1:22" ht="24.75" thickTop="1" thickBot="1" x14ac:dyDescent="0.4">
      <c r="A193" s="169"/>
      <c r="B193" s="99"/>
      <c r="C193" s="249"/>
      <c r="D193" s="247"/>
      <c r="E193" s="34">
        <f t="shared" si="9"/>
        <v>0</v>
      </c>
      <c r="F193" s="60"/>
      <c r="G193" s="224"/>
      <c r="H193" s="227"/>
      <c r="I193" s="60"/>
      <c r="J193" s="39">
        <f t="shared" si="8"/>
        <v>0</v>
      </c>
      <c r="K193" s="81"/>
      <c r="L193" s="566"/>
      <c r="M193" s="61"/>
      <c r="N193" s="42">
        <f t="shared" si="7"/>
        <v>0</v>
      </c>
      <c r="O193" s="69"/>
      <c r="P193" s="209"/>
      <c r="Q193" s="124"/>
      <c r="R193" s="125"/>
      <c r="S193" s="176"/>
      <c r="T193" s="177"/>
      <c r="U193" s="49"/>
      <c r="V193" s="50"/>
    </row>
    <row r="194" spans="1:22" ht="24.75" thickTop="1" thickBot="1" x14ac:dyDescent="0.4">
      <c r="A194" s="169"/>
      <c r="B194" s="99"/>
      <c r="C194" s="249"/>
      <c r="D194" s="247"/>
      <c r="E194" s="34">
        <f t="shared" si="9"/>
        <v>0</v>
      </c>
      <c r="F194" s="60"/>
      <c r="G194" s="224"/>
      <c r="H194" s="227"/>
      <c r="I194" s="60"/>
      <c r="J194" s="39">
        <f t="shared" si="8"/>
        <v>0</v>
      </c>
      <c r="K194" s="81"/>
      <c r="L194" s="566"/>
      <c r="M194" s="61"/>
      <c r="N194" s="42">
        <f t="shared" si="7"/>
        <v>0</v>
      </c>
      <c r="O194" s="69"/>
      <c r="P194" s="209"/>
      <c r="Q194" s="124"/>
      <c r="R194" s="125"/>
      <c r="S194" s="176"/>
      <c r="T194" s="177"/>
      <c r="U194" s="49"/>
      <c r="V194" s="50"/>
    </row>
    <row r="195" spans="1:22" ht="24.75" thickTop="1" thickBot="1" x14ac:dyDescent="0.4">
      <c r="A195" s="248"/>
      <c r="B195" s="99"/>
      <c r="C195" s="249"/>
      <c r="D195" s="249"/>
      <c r="E195" s="34">
        <f t="shared" si="9"/>
        <v>0</v>
      </c>
      <c r="F195" s="60"/>
      <c r="G195" s="224"/>
      <c r="H195" s="227"/>
      <c r="I195" s="60"/>
      <c r="J195" s="39">
        <f t="shared" si="8"/>
        <v>0</v>
      </c>
      <c r="K195" s="81"/>
      <c r="L195" s="566"/>
      <c r="M195" s="61"/>
      <c r="N195" s="42">
        <f t="shared" si="7"/>
        <v>0</v>
      </c>
      <c r="O195" s="69"/>
      <c r="P195" s="209"/>
      <c r="Q195" s="124"/>
      <c r="R195" s="125"/>
      <c r="S195" s="176"/>
      <c r="T195" s="177"/>
      <c r="U195" s="49"/>
      <c r="V195" s="50"/>
    </row>
    <row r="196" spans="1:22" ht="24.75" thickTop="1" thickBot="1" x14ac:dyDescent="0.4">
      <c r="A196" s="169"/>
      <c r="B196" s="99"/>
      <c r="C196" s="597"/>
      <c r="D196" s="250"/>
      <c r="E196" s="34">
        <f t="shared" si="9"/>
        <v>0</v>
      </c>
      <c r="F196" s="60"/>
      <c r="G196" s="251"/>
      <c r="H196" s="227"/>
      <c r="I196" s="60"/>
      <c r="J196" s="39">
        <f t="shared" si="8"/>
        <v>0</v>
      </c>
      <c r="K196" s="81"/>
      <c r="L196" s="566"/>
      <c r="M196" s="61"/>
      <c r="N196" s="42">
        <f t="shared" si="7"/>
        <v>0</v>
      </c>
      <c r="O196" s="62"/>
      <c r="P196" s="252"/>
      <c r="Q196" s="124"/>
      <c r="R196" s="125"/>
      <c r="S196" s="176"/>
      <c r="T196" s="177"/>
      <c r="U196" s="49"/>
      <c r="V196" s="50"/>
    </row>
    <row r="197" spans="1:22" ht="24.75" thickTop="1" thickBot="1" x14ac:dyDescent="0.4">
      <c r="A197" s="169"/>
      <c r="B197" s="99"/>
      <c r="C197" s="597"/>
      <c r="D197" s="250"/>
      <c r="E197" s="34">
        <f t="shared" si="9"/>
        <v>0</v>
      </c>
      <c r="F197" s="60"/>
      <c r="G197" s="58"/>
      <c r="H197" s="227"/>
      <c r="I197" s="60"/>
      <c r="J197" s="39">
        <f t="shared" si="8"/>
        <v>0</v>
      </c>
      <c r="K197" s="81"/>
      <c r="L197" s="566"/>
      <c r="M197" s="61"/>
      <c r="N197" s="42">
        <f t="shared" si="7"/>
        <v>0</v>
      </c>
      <c r="O197" s="62"/>
      <c r="P197" s="252"/>
      <c r="Q197" s="124"/>
      <c r="R197" s="125"/>
      <c r="S197" s="176"/>
      <c r="T197" s="177"/>
      <c r="U197" s="49"/>
      <c r="V197" s="50"/>
    </row>
    <row r="198" spans="1:22" ht="24.75" thickTop="1" thickBot="1" x14ac:dyDescent="0.4">
      <c r="A198" s="169"/>
      <c r="B198" s="203"/>
      <c r="C198" s="188"/>
      <c r="D198" s="253"/>
      <c r="E198" s="34">
        <f t="shared" si="9"/>
        <v>0</v>
      </c>
      <c r="F198" s="254"/>
      <c r="G198" s="224"/>
      <c r="H198" s="255"/>
      <c r="I198" s="254"/>
      <c r="J198" s="39">
        <f t="shared" si="8"/>
        <v>0</v>
      </c>
      <c r="N198" s="42">
        <f t="shared" si="7"/>
        <v>0</v>
      </c>
      <c r="O198" s="257"/>
      <c r="P198" s="243"/>
      <c r="Q198" s="258"/>
      <c r="R198" s="259"/>
      <c r="S198" s="260"/>
      <c r="T198" s="261"/>
      <c r="U198" s="262"/>
      <c r="V198" s="263"/>
    </row>
    <row r="199" spans="1:22" ht="24.75" thickTop="1" thickBot="1" x14ac:dyDescent="0.4">
      <c r="A199" s="169"/>
      <c r="B199" s="99"/>
      <c r="C199" s="249"/>
      <c r="D199" s="249"/>
      <c r="E199" s="34">
        <f t="shared" si="9"/>
        <v>0</v>
      </c>
      <c r="F199" s="254"/>
      <c r="G199" s="224"/>
      <c r="H199" s="255"/>
      <c r="I199" s="254"/>
      <c r="J199" s="39">
        <f t="shared" si="8"/>
        <v>0</v>
      </c>
      <c r="N199" s="42">
        <f t="shared" si="7"/>
        <v>0</v>
      </c>
      <c r="O199" s="257"/>
      <c r="P199" s="243"/>
      <c r="Q199" s="258"/>
      <c r="R199" s="259"/>
      <c r="S199" s="260"/>
      <c r="T199" s="261"/>
      <c r="U199" s="262"/>
      <c r="V199" s="263"/>
    </row>
    <row r="200" spans="1:22" ht="24.75" thickTop="1" thickBot="1" x14ac:dyDescent="0.4">
      <c r="A200" s="169"/>
      <c r="B200" s="99"/>
      <c r="C200" s="249"/>
      <c r="D200" s="249"/>
      <c r="E200" s="34">
        <f t="shared" si="9"/>
        <v>0</v>
      </c>
      <c r="F200" s="60"/>
      <c r="G200" s="224"/>
      <c r="H200" s="227"/>
      <c r="I200" s="60"/>
      <c r="J200" s="39">
        <f t="shared" si="8"/>
        <v>0</v>
      </c>
      <c r="K200" s="81"/>
      <c r="L200" s="566"/>
      <c r="M200" s="61"/>
      <c r="N200" s="42">
        <f t="shared" si="7"/>
        <v>0</v>
      </c>
      <c r="O200" s="69"/>
      <c r="P200" s="209"/>
      <c r="Q200" s="124"/>
      <c r="R200" s="125"/>
      <c r="S200" s="176"/>
      <c r="T200" s="177"/>
      <c r="U200" s="49"/>
      <c r="V200" s="50"/>
    </row>
    <row r="201" spans="1:22" ht="24.75" thickTop="1" thickBot="1" x14ac:dyDescent="0.4">
      <c r="A201" s="169"/>
      <c r="B201" s="99"/>
      <c r="C201" s="249"/>
      <c r="D201" s="249"/>
      <c r="E201" s="34">
        <f t="shared" si="9"/>
        <v>0</v>
      </c>
      <c r="F201" s="60"/>
      <c r="G201" s="224"/>
      <c r="H201" s="227"/>
      <c r="I201" s="60"/>
      <c r="J201" s="39">
        <f t="shared" si="8"/>
        <v>0</v>
      </c>
      <c r="K201" s="81"/>
      <c r="L201" s="566"/>
      <c r="M201" s="61"/>
      <c r="N201" s="42">
        <f t="shared" si="7"/>
        <v>0</v>
      </c>
      <c r="O201" s="69"/>
      <c r="P201" s="209"/>
      <c r="Q201" s="124"/>
      <c r="R201" s="125"/>
      <c r="S201" s="176"/>
      <c r="T201" s="177"/>
      <c r="U201" s="49"/>
      <c r="V201" s="50"/>
    </row>
    <row r="202" spans="1:22" ht="24.75" thickTop="1" thickBot="1" x14ac:dyDescent="0.4">
      <c r="A202" s="169"/>
      <c r="B202" s="99"/>
      <c r="C202" s="270"/>
      <c r="D202" s="264"/>
      <c r="E202" s="34">
        <f t="shared" si="9"/>
        <v>0</v>
      </c>
      <c r="F202" s="60"/>
      <c r="G202" s="251"/>
      <c r="H202" s="227"/>
      <c r="I202" s="60"/>
      <c r="J202" s="39">
        <f t="shared" si="8"/>
        <v>0</v>
      </c>
      <c r="K202" s="81"/>
      <c r="L202" s="566"/>
      <c r="M202" s="61"/>
      <c r="N202" s="42">
        <f t="shared" ref="N202:N265" si="10">K202*I202</f>
        <v>0</v>
      </c>
      <c r="O202" s="69"/>
      <c r="P202" s="209"/>
      <c r="Q202" s="124"/>
      <c r="R202" s="125"/>
      <c r="S202" s="176"/>
      <c r="T202" s="177"/>
      <c r="U202" s="49"/>
      <c r="V202" s="50"/>
    </row>
    <row r="203" spans="1:22" ht="24.75" thickTop="1" thickBot="1" x14ac:dyDescent="0.4">
      <c r="A203" s="169"/>
      <c r="B203" s="99"/>
      <c r="C203" s="270"/>
      <c r="D203" s="264"/>
      <c r="E203" s="34">
        <f t="shared" si="9"/>
        <v>0</v>
      </c>
      <c r="F203" s="60"/>
      <c r="G203" s="251"/>
      <c r="H203" s="227"/>
      <c r="I203" s="60"/>
      <c r="J203" s="39">
        <f t="shared" si="8"/>
        <v>0</v>
      </c>
      <c r="K203" s="81"/>
      <c r="L203" s="566"/>
      <c r="M203" s="61"/>
      <c r="N203" s="42">
        <f t="shared" si="10"/>
        <v>0</v>
      </c>
      <c r="O203" s="69"/>
      <c r="P203" s="209"/>
      <c r="Q203" s="124"/>
      <c r="R203" s="125"/>
      <c r="S203" s="176"/>
      <c r="T203" s="177"/>
      <c r="U203" s="49"/>
      <c r="V203" s="50"/>
    </row>
    <row r="204" spans="1:22" ht="24.75" thickTop="1" thickBot="1" x14ac:dyDescent="0.4">
      <c r="A204" s="169"/>
      <c r="B204" s="99"/>
      <c r="C204" s="270"/>
      <c r="D204" s="264"/>
      <c r="E204" s="34">
        <f t="shared" si="9"/>
        <v>0</v>
      </c>
      <c r="F204" s="60"/>
      <c r="G204" s="251"/>
      <c r="H204" s="227"/>
      <c r="I204" s="60"/>
      <c r="J204" s="39">
        <f t="shared" si="8"/>
        <v>0</v>
      </c>
      <c r="K204" s="81"/>
      <c r="L204" s="566"/>
      <c r="M204" s="61"/>
      <c r="N204" s="42">
        <f t="shared" si="10"/>
        <v>0</v>
      </c>
      <c r="O204" s="69"/>
      <c r="P204" s="209"/>
      <c r="Q204" s="124"/>
      <c r="R204" s="125"/>
      <c r="S204" s="176"/>
      <c r="T204" s="177"/>
      <c r="U204" s="49"/>
      <c r="V204" s="50"/>
    </row>
    <row r="205" spans="1:22" ht="24.75" thickTop="1" thickBot="1" x14ac:dyDescent="0.4">
      <c r="A205" s="169"/>
      <c r="B205" s="203"/>
      <c r="C205" s="265"/>
      <c r="D205" s="265"/>
      <c r="E205" s="34">
        <f t="shared" si="9"/>
        <v>0</v>
      </c>
      <c r="F205" s="60"/>
      <c r="G205" s="251"/>
      <c r="H205" s="227"/>
      <c r="I205" s="60"/>
      <c r="J205" s="39">
        <f t="shared" si="8"/>
        <v>0</v>
      </c>
      <c r="K205" s="81"/>
      <c r="L205" s="566"/>
      <c r="M205" s="61"/>
      <c r="N205" s="42">
        <f t="shared" si="10"/>
        <v>0</v>
      </c>
      <c r="O205" s="69"/>
      <c r="P205" s="209"/>
      <c r="Q205" s="124"/>
      <c r="R205" s="125"/>
      <c r="S205" s="176"/>
      <c r="T205" s="177"/>
      <c r="U205" s="49"/>
      <c r="V205" s="50"/>
    </row>
    <row r="206" spans="1:22" ht="24.75" thickTop="1" thickBot="1" x14ac:dyDescent="0.4">
      <c r="A206" s="169"/>
      <c r="B206" s="99"/>
      <c r="C206" s="270"/>
      <c r="D206" s="264"/>
      <c r="E206" s="34">
        <f t="shared" si="9"/>
        <v>0</v>
      </c>
      <c r="F206" s="60"/>
      <c r="G206" s="251"/>
      <c r="H206" s="227"/>
      <c r="I206" s="60"/>
      <c r="J206" s="39">
        <f t="shared" si="8"/>
        <v>0</v>
      </c>
      <c r="K206" s="81"/>
      <c r="L206" s="566"/>
      <c r="M206" s="61"/>
      <c r="N206" s="42">
        <f t="shared" si="10"/>
        <v>0</v>
      </c>
      <c r="O206" s="69"/>
      <c r="P206" s="209"/>
      <c r="Q206" s="124"/>
      <c r="R206" s="125"/>
      <c r="S206" s="176"/>
      <c r="T206" s="177"/>
      <c r="U206" s="49"/>
      <c r="V206" s="50"/>
    </row>
    <row r="207" spans="1:22" ht="24.75" thickTop="1" thickBot="1" x14ac:dyDescent="0.4">
      <c r="A207" s="169"/>
      <c r="B207" s="99"/>
      <c r="C207" s="244"/>
      <c r="D207" s="244"/>
      <c r="E207" s="34">
        <f t="shared" si="9"/>
        <v>0</v>
      </c>
      <c r="F207" s="60"/>
      <c r="G207" s="224"/>
      <c r="H207" s="227"/>
      <c r="I207" s="60"/>
      <c r="J207" s="39">
        <f t="shared" si="8"/>
        <v>0</v>
      </c>
      <c r="K207" s="81"/>
      <c r="L207" s="566"/>
      <c r="M207" s="61"/>
      <c r="N207" s="42">
        <f t="shared" si="10"/>
        <v>0</v>
      </c>
      <c r="O207" s="69"/>
      <c r="P207" s="209"/>
      <c r="Q207" s="124"/>
      <c r="R207" s="125"/>
      <c r="S207" s="176"/>
      <c r="T207" s="177"/>
      <c r="U207" s="49"/>
      <c r="V207" s="50"/>
    </row>
    <row r="208" spans="1:22" ht="24.75" thickTop="1" thickBot="1" x14ac:dyDescent="0.4">
      <c r="A208" s="169"/>
      <c r="B208" s="99"/>
      <c r="C208" s="244"/>
      <c r="D208" s="244"/>
      <c r="E208" s="34">
        <f t="shared" si="9"/>
        <v>0</v>
      </c>
      <c r="F208" s="60"/>
      <c r="G208" s="224"/>
      <c r="H208" s="227"/>
      <c r="I208" s="60"/>
      <c r="J208" s="39">
        <f t="shared" ref="J208:J271" si="11">I208-F208</f>
        <v>0</v>
      </c>
      <c r="K208" s="81"/>
      <c r="L208" s="566"/>
      <c r="M208" s="61"/>
      <c r="N208" s="42">
        <f t="shared" si="10"/>
        <v>0</v>
      </c>
      <c r="O208" s="69"/>
      <c r="P208" s="209"/>
      <c r="Q208" s="124"/>
      <c r="R208" s="125"/>
      <c r="S208" s="176"/>
      <c r="T208" s="177"/>
      <c r="U208" s="49"/>
      <c r="V208" s="50"/>
    </row>
    <row r="209" spans="1:22" ht="24.75" thickTop="1" thickBot="1" x14ac:dyDescent="0.4">
      <c r="A209" s="169"/>
      <c r="B209" s="99"/>
      <c r="C209" s="244"/>
      <c r="D209" s="244"/>
      <c r="E209" s="34">
        <f t="shared" si="9"/>
        <v>0</v>
      </c>
      <c r="F209" s="60"/>
      <c r="G209" s="224"/>
      <c r="H209" s="227"/>
      <c r="I209" s="60"/>
      <c r="J209" s="39">
        <f t="shared" si="11"/>
        <v>0</v>
      </c>
      <c r="K209" s="81"/>
      <c r="L209" s="566"/>
      <c r="M209" s="61"/>
      <c r="N209" s="42">
        <f t="shared" si="10"/>
        <v>0</v>
      </c>
      <c r="O209" s="69"/>
      <c r="P209" s="209"/>
      <c r="Q209" s="124"/>
      <c r="R209" s="125"/>
      <c r="S209" s="176"/>
      <c r="T209" s="177"/>
      <c r="U209" s="49"/>
      <c r="V209" s="50"/>
    </row>
    <row r="210" spans="1:22" ht="24.75" thickTop="1" thickBot="1" x14ac:dyDescent="0.4">
      <c r="A210" s="169"/>
      <c r="B210" s="99"/>
      <c r="C210" s="244"/>
      <c r="D210" s="244"/>
      <c r="E210" s="34">
        <f t="shared" si="9"/>
        <v>0</v>
      </c>
      <c r="F210" s="60"/>
      <c r="G210" s="224"/>
      <c r="H210" s="227"/>
      <c r="I210" s="60"/>
      <c r="J210" s="39">
        <f t="shared" si="11"/>
        <v>0</v>
      </c>
      <c r="K210" s="81"/>
      <c r="L210" s="566"/>
      <c r="M210" s="61"/>
      <c r="N210" s="42">
        <f t="shared" si="10"/>
        <v>0</v>
      </c>
      <c r="O210" s="69"/>
      <c r="P210" s="209"/>
      <c r="Q210" s="124"/>
      <c r="R210" s="125"/>
      <c r="S210" s="176"/>
      <c r="T210" s="177"/>
      <c r="U210" s="49"/>
      <c r="V210" s="50"/>
    </row>
    <row r="211" spans="1:22" ht="24.75" thickTop="1" thickBot="1" x14ac:dyDescent="0.4">
      <c r="A211" s="248"/>
      <c r="B211" s="203"/>
      <c r="C211" s="249"/>
      <c r="D211" s="249"/>
      <c r="E211" s="34">
        <f t="shared" si="9"/>
        <v>0</v>
      </c>
      <c r="F211" s="60"/>
      <c r="G211" s="224"/>
      <c r="H211" s="227"/>
      <c r="I211" s="60"/>
      <c r="J211" s="39">
        <f t="shared" si="11"/>
        <v>0</v>
      </c>
      <c r="K211" s="81"/>
      <c r="L211" s="566"/>
      <c r="M211" s="61"/>
      <c r="N211" s="42">
        <f t="shared" si="10"/>
        <v>0</v>
      </c>
      <c r="O211" s="69"/>
      <c r="P211" s="209"/>
      <c r="Q211" s="124"/>
      <c r="R211" s="125"/>
      <c r="S211" s="176"/>
      <c r="T211" s="177"/>
      <c r="U211" s="49"/>
      <c r="V211" s="50"/>
    </row>
    <row r="212" spans="1:22" ht="24.75" thickTop="1" thickBot="1" x14ac:dyDescent="0.4">
      <c r="A212" s="266"/>
      <c r="B212" s="99"/>
      <c r="C212" s="597"/>
      <c r="D212" s="250"/>
      <c r="E212" s="34">
        <f t="shared" si="9"/>
        <v>0</v>
      </c>
      <c r="F212" s="60"/>
      <c r="G212" s="58"/>
      <c r="H212" s="227"/>
      <c r="I212" s="60"/>
      <c r="J212" s="39">
        <f t="shared" si="11"/>
        <v>0</v>
      </c>
      <c r="K212" s="81"/>
      <c r="L212" s="566"/>
      <c r="M212" s="61"/>
      <c r="N212" s="42">
        <f t="shared" si="10"/>
        <v>0</v>
      </c>
      <c r="O212" s="62"/>
      <c r="P212" s="252"/>
      <c r="Q212" s="124"/>
      <c r="R212" s="125"/>
      <c r="S212" s="176"/>
      <c r="T212" s="177"/>
      <c r="U212" s="49"/>
      <c r="V212" s="50"/>
    </row>
    <row r="213" spans="1:22" ht="24.75" thickTop="1" thickBot="1" x14ac:dyDescent="0.4">
      <c r="A213" s="169"/>
      <c r="B213" s="203"/>
      <c r="C213" s="598"/>
      <c r="D213" s="267"/>
      <c r="E213" s="34">
        <f t="shared" si="9"/>
        <v>0</v>
      </c>
      <c r="F213" s="60"/>
      <c r="G213" s="224"/>
      <c r="H213" s="227"/>
      <c r="I213" s="60"/>
      <c r="J213" s="39">
        <f t="shared" si="11"/>
        <v>0</v>
      </c>
      <c r="K213" s="81"/>
      <c r="L213" s="566"/>
      <c r="M213" s="61"/>
      <c r="N213" s="42">
        <f t="shared" si="10"/>
        <v>0</v>
      </c>
      <c r="O213" s="69"/>
      <c r="P213" s="209"/>
      <c r="Q213" s="124"/>
      <c r="R213" s="125"/>
      <c r="S213" s="176"/>
      <c r="T213" s="177"/>
      <c r="U213" s="49"/>
      <c r="V213" s="50"/>
    </row>
    <row r="214" spans="1:22" ht="24.75" thickTop="1" thickBot="1" x14ac:dyDescent="0.4">
      <c r="A214" s="169"/>
      <c r="B214" s="203"/>
      <c r="C214" s="598"/>
      <c r="D214" s="267"/>
      <c r="E214" s="34">
        <f t="shared" si="9"/>
        <v>0</v>
      </c>
      <c r="F214" s="60"/>
      <c r="G214" s="224"/>
      <c r="H214" s="227"/>
      <c r="I214" s="60"/>
      <c r="J214" s="39">
        <f t="shared" si="11"/>
        <v>0</v>
      </c>
      <c r="K214" s="81"/>
      <c r="L214" s="566"/>
      <c r="M214" s="61"/>
      <c r="N214" s="42">
        <f t="shared" si="10"/>
        <v>0</v>
      </c>
      <c r="O214" s="69"/>
      <c r="P214" s="209"/>
      <c r="Q214" s="124"/>
      <c r="R214" s="125"/>
      <c r="S214" s="176"/>
      <c r="T214" s="177"/>
      <c r="U214" s="49"/>
      <c r="V214" s="50"/>
    </row>
    <row r="215" spans="1:22" ht="24.75" thickTop="1" thickBot="1" x14ac:dyDescent="0.4">
      <c r="A215" s="169"/>
      <c r="B215" s="203"/>
      <c r="C215" s="598"/>
      <c r="D215" s="267"/>
      <c r="E215" s="34">
        <f t="shared" si="9"/>
        <v>0</v>
      </c>
      <c r="F215" s="60"/>
      <c r="G215" s="224"/>
      <c r="H215" s="227"/>
      <c r="I215" s="60"/>
      <c r="J215" s="39">
        <f t="shared" si="11"/>
        <v>0</v>
      </c>
      <c r="K215" s="81"/>
      <c r="L215" s="566"/>
      <c r="M215" s="61"/>
      <c r="N215" s="42">
        <f t="shared" si="10"/>
        <v>0</v>
      </c>
      <c r="O215" s="69"/>
      <c r="P215" s="209"/>
      <c r="Q215" s="124"/>
      <c r="R215" s="125"/>
      <c r="S215" s="176"/>
      <c r="T215" s="177"/>
      <c r="U215" s="49"/>
      <c r="V215" s="50"/>
    </row>
    <row r="216" spans="1:22" ht="24.75" thickTop="1" thickBot="1" x14ac:dyDescent="0.4">
      <c r="A216" s="169"/>
      <c r="B216" s="203"/>
      <c r="C216" s="598"/>
      <c r="D216" s="267"/>
      <c r="E216" s="34">
        <f t="shared" si="9"/>
        <v>0</v>
      </c>
      <c r="F216" s="268"/>
      <c r="G216" s="251"/>
      <c r="H216" s="227"/>
      <c r="I216" s="60"/>
      <c r="J216" s="39">
        <f t="shared" si="11"/>
        <v>0</v>
      </c>
      <c r="K216" s="81"/>
      <c r="L216" s="566"/>
      <c r="M216" s="61"/>
      <c r="N216" s="42">
        <f t="shared" si="10"/>
        <v>0</v>
      </c>
      <c r="O216" s="69"/>
      <c r="P216" s="209"/>
      <c r="Q216" s="124"/>
      <c r="R216" s="125"/>
      <c r="S216" s="176"/>
      <c r="T216" s="177"/>
      <c r="U216" s="49"/>
      <c r="V216" s="50"/>
    </row>
    <row r="217" spans="1:22" ht="24.75" thickTop="1" thickBot="1" x14ac:dyDescent="0.4">
      <c r="A217" s="169"/>
      <c r="B217" s="203"/>
      <c r="C217" s="598"/>
      <c r="D217" s="267"/>
      <c r="E217" s="34">
        <f t="shared" si="9"/>
        <v>0</v>
      </c>
      <c r="F217" s="268"/>
      <c r="G217" s="251"/>
      <c r="H217" s="227"/>
      <c r="I217" s="60"/>
      <c r="J217" s="39">
        <f t="shared" si="11"/>
        <v>0</v>
      </c>
      <c r="K217" s="81"/>
      <c r="L217" s="566"/>
      <c r="M217" s="61"/>
      <c r="N217" s="42">
        <f t="shared" si="10"/>
        <v>0</v>
      </c>
      <c r="O217" s="69"/>
      <c r="P217" s="209"/>
      <c r="Q217" s="124"/>
      <c r="R217" s="125"/>
      <c r="S217" s="176"/>
      <c r="T217" s="177"/>
      <c r="U217" s="49"/>
      <c r="V217" s="50"/>
    </row>
    <row r="218" spans="1:22" ht="24.75" thickTop="1" thickBot="1" x14ac:dyDescent="0.4">
      <c r="A218" s="169"/>
      <c r="B218" s="203"/>
      <c r="C218" s="598"/>
      <c r="D218" s="267"/>
      <c r="E218" s="34">
        <f t="shared" si="9"/>
        <v>0</v>
      </c>
      <c r="F218" s="268"/>
      <c r="G218" s="251"/>
      <c r="H218" s="227"/>
      <c r="I218" s="60"/>
      <c r="J218" s="39">
        <f t="shared" si="11"/>
        <v>0</v>
      </c>
      <c r="K218" s="81"/>
      <c r="L218" s="566"/>
      <c r="M218" s="61"/>
      <c r="N218" s="42">
        <f t="shared" si="10"/>
        <v>0</v>
      </c>
      <c r="O218" s="69"/>
      <c r="P218" s="209"/>
      <c r="Q218" s="124"/>
      <c r="R218" s="125"/>
      <c r="S218" s="176"/>
      <c r="T218" s="177"/>
      <c r="U218" s="49"/>
      <c r="V218" s="50"/>
    </row>
    <row r="219" spans="1:22" ht="24.75" thickTop="1" thickBot="1" x14ac:dyDescent="0.4">
      <c r="A219" s="169"/>
      <c r="B219" s="203"/>
      <c r="C219" s="598"/>
      <c r="D219" s="267"/>
      <c r="E219" s="34">
        <f t="shared" si="9"/>
        <v>0</v>
      </c>
      <c r="F219" s="268"/>
      <c r="G219" s="251"/>
      <c r="H219" s="227"/>
      <c r="I219" s="60"/>
      <c r="J219" s="39">
        <f t="shared" si="11"/>
        <v>0</v>
      </c>
      <c r="K219" s="81"/>
      <c r="L219" s="566"/>
      <c r="M219" s="61"/>
      <c r="N219" s="42">
        <f t="shared" si="10"/>
        <v>0</v>
      </c>
      <c r="O219" s="69"/>
      <c r="P219" s="209"/>
      <c r="Q219" s="124"/>
      <c r="R219" s="125"/>
      <c r="S219" s="176"/>
      <c r="T219" s="177"/>
      <c r="U219" s="49"/>
      <c r="V219" s="50"/>
    </row>
    <row r="220" spans="1:22" ht="24.75" thickTop="1" thickBot="1" x14ac:dyDescent="0.4">
      <c r="A220" s="169"/>
      <c r="B220" s="203"/>
      <c r="C220" s="598"/>
      <c r="D220" s="267"/>
      <c r="E220" s="34">
        <f t="shared" si="9"/>
        <v>0</v>
      </c>
      <c r="F220" s="268"/>
      <c r="G220" s="251"/>
      <c r="H220" s="227"/>
      <c r="I220" s="60"/>
      <c r="J220" s="39">
        <f t="shared" si="11"/>
        <v>0</v>
      </c>
      <c r="K220" s="81"/>
      <c r="L220" s="566"/>
      <c r="M220" s="61"/>
      <c r="N220" s="42">
        <f t="shared" si="10"/>
        <v>0</v>
      </c>
      <c r="O220" s="69"/>
      <c r="P220" s="209"/>
      <c r="Q220" s="124"/>
      <c r="R220" s="125"/>
      <c r="S220" s="176"/>
      <c r="T220" s="177"/>
      <c r="U220" s="49"/>
      <c r="V220" s="50"/>
    </row>
    <row r="221" spans="1:22" ht="24.75" thickTop="1" thickBot="1" x14ac:dyDescent="0.4">
      <c r="A221" s="169"/>
      <c r="B221" s="203"/>
      <c r="C221" s="598"/>
      <c r="D221" s="267"/>
      <c r="E221" s="34">
        <f t="shared" si="9"/>
        <v>0</v>
      </c>
      <c r="F221" s="268"/>
      <c r="G221" s="251"/>
      <c r="H221" s="227"/>
      <c r="I221" s="60"/>
      <c r="J221" s="39">
        <f t="shared" si="11"/>
        <v>0</v>
      </c>
      <c r="K221" s="81"/>
      <c r="L221" s="566"/>
      <c r="M221" s="61"/>
      <c r="N221" s="42">
        <f t="shared" si="10"/>
        <v>0</v>
      </c>
      <c r="O221" s="69"/>
      <c r="P221" s="209"/>
      <c r="Q221" s="124"/>
      <c r="R221" s="125"/>
      <c r="S221" s="176"/>
      <c r="T221" s="177"/>
      <c r="U221" s="49"/>
      <c r="V221" s="50"/>
    </row>
    <row r="222" spans="1:22" ht="24.75" thickTop="1" thickBot="1" x14ac:dyDescent="0.4">
      <c r="A222" s="169"/>
      <c r="B222" s="203"/>
      <c r="C222" s="598"/>
      <c r="D222" s="267"/>
      <c r="E222" s="34">
        <f t="shared" si="9"/>
        <v>0</v>
      </c>
      <c r="F222" s="268"/>
      <c r="G222" s="251"/>
      <c r="H222" s="227"/>
      <c r="I222" s="60"/>
      <c r="J222" s="39">
        <f t="shared" si="11"/>
        <v>0</v>
      </c>
      <c r="K222" s="81"/>
      <c r="L222" s="566"/>
      <c r="M222" s="61"/>
      <c r="N222" s="42">
        <f t="shared" si="10"/>
        <v>0</v>
      </c>
      <c r="O222" s="69"/>
      <c r="P222" s="209"/>
      <c r="Q222" s="124"/>
      <c r="R222" s="125"/>
      <c r="S222" s="176"/>
      <c r="T222" s="177"/>
      <c r="U222" s="49"/>
      <c r="V222" s="50"/>
    </row>
    <row r="223" spans="1:22" ht="24.75" thickTop="1" thickBot="1" x14ac:dyDescent="0.4">
      <c r="A223" s="169"/>
      <c r="B223" s="203"/>
      <c r="C223" s="598"/>
      <c r="D223" s="267"/>
      <c r="E223" s="34">
        <f t="shared" si="9"/>
        <v>0</v>
      </c>
      <c r="F223" s="60"/>
      <c r="G223" s="251"/>
      <c r="H223" s="227"/>
      <c r="I223" s="60"/>
      <c r="J223" s="39">
        <f t="shared" si="11"/>
        <v>0</v>
      </c>
      <c r="K223" s="81"/>
      <c r="L223" s="566"/>
      <c r="M223" s="61"/>
      <c r="N223" s="42">
        <f t="shared" si="10"/>
        <v>0</v>
      </c>
      <c r="O223" s="69"/>
      <c r="P223" s="209"/>
      <c r="Q223" s="124"/>
      <c r="R223" s="125"/>
      <c r="S223" s="176"/>
      <c r="T223" s="177"/>
      <c r="U223" s="49"/>
      <c r="V223" s="50"/>
    </row>
    <row r="224" spans="1:22" ht="24.75" thickTop="1" thickBot="1" x14ac:dyDescent="0.4">
      <c r="A224" s="169"/>
      <c r="B224" s="203"/>
      <c r="C224" s="244"/>
      <c r="D224" s="244"/>
      <c r="E224" s="34">
        <f t="shared" si="9"/>
        <v>0</v>
      </c>
      <c r="F224" s="60"/>
      <c r="G224" s="224"/>
      <c r="H224" s="227"/>
      <c r="I224" s="60"/>
      <c r="J224" s="39">
        <f t="shared" si="11"/>
        <v>0</v>
      </c>
      <c r="K224" s="81"/>
      <c r="L224" s="566"/>
      <c r="M224" s="61"/>
      <c r="N224" s="42">
        <f t="shared" si="10"/>
        <v>0</v>
      </c>
      <c r="O224" s="69"/>
      <c r="P224" s="209"/>
      <c r="Q224" s="124"/>
      <c r="R224" s="125"/>
      <c r="S224" s="176"/>
      <c r="T224" s="177"/>
      <c r="U224" s="49"/>
      <c r="V224" s="50"/>
    </row>
    <row r="225" spans="1:22" ht="24.75" thickTop="1" thickBot="1" x14ac:dyDescent="0.4">
      <c r="A225" s="169"/>
      <c r="B225" s="203"/>
      <c r="C225" s="244"/>
      <c r="D225" s="244"/>
      <c r="E225" s="34">
        <f t="shared" si="9"/>
        <v>0</v>
      </c>
      <c r="F225" s="60"/>
      <c r="G225" s="224"/>
      <c r="H225" s="227"/>
      <c r="I225" s="60"/>
      <c r="J225" s="39">
        <f t="shared" si="11"/>
        <v>0</v>
      </c>
      <c r="K225" s="81"/>
      <c r="L225" s="566"/>
      <c r="M225" s="61"/>
      <c r="N225" s="42">
        <f t="shared" si="10"/>
        <v>0</v>
      </c>
      <c r="O225" s="69"/>
      <c r="P225" s="209"/>
      <c r="Q225" s="124"/>
      <c r="R225" s="125"/>
      <c r="S225" s="176"/>
      <c r="T225" s="177"/>
      <c r="U225" s="49"/>
      <c r="V225" s="50"/>
    </row>
    <row r="226" spans="1:22" ht="24.75" thickTop="1" thickBot="1" x14ac:dyDescent="0.4">
      <c r="A226" s="169"/>
      <c r="B226" s="203"/>
      <c r="C226" s="244"/>
      <c r="D226" s="244"/>
      <c r="E226" s="34">
        <f t="shared" si="9"/>
        <v>0</v>
      </c>
      <c r="F226" s="60"/>
      <c r="G226" s="224"/>
      <c r="H226" s="227"/>
      <c r="I226" s="60"/>
      <c r="J226" s="39">
        <f t="shared" si="11"/>
        <v>0</v>
      </c>
      <c r="K226" s="81"/>
      <c r="L226" s="566"/>
      <c r="M226" s="61"/>
      <c r="N226" s="42">
        <f t="shared" si="10"/>
        <v>0</v>
      </c>
      <c r="O226" s="69"/>
      <c r="P226" s="209"/>
      <c r="Q226" s="124"/>
      <c r="R226" s="125"/>
      <c r="S226" s="176"/>
      <c r="T226" s="177"/>
      <c r="U226" s="49"/>
      <c r="V226" s="50"/>
    </row>
    <row r="227" spans="1:22" ht="24.75" thickTop="1" thickBot="1" x14ac:dyDescent="0.4">
      <c r="A227" s="169"/>
      <c r="B227" s="203"/>
      <c r="C227" s="244"/>
      <c r="D227" s="244"/>
      <c r="E227" s="34">
        <f t="shared" si="9"/>
        <v>0</v>
      </c>
      <c r="F227" s="60"/>
      <c r="G227" s="224"/>
      <c r="H227" s="227"/>
      <c r="I227" s="60"/>
      <c r="J227" s="39">
        <f t="shared" si="11"/>
        <v>0</v>
      </c>
      <c r="K227" s="81"/>
      <c r="L227" s="566"/>
      <c r="M227" s="61"/>
      <c r="N227" s="42">
        <f t="shared" si="10"/>
        <v>0</v>
      </c>
      <c r="O227" s="69"/>
      <c r="P227" s="209"/>
      <c r="Q227" s="124"/>
      <c r="R227" s="125"/>
      <c r="S227" s="176"/>
      <c r="T227" s="177"/>
      <c r="U227" s="49"/>
      <c r="V227" s="50"/>
    </row>
    <row r="228" spans="1:22" ht="24.75" thickTop="1" thickBot="1" x14ac:dyDescent="0.4">
      <c r="A228" s="169"/>
      <c r="B228" s="203"/>
      <c r="C228" s="244"/>
      <c r="D228" s="244"/>
      <c r="E228" s="34">
        <f t="shared" si="9"/>
        <v>0</v>
      </c>
      <c r="F228" s="60"/>
      <c r="G228" s="224"/>
      <c r="H228" s="227"/>
      <c r="I228" s="60"/>
      <c r="J228" s="39">
        <f t="shared" si="11"/>
        <v>0</v>
      </c>
      <c r="K228" s="81"/>
      <c r="L228" s="566"/>
      <c r="M228" s="61"/>
      <c r="N228" s="42">
        <f t="shared" si="10"/>
        <v>0</v>
      </c>
      <c r="O228" s="69"/>
      <c r="P228" s="209"/>
      <c r="Q228" s="124"/>
      <c r="R228" s="125"/>
      <c r="S228" s="176"/>
      <c r="T228" s="177"/>
      <c r="U228" s="49"/>
      <c r="V228" s="50"/>
    </row>
    <row r="229" spans="1:22" ht="24.75" thickTop="1" thickBot="1" x14ac:dyDescent="0.4">
      <c r="A229" s="169"/>
      <c r="B229" s="203"/>
      <c r="C229" s="244"/>
      <c r="D229" s="244"/>
      <c r="E229" s="34">
        <f t="shared" si="9"/>
        <v>0</v>
      </c>
      <c r="F229" s="60"/>
      <c r="G229" s="224"/>
      <c r="H229" s="227"/>
      <c r="I229" s="60"/>
      <c r="J229" s="39">
        <f t="shared" si="11"/>
        <v>0</v>
      </c>
      <c r="K229" s="81"/>
      <c r="L229" s="566"/>
      <c r="M229" s="61"/>
      <c r="N229" s="42">
        <f t="shared" si="10"/>
        <v>0</v>
      </c>
      <c r="O229" s="69"/>
      <c r="P229" s="209"/>
      <c r="Q229" s="124"/>
      <c r="R229" s="125"/>
      <c r="S229" s="176"/>
      <c r="T229" s="177"/>
      <c r="U229" s="49"/>
      <c r="V229" s="50"/>
    </row>
    <row r="230" spans="1:22" ht="24.75" thickTop="1" thickBot="1" x14ac:dyDescent="0.4">
      <c r="A230" s="169"/>
      <c r="B230" s="203"/>
      <c r="C230" s="244"/>
      <c r="D230" s="244"/>
      <c r="E230" s="34">
        <f t="shared" si="9"/>
        <v>0</v>
      </c>
      <c r="F230" s="60"/>
      <c r="G230" s="224"/>
      <c r="H230" s="227"/>
      <c r="I230" s="60"/>
      <c r="J230" s="39">
        <f t="shared" si="11"/>
        <v>0</v>
      </c>
      <c r="K230" s="81"/>
      <c r="L230" s="566"/>
      <c r="M230" s="61"/>
      <c r="N230" s="42">
        <f t="shared" si="10"/>
        <v>0</v>
      </c>
      <c r="O230" s="69"/>
      <c r="P230" s="209"/>
      <c r="Q230" s="124"/>
      <c r="R230" s="125"/>
      <c r="S230" s="176"/>
      <c r="T230" s="177"/>
      <c r="U230" s="49"/>
      <c r="V230" s="50"/>
    </row>
    <row r="231" spans="1:22" ht="24.75" thickTop="1" thickBot="1" x14ac:dyDescent="0.4">
      <c r="A231" s="169"/>
      <c r="B231" s="203"/>
      <c r="C231" s="244"/>
      <c r="D231" s="244"/>
      <c r="E231" s="34">
        <f t="shared" si="9"/>
        <v>0</v>
      </c>
      <c r="F231" s="60"/>
      <c r="G231" s="224"/>
      <c r="H231" s="227"/>
      <c r="I231" s="60"/>
      <c r="J231" s="39">
        <f t="shared" si="11"/>
        <v>0</v>
      </c>
      <c r="K231" s="81"/>
      <c r="L231" s="566"/>
      <c r="M231" s="61"/>
      <c r="N231" s="42">
        <f t="shared" si="10"/>
        <v>0</v>
      </c>
      <c r="O231" s="69"/>
      <c r="P231" s="209"/>
      <c r="Q231" s="124"/>
      <c r="R231" s="125"/>
      <c r="S231" s="176"/>
      <c r="T231" s="177"/>
      <c r="U231" s="49"/>
      <c r="V231" s="50"/>
    </row>
    <row r="232" spans="1:22" ht="24.75" thickTop="1" thickBot="1" x14ac:dyDescent="0.4">
      <c r="A232" s="203"/>
      <c r="B232" s="253"/>
      <c r="C232" s="244"/>
      <c r="D232" s="244"/>
      <c r="E232" s="34">
        <f t="shared" si="9"/>
        <v>0</v>
      </c>
      <c r="F232" s="60"/>
      <c r="G232" s="58"/>
      <c r="H232" s="59"/>
      <c r="I232" s="60"/>
      <c r="J232" s="39">
        <f t="shared" si="11"/>
        <v>0</v>
      </c>
      <c r="K232" s="81"/>
      <c r="L232" s="566"/>
      <c r="M232" s="61"/>
      <c r="N232" s="42">
        <f t="shared" si="10"/>
        <v>0</v>
      </c>
      <c r="O232" s="69"/>
      <c r="P232" s="209"/>
      <c r="Q232" s="124"/>
      <c r="R232" s="125"/>
      <c r="S232" s="176"/>
      <c r="T232" s="177"/>
      <c r="U232" s="49"/>
      <c r="V232" s="50"/>
    </row>
    <row r="233" spans="1:22" ht="24.75" thickTop="1" thickBot="1" x14ac:dyDescent="0.4">
      <c r="A233" s="266"/>
      <c r="B233" s="203"/>
      <c r="C233" s="244"/>
      <c r="D233" s="244"/>
      <c r="E233" s="34">
        <f t="shared" si="9"/>
        <v>0</v>
      </c>
      <c r="F233" s="60"/>
      <c r="G233" s="224"/>
      <c r="H233" s="227"/>
      <c r="I233" s="60"/>
      <c r="J233" s="39">
        <f t="shared" si="11"/>
        <v>0</v>
      </c>
      <c r="K233" s="81"/>
      <c r="L233" s="566"/>
      <c r="M233" s="61"/>
      <c r="N233" s="42">
        <f t="shared" si="10"/>
        <v>0</v>
      </c>
      <c r="O233" s="69"/>
      <c r="P233" s="209"/>
      <c r="Q233" s="124"/>
      <c r="R233" s="125"/>
      <c r="S233" s="176"/>
      <c r="T233" s="177"/>
      <c r="U233" s="49"/>
      <c r="V233" s="50"/>
    </row>
    <row r="234" spans="1:22" ht="24.75" thickTop="1" thickBot="1" x14ac:dyDescent="0.4">
      <c r="A234" s="266"/>
      <c r="B234" s="203"/>
      <c r="C234" s="244"/>
      <c r="D234" s="244"/>
      <c r="E234" s="34">
        <f t="shared" si="9"/>
        <v>0</v>
      </c>
      <c r="F234" s="60"/>
      <c r="G234" s="224"/>
      <c r="H234" s="227"/>
      <c r="I234" s="60"/>
      <c r="J234" s="39">
        <f t="shared" si="11"/>
        <v>0</v>
      </c>
      <c r="K234" s="81"/>
      <c r="L234" s="566"/>
      <c r="M234" s="61"/>
      <c r="N234" s="42">
        <f t="shared" si="10"/>
        <v>0</v>
      </c>
      <c r="O234" s="69"/>
      <c r="P234" s="209"/>
      <c r="Q234" s="124"/>
      <c r="R234" s="125"/>
      <c r="S234" s="176"/>
      <c r="T234" s="177"/>
      <c r="U234" s="49"/>
      <c r="V234" s="50"/>
    </row>
    <row r="235" spans="1:22" ht="24.75" thickTop="1" thickBot="1" x14ac:dyDescent="0.4">
      <c r="A235" s="266"/>
      <c r="B235" s="203"/>
      <c r="C235" s="244"/>
      <c r="D235" s="244"/>
      <c r="E235" s="34">
        <f t="shared" si="9"/>
        <v>0</v>
      </c>
      <c r="F235" s="60"/>
      <c r="G235" s="224"/>
      <c r="H235" s="227"/>
      <c r="I235" s="60"/>
      <c r="J235" s="39">
        <f t="shared" si="11"/>
        <v>0</v>
      </c>
      <c r="K235" s="81"/>
      <c r="L235" s="566"/>
      <c r="M235" s="61"/>
      <c r="N235" s="42">
        <f t="shared" si="10"/>
        <v>0</v>
      </c>
      <c r="O235" s="69"/>
      <c r="P235" s="209"/>
      <c r="Q235" s="124"/>
      <c r="R235" s="125"/>
      <c r="S235" s="176"/>
      <c r="T235" s="177"/>
      <c r="U235" s="49"/>
      <c r="V235" s="50"/>
    </row>
    <row r="236" spans="1:22" ht="24.75" thickTop="1" thickBot="1" x14ac:dyDescent="0.4">
      <c r="A236" s="266"/>
      <c r="B236" s="203"/>
      <c r="C236" s="244"/>
      <c r="D236" s="244"/>
      <c r="E236" s="34">
        <f t="shared" si="9"/>
        <v>0</v>
      </c>
      <c r="F236" s="60"/>
      <c r="G236" s="224"/>
      <c r="H236" s="227"/>
      <c r="I236" s="60"/>
      <c r="J236" s="39">
        <f t="shared" si="11"/>
        <v>0</v>
      </c>
      <c r="K236" s="81"/>
      <c r="L236" s="566"/>
      <c r="M236" s="61"/>
      <c r="N236" s="42">
        <f t="shared" si="10"/>
        <v>0</v>
      </c>
      <c r="O236" s="69"/>
      <c r="P236" s="209"/>
      <c r="Q236" s="124"/>
      <c r="R236" s="125"/>
      <c r="S236" s="176"/>
      <c r="T236" s="177"/>
      <c r="U236" s="49"/>
      <c r="V236" s="50"/>
    </row>
    <row r="237" spans="1:22" ht="24.75" thickTop="1" thickBot="1" x14ac:dyDescent="0.4">
      <c r="A237" s="269"/>
      <c r="B237" s="203"/>
      <c r="C237" s="244"/>
      <c r="D237" s="244"/>
      <c r="E237" s="34">
        <f t="shared" si="9"/>
        <v>0</v>
      </c>
      <c r="F237" s="60"/>
      <c r="G237" s="224"/>
      <c r="H237" s="227"/>
      <c r="I237" s="60"/>
      <c r="J237" s="39">
        <f t="shared" si="11"/>
        <v>0</v>
      </c>
      <c r="K237" s="81"/>
      <c r="L237" s="566"/>
      <c r="M237" s="61"/>
      <c r="N237" s="42">
        <f t="shared" si="10"/>
        <v>0</v>
      </c>
      <c r="O237" s="69"/>
      <c r="P237" s="209"/>
      <c r="Q237" s="124"/>
      <c r="R237" s="125"/>
      <c r="S237" s="176"/>
      <c r="T237" s="177"/>
      <c r="U237" s="49"/>
      <c r="V237" s="50"/>
    </row>
    <row r="238" spans="1:22" ht="24.75" thickTop="1" thickBot="1" x14ac:dyDescent="0.4">
      <c r="A238" s="169"/>
      <c r="B238" s="203"/>
      <c r="C238" s="244"/>
      <c r="D238" s="244"/>
      <c r="E238" s="34">
        <f t="shared" si="9"/>
        <v>0</v>
      </c>
      <c r="F238" s="60"/>
      <c r="G238" s="224"/>
      <c r="H238" s="227"/>
      <c r="I238" s="60"/>
      <c r="J238" s="39">
        <f t="shared" si="11"/>
        <v>0</v>
      </c>
      <c r="K238" s="81"/>
      <c r="L238" s="566"/>
      <c r="M238" s="61"/>
      <c r="N238" s="42">
        <f t="shared" si="10"/>
        <v>0</v>
      </c>
      <c r="O238" s="69"/>
      <c r="P238" s="209"/>
      <c r="Q238" s="124"/>
      <c r="R238" s="125"/>
      <c r="S238" s="176"/>
      <c r="T238" s="177"/>
      <c r="U238" s="49"/>
      <c r="V238" s="50"/>
    </row>
    <row r="239" spans="1:22" ht="24.75" thickTop="1" thickBot="1" x14ac:dyDescent="0.4">
      <c r="A239" s="169"/>
      <c r="B239" s="203"/>
      <c r="C239" s="244"/>
      <c r="D239" s="244"/>
      <c r="E239" s="34">
        <f t="shared" si="9"/>
        <v>0</v>
      </c>
      <c r="F239" s="60"/>
      <c r="G239" s="224"/>
      <c r="H239" s="227"/>
      <c r="I239" s="60"/>
      <c r="J239" s="39">
        <f t="shared" si="11"/>
        <v>0</v>
      </c>
      <c r="K239" s="81"/>
      <c r="L239" s="566"/>
      <c r="M239" s="61"/>
      <c r="N239" s="42">
        <f t="shared" si="10"/>
        <v>0</v>
      </c>
      <c r="O239" s="69"/>
      <c r="P239" s="209"/>
      <c r="Q239" s="124"/>
      <c r="R239" s="125"/>
      <c r="S239" s="176"/>
      <c r="T239" s="177"/>
      <c r="U239" s="49"/>
      <c r="V239" s="50"/>
    </row>
    <row r="240" spans="1:22" ht="24.75" thickTop="1" thickBot="1" x14ac:dyDescent="0.4">
      <c r="A240" s="169"/>
      <c r="B240" s="203"/>
      <c r="C240" s="244"/>
      <c r="D240" s="244"/>
      <c r="E240" s="34">
        <f t="shared" si="9"/>
        <v>0</v>
      </c>
      <c r="F240" s="60"/>
      <c r="G240" s="224"/>
      <c r="H240" s="227"/>
      <c r="I240" s="60"/>
      <c r="J240" s="39">
        <f t="shared" si="11"/>
        <v>0</v>
      </c>
      <c r="K240" s="81"/>
      <c r="L240" s="566"/>
      <c r="M240" s="61"/>
      <c r="N240" s="42">
        <f t="shared" si="10"/>
        <v>0</v>
      </c>
      <c r="O240" s="69"/>
      <c r="P240" s="209"/>
      <c r="Q240" s="124"/>
      <c r="R240" s="125"/>
      <c r="S240" s="176"/>
      <c r="T240" s="177"/>
      <c r="U240" s="49"/>
      <c r="V240" s="50"/>
    </row>
    <row r="241" spans="1:22" ht="24.75" thickTop="1" thickBot="1" x14ac:dyDescent="0.4">
      <c r="A241" s="169"/>
      <c r="B241" s="203"/>
      <c r="C241" s="244"/>
      <c r="D241" s="244"/>
      <c r="E241" s="34">
        <f t="shared" ref="E241:E285" si="12">D241*F241</f>
        <v>0</v>
      </c>
      <c r="F241" s="60"/>
      <c r="G241" s="224"/>
      <c r="H241" s="227"/>
      <c r="I241" s="60"/>
      <c r="J241" s="39">
        <f t="shared" si="11"/>
        <v>0</v>
      </c>
      <c r="K241" s="81"/>
      <c r="L241" s="566"/>
      <c r="M241" s="61"/>
      <c r="N241" s="42">
        <f t="shared" si="10"/>
        <v>0</v>
      </c>
      <c r="O241" s="69"/>
      <c r="P241" s="209"/>
      <c r="Q241" s="124"/>
      <c r="R241" s="125"/>
      <c r="S241" s="176"/>
      <c r="T241" s="177"/>
      <c r="U241" s="49"/>
      <c r="V241" s="50"/>
    </row>
    <row r="242" spans="1:22" ht="24.75" thickTop="1" thickBot="1" x14ac:dyDescent="0.4">
      <c r="A242" s="169"/>
      <c r="B242" s="203"/>
      <c r="C242" s="244"/>
      <c r="D242" s="244"/>
      <c r="E242" s="34">
        <f t="shared" si="12"/>
        <v>0</v>
      </c>
      <c r="F242" s="60"/>
      <c r="G242" s="224"/>
      <c r="H242" s="227"/>
      <c r="I242" s="60"/>
      <c r="J242" s="39">
        <f t="shared" si="11"/>
        <v>0</v>
      </c>
      <c r="K242" s="81"/>
      <c r="L242" s="566"/>
      <c r="M242" s="61"/>
      <c r="N242" s="42">
        <f t="shared" si="10"/>
        <v>0</v>
      </c>
      <c r="O242" s="69"/>
      <c r="P242" s="209"/>
      <c r="Q242" s="124"/>
      <c r="R242" s="125"/>
      <c r="S242" s="176"/>
      <c r="T242" s="177"/>
      <c r="U242" s="49"/>
      <c r="V242" s="50"/>
    </row>
    <row r="243" spans="1:22" ht="24.75" thickTop="1" thickBot="1" x14ac:dyDescent="0.4">
      <c r="A243" s="169"/>
      <c r="B243" s="203"/>
      <c r="C243" s="244"/>
      <c r="D243" s="244"/>
      <c r="E243" s="34">
        <f t="shared" si="12"/>
        <v>0</v>
      </c>
      <c r="F243" s="60"/>
      <c r="G243" s="224"/>
      <c r="H243" s="227"/>
      <c r="I243" s="60"/>
      <c r="J243" s="39">
        <f t="shared" si="11"/>
        <v>0</v>
      </c>
      <c r="K243" s="81"/>
      <c r="L243" s="566"/>
      <c r="M243" s="61"/>
      <c r="N243" s="42">
        <f t="shared" si="10"/>
        <v>0</v>
      </c>
      <c r="O243" s="69"/>
      <c r="P243" s="209"/>
      <c r="Q243" s="124"/>
      <c r="R243" s="125"/>
      <c r="S243" s="176"/>
      <c r="T243" s="177"/>
      <c r="U243" s="49"/>
      <c r="V243" s="50"/>
    </row>
    <row r="244" spans="1:22" ht="24.75" thickTop="1" thickBot="1" x14ac:dyDescent="0.4">
      <c r="A244" s="169"/>
      <c r="B244" s="203"/>
      <c r="C244" s="244"/>
      <c r="D244" s="244"/>
      <c r="E244" s="34">
        <f t="shared" si="12"/>
        <v>0</v>
      </c>
      <c r="F244" s="60"/>
      <c r="G244" s="224"/>
      <c r="H244" s="227"/>
      <c r="I244" s="60"/>
      <c r="J244" s="39">
        <f t="shared" si="11"/>
        <v>0</v>
      </c>
      <c r="K244" s="81"/>
      <c r="L244" s="566"/>
      <c r="M244" s="61"/>
      <c r="N244" s="42">
        <f t="shared" si="10"/>
        <v>0</v>
      </c>
      <c r="O244" s="69"/>
      <c r="P244" s="209"/>
      <c r="Q244" s="124"/>
      <c r="R244" s="125"/>
      <c r="S244" s="176"/>
      <c r="T244" s="177"/>
      <c r="U244" s="49"/>
      <c r="V244" s="50"/>
    </row>
    <row r="245" spans="1:22" ht="24.75" thickTop="1" thickBot="1" x14ac:dyDescent="0.4">
      <c r="A245" s="169"/>
      <c r="B245" s="203"/>
      <c r="C245" s="244"/>
      <c r="D245" s="244"/>
      <c r="E245" s="34">
        <f t="shared" si="12"/>
        <v>0</v>
      </c>
      <c r="F245" s="60"/>
      <c r="G245" s="224"/>
      <c r="H245" s="227"/>
      <c r="I245" s="60"/>
      <c r="J245" s="39">
        <f t="shared" si="11"/>
        <v>0</v>
      </c>
      <c r="K245" s="81"/>
      <c r="L245" s="566"/>
      <c r="M245" s="61"/>
      <c r="N245" s="42">
        <f t="shared" si="10"/>
        <v>0</v>
      </c>
      <c r="O245" s="69"/>
      <c r="P245" s="209"/>
      <c r="Q245" s="124"/>
      <c r="R245" s="125"/>
      <c r="S245" s="176"/>
      <c r="T245" s="177"/>
      <c r="U245" s="49"/>
      <c r="V245" s="50"/>
    </row>
    <row r="246" spans="1:22" ht="24.75" thickTop="1" thickBot="1" x14ac:dyDescent="0.4">
      <c r="A246" s="169"/>
      <c r="B246" s="203"/>
      <c r="C246" s="244"/>
      <c r="D246" s="244"/>
      <c r="E246" s="34">
        <f t="shared" si="12"/>
        <v>0</v>
      </c>
      <c r="F246" s="60"/>
      <c r="G246" s="224"/>
      <c r="H246" s="227"/>
      <c r="I246" s="60"/>
      <c r="J246" s="39">
        <f t="shared" si="11"/>
        <v>0</v>
      </c>
      <c r="K246" s="81"/>
      <c r="L246" s="566"/>
      <c r="M246" s="61"/>
      <c r="N246" s="42">
        <f t="shared" si="10"/>
        <v>0</v>
      </c>
      <c r="O246" s="69"/>
      <c r="P246" s="209"/>
      <c r="Q246" s="124"/>
      <c r="R246" s="125"/>
      <c r="S246" s="176"/>
      <c r="T246" s="177"/>
      <c r="U246" s="49"/>
      <c r="V246" s="50"/>
    </row>
    <row r="247" spans="1:22" ht="24.75" thickTop="1" thickBot="1" x14ac:dyDescent="0.4">
      <c r="A247" s="169"/>
      <c r="B247" s="203"/>
      <c r="C247" s="270"/>
      <c r="D247" s="270"/>
      <c r="E247" s="34">
        <f t="shared" si="12"/>
        <v>0</v>
      </c>
      <c r="F247" s="60"/>
      <c r="G247" s="224"/>
      <c r="H247" s="227"/>
      <c r="I247" s="60"/>
      <c r="J247" s="39">
        <f t="shared" si="11"/>
        <v>0</v>
      </c>
      <c r="K247" s="81"/>
      <c r="L247" s="566"/>
      <c r="M247" s="61"/>
      <c r="N247" s="42">
        <f t="shared" si="10"/>
        <v>0</v>
      </c>
      <c r="O247" s="69"/>
      <c r="P247" s="209"/>
      <c r="Q247" s="124"/>
      <c r="R247" s="125"/>
      <c r="S247" s="176"/>
      <c r="T247" s="177"/>
      <c r="U247" s="49"/>
      <c r="V247" s="50"/>
    </row>
    <row r="248" spans="1:22" ht="24.75" thickTop="1" thickBot="1" x14ac:dyDescent="0.4">
      <c r="A248" s="169"/>
      <c r="B248" s="203"/>
      <c r="C248" s="244"/>
      <c r="D248" s="244"/>
      <c r="E248" s="34">
        <f t="shared" si="12"/>
        <v>0</v>
      </c>
      <c r="F248" s="60"/>
      <c r="G248" s="224"/>
      <c r="H248" s="227"/>
      <c r="I248" s="60"/>
      <c r="J248" s="39">
        <f t="shared" si="11"/>
        <v>0</v>
      </c>
      <c r="K248" s="81"/>
      <c r="L248" s="566"/>
      <c r="M248" s="61"/>
      <c r="N248" s="42">
        <f t="shared" si="10"/>
        <v>0</v>
      </c>
      <c r="O248" s="69"/>
      <c r="P248" s="209"/>
      <c r="Q248" s="124"/>
      <c r="R248" s="125"/>
      <c r="S248" s="176"/>
      <c r="T248" s="177"/>
      <c r="U248" s="49"/>
      <c r="V248" s="50"/>
    </row>
    <row r="249" spans="1:22" ht="24.75" thickTop="1" thickBot="1" x14ac:dyDescent="0.4">
      <c r="A249" s="169"/>
      <c r="B249" s="203"/>
      <c r="C249" s="270"/>
      <c r="D249" s="264"/>
      <c r="E249" s="34">
        <f t="shared" si="12"/>
        <v>0</v>
      </c>
      <c r="F249" s="60"/>
      <c r="G249" s="224"/>
      <c r="H249" s="227"/>
      <c r="I249" s="60"/>
      <c r="J249" s="39">
        <f t="shared" si="11"/>
        <v>0</v>
      </c>
      <c r="K249" s="81"/>
      <c r="L249" s="566"/>
      <c r="M249" s="61"/>
      <c r="N249" s="42">
        <f t="shared" si="10"/>
        <v>0</v>
      </c>
      <c r="O249" s="69"/>
      <c r="P249" s="209"/>
      <c r="Q249" s="124"/>
      <c r="R249" s="125"/>
      <c r="S249" s="176"/>
      <c r="T249" s="177"/>
      <c r="U249" s="49"/>
      <c r="V249" s="50"/>
    </row>
    <row r="250" spans="1:22" ht="24.75" thickTop="1" thickBot="1" x14ac:dyDescent="0.4">
      <c r="A250" s="169"/>
      <c r="B250" s="203"/>
      <c r="C250" s="265"/>
      <c r="D250" s="265"/>
      <c r="E250" s="34">
        <f t="shared" si="12"/>
        <v>0</v>
      </c>
      <c r="F250" s="60"/>
      <c r="G250" s="224"/>
      <c r="H250" s="227"/>
      <c r="I250" s="60"/>
      <c r="J250" s="39">
        <f t="shared" si="11"/>
        <v>0</v>
      </c>
      <c r="K250" s="81"/>
      <c r="L250" s="566"/>
      <c r="M250" s="61"/>
      <c r="N250" s="42">
        <f t="shared" si="10"/>
        <v>0</v>
      </c>
      <c r="O250" s="69"/>
      <c r="P250" s="209"/>
      <c r="Q250" s="124"/>
      <c r="R250" s="125"/>
      <c r="S250" s="176"/>
      <c r="T250" s="177"/>
      <c r="U250" s="49"/>
      <c r="V250" s="50"/>
    </row>
    <row r="251" spans="1:22" ht="24.75" thickTop="1" thickBot="1" x14ac:dyDescent="0.4">
      <c r="A251" s="169"/>
      <c r="B251" s="203"/>
      <c r="C251" s="265"/>
      <c r="D251" s="265"/>
      <c r="E251" s="34">
        <f t="shared" si="12"/>
        <v>0</v>
      </c>
      <c r="F251" s="60"/>
      <c r="G251" s="224"/>
      <c r="H251" s="227"/>
      <c r="I251" s="60"/>
      <c r="J251" s="39">
        <f t="shared" si="11"/>
        <v>0</v>
      </c>
      <c r="K251" s="81"/>
      <c r="L251" s="566"/>
      <c r="M251" s="61"/>
      <c r="N251" s="42">
        <f t="shared" si="10"/>
        <v>0</v>
      </c>
      <c r="O251" s="69"/>
      <c r="P251" s="209"/>
      <c r="Q251" s="124"/>
      <c r="R251" s="125"/>
      <c r="S251" s="176"/>
      <c r="T251" s="177"/>
      <c r="U251" s="49"/>
      <c r="V251" s="50"/>
    </row>
    <row r="252" spans="1:22" ht="24.75" thickTop="1" thickBot="1" x14ac:dyDescent="0.4">
      <c r="A252" s="169"/>
      <c r="B252" s="203"/>
      <c r="C252" s="270"/>
      <c r="D252" s="264"/>
      <c r="E252" s="34">
        <f t="shared" si="12"/>
        <v>0</v>
      </c>
      <c r="F252" s="60"/>
      <c r="G252" s="224"/>
      <c r="H252" s="227"/>
      <c r="I252" s="60"/>
      <c r="J252" s="39">
        <f t="shared" si="11"/>
        <v>0</v>
      </c>
      <c r="K252" s="81"/>
      <c r="L252" s="566"/>
      <c r="M252" s="61"/>
      <c r="N252" s="42">
        <f t="shared" si="10"/>
        <v>0</v>
      </c>
      <c r="O252" s="69"/>
      <c r="P252" s="209"/>
      <c r="Q252" s="124"/>
      <c r="R252" s="125"/>
      <c r="S252" s="176"/>
      <c r="T252" s="177"/>
      <c r="U252" s="49"/>
      <c r="V252" s="50"/>
    </row>
    <row r="253" spans="1:22" ht="24.75" thickTop="1" thickBot="1" x14ac:dyDescent="0.4">
      <c r="A253" s="169"/>
      <c r="B253" s="203"/>
      <c r="C253" s="249"/>
      <c r="D253" s="249"/>
      <c r="E253" s="34">
        <f t="shared" si="12"/>
        <v>0</v>
      </c>
      <c r="F253" s="60"/>
      <c r="G253" s="224"/>
      <c r="H253" s="227"/>
      <c r="I253" s="60"/>
      <c r="J253" s="39">
        <f t="shared" si="11"/>
        <v>0</v>
      </c>
      <c r="K253" s="81"/>
      <c r="L253" s="566"/>
      <c r="M253" s="61"/>
      <c r="N253" s="42">
        <f t="shared" si="10"/>
        <v>0</v>
      </c>
      <c r="O253" s="69"/>
      <c r="P253" s="209"/>
      <c r="Q253" s="124"/>
      <c r="R253" s="125"/>
      <c r="S253" s="176"/>
      <c r="T253" s="177"/>
      <c r="U253" s="49"/>
      <c r="V253" s="50"/>
    </row>
    <row r="254" spans="1:22" ht="24.75" thickTop="1" thickBot="1" x14ac:dyDescent="0.4">
      <c r="A254" s="169"/>
      <c r="B254" s="203"/>
      <c r="C254" s="197"/>
      <c r="D254" s="197"/>
      <c r="E254" s="34">
        <f t="shared" si="12"/>
        <v>0</v>
      </c>
      <c r="F254" s="60"/>
      <c r="G254" s="224"/>
      <c r="H254" s="227"/>
      <c r="I254" s="60"/>
      <c r="J254" s="39">
        <f t="shared" si="11"/>
        <v>0</v>
      </c>
      <c r="K254" s="81"/>
      <c r="L254" s="566"/>
      <c r="M254" s="61"/>
      <c r="N254" s="42">
        <f t="shared" si="10"/>
        <v>0</v>
      </c>
      <c r="O254" s="69"/>
      <c r="P254" s="209"/>
      <c r="Q254" s="124"/>
      <c r="R254" s="125"/>
      <c r="S254" s="176"/>
      <c r="T254" s="177"/>
      <c r="U254" s="49"/>
      <c r="V254" s="50"/>
    </row>
    <row r="255" spans="1:22" ht="24.75" thickTop="1" thickBot="1" x14ac:dyDescent="0.4">
      <c r="A255" s="204"/>
      <c r="B255" s="203"/>
      <c r="C255" s="226"/>
      <c r="D255" s="226"/>
      <c r="E255" s="34">
        <f t="shared" si="12"/>
        <v>0</v>
      </c>
      <c r="F255" s="60"/>
      <c r="G255" s="224"/>
      <c r="H255" s="227"/>
      <c r="I255" s="60"/>
      <c r="J255" s="39">
        <f t="shared" si="11"/>
        <v>0</v>
      </c>
      <c r="K255" s="81"/>
      <c r="L255" s="566"/>
      <c r="M255" s="61"/>
      <c r="N255" s="42">
        <f t="shared" si="10"/>
        <v>0</v>
      </c>
      <c r="O255" s="69"/>
      <c r="P255" s="209"/>
      <c r="Q255" s="124"/>
      <c r="R255" s="125"/>
      <c r="S255" s="176"/>
      <c r="T255" s="177"/>
      <c r="U255" s="49"/>
      <c r="V255" s="50"/>
    </row>
    <row r="256" spans="1:22" ht="24.75" thickTop="1" thickBot="1" x14ac:dyDescent="0.4">
      <c r="A256" s="169"/>
      <c r="B256" s="203"/>
      <c r="C256" s="226"/>
      <c r="D256" s="226"/>
      <c r="E256" s="34">
        <f t="shared" si="12"/>
        <v>0</v>
      </c>
      <c r="F256" s="60"/>
      <c r="G256" s="224"/>
      <c r="H256" s="227"/>
      <c r="I256" s="60"/>
      <c r="J256" s="39">
        <f t="shared" si="11"/>
        <v>0</v>
      </c>
      <c r="K256" s="81"/>
      <c r="L256" s="566"/>
      <c r="M256" s="61"/>
      <c r="N256" s="42">
        <f t="shared" si="10"/>
        <v>0</v>
      </c>
      <c r="O256" s="69"/>
      <c r="P256" s="209"/>
      <c r="Q256" s="124"/>
      <c r="R256" s="125"/>
      <c r="S256" s="176"/>
      <c r="T256" s="177"/>
      <c r="U256" s="49"/>
      <c r="V256" s="50"/>
    </row>
    <row r="257" spans="1:22" ht="24.75" thickTop="1" thickBot="1" x14ac:dyDescent="0.4">
      <c r="A257" s="169"/>
      <c r="B257" s="203"/>
      <c r="C257" s="226"/>
      <c r="D257" s="226"/>
      <c r="E257" s="34">
        <f t="shared" si="12"/>
        <v>0</v>
      </c>
      <c r="F257" s="60"/>
      <c r="G257" s="224"/>
      <c r="H257" s="227"/>
      <c r="I257" s="60"/>
      <c r="J257" s="39">
        <f t="shared" si="11"/>
        <v>0</v>
      </c>
      <c r="K257" s="81"/>
      <c r="L257" s="566"/>
      <c r="M257" s="61"/>
      <c r="N257" s="42">
        <f t="shared" si="10"/>
        <v>0</v>
      </c>
      <c r="O257" s="69"/>
      <c r="P257" s="209"/>
      <c r="Q257" s="124"/>
      <c r="R257" s="125"/>
      <c r="S257" s="176"/>
      <c r="T257" s="177"/>
      <c r="U257" s="49"/>
      <c r="V257" s="50"/>
    </row>
    <row r="258" spans="1:22" ht="24.75" thickTop="1" thickBot="1" x14ac:dyDescent="0.4">
      <c r="A258" s="271"/>
      <c r="B258" s="272"/>
      <c r="C258" s="226"/>
      <c r="D258" s="226"/>
      <c r="E258" s="34">
        <f t="shared" si="12"/>
        <v>0</v>
      </c>
      <c r="F258" s="60"/>
      <c r="G258" s="224"/>
      <c r="H258" s="227"/>
      <c r="I258" s="60"/>
      <c r="J258" s="39">
        <f t="shared" si="11"/>
        <v>0</v>
      </c>
      <c r="K258" s="81"/>
      <c r="L258" s="566"/>
      <c r="M258" s="61"/>
      <c r="N258" s="42">
        <f t="shared" si="10"/>
        <v>0</v>
      </c>
      <c r="O258" s="69"/>
      <c r="P258" s="209"/>
      <c r="Q258" s="124"/>
      <c r="R258" s="125"/>
      <c r="S258" s="176"/>
      <c r="T258" s="177"/>
      <c r="U258" s="49"/>
      <c r="V258" s="50"/>
    </row>
    <row r="259" spans="1:22" ht="24.75" thickTop="1" thickBot="1" x14ac:dyDescent="0.4">
      <c r="A259" s="204"/>
      <c r="B259" s="272"/>
      <c r="C259" s="226"/>
      <c r="D259" s="226"/>
      <c r="E259" s="34">
        <f t="shared" si="12"/>
        <v>0</v>
      </c>
      <c r="F259" s="60"/>
      <c r="G259" s="224"/>
      <c r="H259" s="59"/>
      <c r="I259" s="60"/>
      <c r="J259" s="39">
        <f t="shared" si="11"/>
        <v>0</v>
      </c>
      <c r="K259" s="81"/>
      <c r="L259" s="566"/>
      <c r="M259" s="61"/>
      <c r="N259" s="42">
        <f t="shared" si="10"/>
        <v>0</v>
      </c>
      <c r="O259" s="69"/>
      <c r="P259" s="209"/>
      <c r="Q259" s="124"/>
      <c r="R259" s="125"/>
      <c r="S259" s="176"/>
      <c r="T259" s="177"/>
      <c r="U259" s="49"/>
      <c r="V259" s="50"/>
    </row>
    <row r="260" spans="1:22" ht="24.75" thickTop="1" thickBot="1" x14ac:dyDescent="0.4">
      <c r="A260" s="204"/>
      <c r="B260" s="272"/>
      <c r="C260" s="226"/>
      <c r="D260" s="226"/>
      <c r="E260" s="34">
        <f t="shared" si="12"/>
        <v>0</v>
      </c>
      <c r="F260" s="60"/>
      <c r="G260" s="224"/>
      <c r="H260" s="227"/>
      <c r="I260" s="60"/>
      <c r="J260" s="39">
        <f t="shared" si="11"/>
        <v>0</v>
      </c>
      <c r="K260" s="81"/>
      <c r="L260" s="566"/>
      <c r="M260" s="61"/>
      <c r="N260" s="42">
        <f t="shared" si="10"/>
        <v>0</v>
      </c>
      <c r="O260" s="69"/>
      <c r="P260" s="209"/>
      <c r="Q260" s="124"/>
      <c r="R260" s="125"/>
      <c r="S260" s="176"/>
      <c r="T260" s="177"/>
      <c r="U260" s="49"/>
      <c r="V260" s="50"/>
    </row>
    <row r="261" spans="1:22" ht="24.75" thickTop="1" thickBot="1" x14ac:dyDescent="0.4">
      <c r="A261" s="169"/>
      <c r="B261" s="272"/>
      <c r="C261" s="197"/>
      <c r="D261" s="181"/>
      <c r="E261" s="34">
        <f t="shared" si="12"/>
        <v>0</v>
      </c>
      <c r="F261" s="60"/>
      <c r="G261" s="224"/>
      <c r="H261" s="227"/>
      <c r="I261" s="60"/>
      <c r="J261" s="39">
        <f t="shared" si="11"/>
        <v>0</v>
      </c>
      <c r="K261" s="81"/>
      <c r="L261" s="566"/>
      <c r="M261" s="61"/>
      <c r="N261" s="42">
        <f t="shared" si="10"/>
        <v>0</v>
      </c>
      <c r="O261" s="69"/>
      <c r="P261" s="209"/>
      <c r="Q261" s="124"/>
      <c r="R261" s="125"/>
      <c r="S261" s="176"/>
      <c r="T261" s="177"/>
      <c r="U261" s="49"/>
      <c r="V261" s="50"/>
    </row>
    <row r="262" spans="1:22" ht="24.75" thickTop="1" thickBot="1" x14ac:dyDescent="0.4">
      <c r="A262" s="169"/>
      <c r="B262" s="272"/>
      <c r="C262" s="197"/>
      <c r="D262" s="181"/>
      <c r="E262" s="34">
        <f t="shared" si="12"/>
        <v>0</v>
      </c>
      <c r="F262" s="60"/>
      <c r="G262" s="224"/>
      <c r="H262" s="227"/>
      <c r="I262" s="60"/>
      <c r="J262" s="39">
        <f t="shared" si="11"/>
        <v>0</v>
      </c>
      <c r="K262" s="81"/>
      <c r="L262" s="566"/>
      <c r="M262" s="61"/>
      <c r="N262" s="42">
        <f t="shared" si="10"/>
        <v>0</v>
      </c>
      <c r="O262" s="69"/>
      <c r="P262" s="209"/>
      <c r="Q262" s="124"/>
      <c r="R262" s="125"/>
      <c r="S262" s="176"/>
      <c r="T262" s="177"/>
      <c r="U262" s="49"/>
      <c r="V262" s="50"/>
    </row>
    <row r="263" spans="1:22" ht="24.75" thickTop="1" thickBot="1" x14ac:dyDescent="0.4">
      <c r="A263" s="204"/>
      <c r="B263" s="272"/>
      <c r="C263" s="242"/>
      <c r="D263" s="242"/>
      <c r="E263" s="34">
        <f t="shared" si="12"/>
        <v>0</v>
      </c>
      <c r="F263" s="60"/>
      <c r="G263" s="224"/>
      <c r="H263" s="175"/>
      <c r="I263" s="60"/>
      <c r="J263" s="39">
        <f t="shared" si="11"/>
        <v>0</v>
      </c>
      <c r="K263" s="81"/>
      <c r="L263" s="566"/>
      <c r="M263" s="61"/>
      <c r="N263" s="42">
        <f t="shared" si="10"/>
        <v>0</v>
      </c>
      <c r="O263" s="223"/>
      <c r="P263" s="243"/>
      <c r="Q263" s="124"/>
      <c r="R263" s="125"/>
      <c r="S263" s="176"/>
      <c r="T263" s="177"/>
      <c r="U263" s="49"/>
      <c r="V263" s="50"/>
    </row>
    <row r="264" spans="1:22" ht="24.75" thickTop="1" thickBot="1" x14ac:dyDescent="0.4">
      <c r="A264" s="204"/>
      <c r="B264" s="272"/>
      <c r="C264" s="191"/>
      <c r="D264" s="187"/>
      <c r="E264" s="34">
        <f t="shared" si="12"/>
        <v>0</v>
      </c>
      <c r="F264" s="60"/>
      <c r="G264" s="224"/>
      <c r="H264" s="175"/>
      <c r="I264" s="60"/>
      <c r="J264" s="39">
        <f t="shared" si="11"/>
        <v>0</v>
      </c>
      <c r="K264" s="81"/>
      <c r="L264" s="566"/>
      <c r="M264" s="274"/>
      <c r="N264" s="42">
        <f t="shared" si="10"/>
        <v>0</v>
      </c>
      <c r="O264" s="223"/>
      <c r="P264" s="243"/>
      <c r="Q264" s="124"/>
      <c r="R264" s="125"/>
      <c r="S264" s="176"/>
      <c r="T264" s="177"/>
      <c r="U264" s="49"/>
      <c r="V264" s="50"/>
    </row>
    <row r="265" spans="1:22" ht="24.75" thickTop="1" thickBot="1" x14ac:dyDescent="0.4">
      <c r="A265" s="204"/>
      <c r="B265" s="275"/>
      <c r="C265" s="154"/>
      <c r="D265" s="182"/>
      <c r="E265" s="34">
        <f t="shared" si="12"/>
        <v>0</v>
      </c>
      <c r="F265" s="182"/>
      <c r="G265" s="276"/>
      <c r="H265" s="277"/>
      <c r="I265" s="57"/>
      <c r="J265" s="39">
        <f t="shared" si="11"/>
        <v>0</v>
      </c>
      <c r="K265" s="81"/>
      <c r="L265" s="566"/>
      <c r="M265" s="274"/>
      <c r="N265" s="42">
        <f t="shared" si="10"/>
        <v>0</v>
      </c>
      <c r="O265" s="223"/>
      <c r="P265" s="243"/>
      <c r="Q265" s="124"/>
      <c r="R265" s="125"/>
      <c r="S265" s="176"/>
      <c r="T265" s="177"/>
      <c r="U265" s="49"/>
      <c r="V265" s="50"/>
    </row>
    <row r="266" spans="1:22" ht="24.75" thickTop="1" thickBot="1" x14ac:dyDescent="0.4">
      <c r="A266" s="204"/>
      <c r="B266" s="275"/>
      <c r="C266" s="154"/>
      <c r="D266" s="182"/>
      <c r="E266" s="34">
        <f t="shared" si="12"/>
        <v>0</v>
      </c>
      <c r="F266" s="182"/>
      <c r="G266" s="276"/>
      <c r="H266" s="277"/>
      <c r="I266" s="57"/>
      <c r="J266" s="39">
        <f t="shared" si="11"/>
        <v>0</v>
      </c>
      <c r="K266" s="81"/>
      <c r="L266" s="566"/>
      <c r="M266" s="274"/>
      <c r="N266" s="42">
        <f t="shared" ref="N266:N285" si="13">K266*I266</f>
        <v>0</v>
      </c>
      <c r="O266" s="223"/>
      <c r="P266" s="243"/>
      <c r="Q266" s="124"/>
      <c r="R266" s="125"/>
      <c r="S266" s="176"/>
      <c r="T266" s="177"/>
      <c r="U266" s="49"/>
      <c r="V266" s="50"/>
    </row>
    <row r="267" spans="1:22" ht="24.75" thickTop="1" thickBot="1" x14ac:dyDescent="0.4">
      <c r="A267" s="204"/>
      <c r="B267" s="278"/>
      <c r="C267" s="154"/>
      <c r="D267" s="182"/>
      <c r="E267" s="34">
        <f t="shared" si="12"/>
        <v>0</v>
      </c>
      <c r="F267" s="182"/>
      <c r="G267" s="276"/>
      <c r="H267" s="277"/>
      <c r="I267" s="57"/>
      <c r="J267" s="39">
        <f t="shared" si="11"/>
        <v>0</v>
      </c>
      <c r="K267" s="81"/>
      <c r="L267" s="566"/>
      <c r="M267" s="274"/>
      <c r="N267" s="42">
        <f t="shared" si="13"/>
        <v>0</v>
      </c>
      <c r="O267" s="69"/>
      <c r="P267" s="212"/>
      <c r="Q267" s="124"/>
      <c r="R267" s="125"/>
      <c r="S267" s="176"/>
      <c r="T267" s="177"/>
      <c r="U267" s="49"/>
      <c r="V267" s="50"/>
    </row>
    <row r="268" spans="1:22" ht="24.75" thickTop="1" thickBot="1" x14ac:dyDescent="0.4">
      <c r="A268" s="204"/>
      <c r="B268" s="278"/>
      <c r="C268" s="154"/>
      <c r="D268" s="182"/>
      <c r="E268" s="34">
        <f t="shared" si="12"/>
        <v>0</v>
      </c>
      <c r="F268" s="182"/>
      <c r="G268" s="276"/>
      <c r="H268" s="277"/>
      <c r="I268" s="57"/>
      <c r="J268" s="39">
        <f t="shared" si="11"/>
        <v>0</v>
      </c>
      <c r="K268" s="81"/>
      <c r="L268" s="566"/>
      <c r="M268" s="274"/>
      <c r="N268" s="42">
        <f t="shared" si="13"/>
        <v>0</v>
      </c>
      <c r="O268" s="69"/>
      <c r="P268" s="212"/>
      <c r="Q268" s="124"/>
      <c r="R268" s="125"/>
      <c r="S268" s="176"/>
      <c r="T268" s="177"/>
      <c r="U268" s="49"/>
      <c r="V268" s="50"/>
    </row>
    <row r="269" spans="1:22" ht="24.75" thickTop="1" thickBot="1" x14ac:dyDescent="0.4">
      <c r="A269" s="204"/>
      <c r="B269" s="278"/>
      <c r="C269" s="154"/>
      <c r="D269" s="182"/>
      <c r="E269" s="34">
        <f t="shared" si="12"/>
        <v>0</v>
      </c>
      <c r="F269" s="182"/>
      <c r="G269" s="276"/>
      <c r="H269" s="277"/>
      <c r="I269" s="57"/>
      <c r="J269" s="39">
        <f t="shared" si="11"/>
        <v>0</v>
      </c>
      <c r="K269" s="81"/>
      <c r="L269" s="566"/>
      <c r="M269" s="274"/>
      <c r="N269" s="42">
        <f t="shared" si="13"/>
        <v>0</v>
      </c>
      <c r="O269" s="69"/>
      <c r="P269" s="212"/>
      <c r="Q269" s="124"/>
      <c r="R269" s="125"/>
      <c r="S269" s="176"/>
      <c r="T269" s="177"/>
      <c r="U269" s="49"/>
      <c r="V269" s="50"/>
    </row>
    <row r="270" spans="1:22" ht="24.75" thickTop="1" thickBot="1" x14ac:dyDescent="0.4">
      <c r="A270" s="204"/>
      <c r="B270" s="203"/>
      <c r="C270" s="279"/>
      <c r="D270" s="280"/>
      <c r="E270" s="34">
        <f t="shared" si="12"/>
        <v>0</v>
      </c>
      <c r="F270" s="38"/>
      <c r="G270" s="281"/>
      <c r="H270" s="282"/>
      <c r="I270" s="60"/>
      <c r="J270" s="39">
        <f t="shared" si="11"/>
        <v>0</v>
      </c>
      <c r="K270" s="81"/>
      <c r="L270" s="566"/>
      <c r="M270" s="283"/>
      <c r="N270" s="42">
        <f t="shared" si="13"/>
        <v>0</v>
      </c>
      <c r="O270" s="223"/>
      <c r="P270" s="243"/>
      <c r="Q270" s="124"/>
      <c r="R270" s="125"/>
      <c r="S270" s="176"/>
      <c r="T270" s="177"/>
      <c r="U270" s="49"/>
      <c r="V270" s="50"/>
    </row>
    <row r="271" spans="1:22" ht="24.75" thickTop="1" thickBot="1" x14ac:dyDescent="0.4">
      <c r="A271" s="204"/>
      <c r="B271" s="203"/>
      <c r="C271" s="279"/>
      <c r="D271" s="279"/>
      <c r="E271" s="34">
        <f t="shared" si="12"/>
        <v>0</v>
      </c>
      <c r="F271" s="60"/>
      <c r="G271" s="224"/>
      <c r="H271" s="175"/>
      <c r="I271" s="60"/>
      <c r="J271" s="39">
        <f t="shared" si="11"/>
        <v>0</v>
      </c>
      <c r="K271" s="81"/>
      <c r="L271" s="566"/>
      <c r="M271" s="283"/>
      <c r="N271" s="42">
        <f t="shared" si="13"/>
        <v>0</v>
      </c>
      <c r="O271" s="223"/>
      <c r="P271" s="243"/>
      <c r="Q271" s="124"/>
      <c r="R271" s="125"/>
      <c r="S271" s="176"/>
      <c r="T271" s="177"/>
      <c r="U271" s="49"/>
      <c r="V271" s="50"/>
    </row>
    <row r="272" spans="1:22" ht="24.75" thickTop="1" thickBot="1" x14ac:dyDescent="0.4">
      <c r="A272" s="204"/>
      <c r="B272" s="203"/>
      <c r="C272" s="279"/>
      <c r="D272" s="279"/>
      <c r="E272" s="34">
        <f t="shared" si="12"/>
        <v>0</v>
      </c>
      <c r="F272" s="60"/>
      <c r="G272" s="224"/>
      <c r="H272" s="175"/>
      <c r="I272" s="60"/>
      <c r="J272" s="39">
        <f t="shared" ref="J272:J281" si="14">I272-F272</f>
        <v>0</v>
      </c>
      <c r="K272" s="81"/>
      <c r="L272" s="566"/>
      <c r="M272" s="283"/>
      <c r="N272" s="42">
        <f t="shared" si="13"/>
        <v>0</v>
      </c>
      <c r="O272" s="223"/>
      <c r="P272" s="243"/>
      <c r="Q272" s="124"/>
      <c r="R272" s="125"/>
      <c r="S272" s="176"/>
      <c r="T272" s="177"/>
      <c r="U272" s="49"/>
      <c r="V272" s="50"/>
    </row>
    <row r="273" spans="1:22" ht="24.75" thickTop="1" thickBot="1" x14ac:dyDescent="0.4">
      <c r="A273" s="204"/>
      <c r="B273" s="203"/>
      <c r="C273" s="284"/>
      <c r="D273" s="284"/>
      <c r="E273" s="34">
        <f t="shared" si="12"/>
        <v>0</v>
      </c>
      <c r="F273" s="60"/>
      <c r="G273" s="224"/>
      <c r="H273" s="175"/>
      <c r="I273" s="60"/>
      <c r="J273" s="39">
        <f t="shared" si="14"/>
        <v>0</v>
      </c>
      <c r="K273" s="81"/>
      <c r="L273" s="566"/>
      <c r="M273" s="283"/>
      <c r="N273" s="42">
        <f t="shared" si="13"/>
        <v>0</v>
      </c>
      <c r="O273" s="223"/>
      <c r="P273" s="243"/>
      <c r="Q273" s="124"/>
      <c r="R273" s="125"/>
      <c r="S273" s="176"/>
      <c r="T273" s="177"/>
      <c r="U273" s="49"/>
      <c r="V273" s="50"/>
    </row>
    <row r="274" spans="1:22" ht="24.75" thickTop="1" thickBot="1" x14ac:dyDescent="0.4">
      <c r="A274" s="285"/>
      <c r="B274" s="203"/>
      <c r="C274" s="599"/>
      <c r="D274" s="203"/>
      <c r="E274" s="34">
        <f t="shared" si="12"/>
        <v>0</v>
      </c>
      <c r="F274" s="254"/>
      <c r="G274" s="224"/>
      <c r="H274" s="255"/>
      <c r="I274" s="254">
        <v>0</v>
      </c>
      <c r="J274" s="39">
        <f t="shared" si="14"/>
        <v>0</v>
      </c>
      <c r="K274" s="286"/>
      <c r="L274" s="575"/>
      <c r="M274" s="286"/>
      <c r="N274" s="42">
        <f t="shared" si="13"/>
        <v>0</v>
      </c>
      <c r="O274" s="287"/>
      <c r="P274" s="243"/>
      <c r="Q274" s="124"/>
      <c r="R274" s="288"/>
      <c r="S274" s="289"/>
      <c r="T274" s="290"/>
      <c r="U274" s="259"/>
      <c r="V274" s="263"/>
    </row>
    <row r="275" spans="1:22" ht="24.75" thickTop="1" thickBot="1" x14ac:dyDescent="0.4">
      <c r="A275" s="285"/>
      <c r="B275" s="203"/>
      <c r="C275" s="599"/>
      <c r="D275" s="203"/>
      <c r="E275" s="34">
        <f t="shared" si="12"/>
        <v>0</v>
      </c>
      <c r="F275" s="254"/>
      <c r="G275" s="224"/>
      <c r="H275" s="255"/>
      <c r="I275" s="254">
        <v>0</v>
      </c>
      <c r="J275" s="39">
        <f t="shared" si="14"/>
        <v>0</v>
      </c>
      <c r="K275" s="286"/>
      <c r="L275" s="575"/>
      <c r="M275" s="286"/>
      <c r="N275" s="42">
        <f t="shared" si="13"/>
        <v>0</v>
      </c>
      <c r="O275" s="287"/>
      <c r="P275" s="243"/>
      <c r="Q275" s="124"/>
      <c r="R275" s="288"/>
      <c r="S275" s="289"/>
      <c r="T275" s="290"/>
      <c r="U275" s="259"/>
      <c r="V275" s="263"/>
    </row>
    <row r="276" spans="1:22" ht="24.75" thickTop="1" thickBot="1" x14ac:dyDescent="0.4">
      <c r="A276" s="285"/>
      <c r="B276" s="203"/>
      <c r="C276" s="599"/>
      <c r="D276" s="203"/>
      <c r="E276" s="34">
        <f t="shared" si="12"/>
        <v>0</v>
      </c>
      <c r="F276" s="254"/>
      <c r="G276" s="224"/>
      <c r="H276" s="255"/>
      <c r="I276" s="254">
        <v>0</v>
      </c>
      <c r="J276" s="39">
        <f t="shared" si="14"/>
        <v>0</v>
      </c>
      <c r="K276" s="286"/>
      <c r="L276" s="575"/>
      <c r="M276" s="286"/>
      <c r="N276" s="42">
        <f t="shared" si="13"/>
        <v>0</v>
      </c>
      <c r="O276" s="287"/>
      <c r="P276" s="243"/>
      <c r="Q276" s="124"/>
      <c r="R276" s="288"/>
      <c r="S276" s="289"/>
      <c r="T276" s="290"/>
      <c r="U276" s="259"/>
      <c r="V276" s="263"/>
    </row>
    <row r="277" spans="1:22" ht="24.75" thickTop="1" thickBot="1" x14ac:dyDescent="0.4">
      <c r="A277" s="285"/>
      <c r="B277" s="203"/>
      <c r="C277" s="599"/>
      <c r="D277" s="203"/>
      <c r="E277" s="34">
        <f t="shared" si="12"/>
        <v>0</v>
      </c>
      <c r="F277" s="254"/>
      <c r="G277" s="224"/>
      <c r="H277" s="291"/>
      <c r="I277" s="254">
        <v>0</v>
      </c>
      <c r="J277" s="39">
        <f t="shared" si="14"/>
        <v>0</v>
      </c>
      <c r="K277" s="286"/>
      <c r="L277" s="575"/>
      <c r="M277" s="286"/>
      <c r="N277" s="42">
        <f t="shared" si="13"/>
        <v>0</v>
      </c>
      <c r="O277" s="287"/>
      <c r="P277" s="243"/>
      <c r="Q277" s="124"/>
      <c r="R277" s="288"/>
      <c r="S277" s="289"/>
      <c r="T277" s="290"/>
      <c r="U277" s="259"/>
      <c r="V277" s="263"/>
    </row>
    <row r="278" spans="1:22" ht="24.75" thickTop="1" thickBot="1" x14ac:dyDescent="0.4">
      <c r="A278" s="292"/>
      <c r="B278" s="203"/>
      <c r="C278" s="599"/>
      <c r="D278" s="203"/>
      <c r="E278" s="34">
        <f t="shared" si="12"/>
        <v>0</v>
      </c>
      <c r="F278" s="254"/>
      <c r="G278" s="224"/>
      <c r="H278" s="293"/>
      <c r="I278" s="254">
        <v>0</v>
      </c>
      <c r="J278" s="39">
        <f t="shared" si="14"/>
        <v>0</v>
      </c>
      <c r="K278" s="286"/>
      <c r="L278" s="575"/>
      <c r="M278" s="286"/>
      <c r="N278" s="42">
        <f t="shared" si="13"/>
        <v>0</v>
      </c>
      <c r="O278" s="287"/>
      <c r="P278" s="243"/>
      <c r="Q278" s="124"/>
      <c r="R278" s="288"/>
      <c r="S278" s="289"/>
      <c r="T278" s="290"/>
      <c r="U278" s="49"/>
      <c r="V278" s="50"/>
    </row>
    <row r="279" spans="1:22" ht="24.75" thickTop="1" thickBot="1" x14ac:dyDescent="0.4">
      <c r="A279" s="294"/>
      <c r="B279" s="295"/>
      <c r="E279" s="34">
        <f t="shared" si="12"/>
        <v>0</v>
      </c>
      <c r="H279" s="299"/>
      <c r="I279" s="297">
        <v>0</v>
      </c>
      <c r="J279" s="39">
        <f t="shared" si="14"/>
        <v>0</v>
      </c>
      <c r="K279" s="300"/>
      <c r="M279" s="300"/>
      <c r="N279" s="42">
        <f t="shared" si="13"/>
        <v>0</v>
      </c>
      <c r="O279" s="287"/>
      <c r="P279" s="243"/>
      <c r="Q279" s="258"/>
      <c r="R279" s="288"/>
      <c r="S279" s="289"/>
      <c r="T279" s="290"/>
      <c r="U279" s="49"/>
      <c r="V279" s="50"/>
    </row>
    <row r="280" spans="1:22" ht="24.75" thickTop="1" thickBot="1" x14ac:dyDescent="0.4">
      <c r="A280" s="294"/>
      <c r="B280" s="295"/>
      <c r="E280" s="34">
        <f t="shared" si="12"/>
        <v>0</v>
      </c>
      <c r="I280" s="297">
        <v>0</v>
      </c>
      <c r="J280" s="39">
        <f t="shared" si="14"/>
        <v>0</v>
      </c>
      <c r="K280" s="300"/>
      <c r="M280" s="300"/>
      <c r="N280" s="42">
        <f t="shared" si="13"/>
        <v>0</v>
      </c>
      <c r="O280" s="287"/>
      <c r="P280" s="243"/>
      <c r="Q280" s="258"/>
      <c r="R280" s="288"/>
      <c r="S280" s="289"/>
      <c r="T280" s="290"/>
      <c r="U280" s="49"/>
      <c r="V280" s="50"/>
    </row>
    <row r="281" spans="1:22" ht="24.75" thickTop="1" thickBot="1" x14ac:dyDescent="0.4">
      <c r="A281" s="294"/>
      <c r="B281" s="295"/>
      <c r="E281" s="34">
        <f t="shared" si="12"/>
        <v>0</v>
      </c>
      <c r="I281" s="302">
        <v>0</v>
      </c>
      <c r="J281" s="39">
        <f t="shared" si="14"/>
        <v>0</v>
      </c>
      <c r="K281" s="300"/>
      <c r="M281" s="300"/>
      <c r="N281" s="42">
        <f t="shared" si="13"/>
        <v>0</v>
      </c>
      <c r="O281" s="287"/>
      <c r="P281" s="243"/>
      <c r="Q281" s="258"/>
      <c r="R281" s="288"/>
      <c r="S281" s="289"/>
      <c r="T281" s="290"/>
      <c r="U281" s="49"/>
      <c r="V281" s="50"/>
    </row>
    <row r="282" spans="1:22" ht="24.75" thickTop="1" thickBot="1" x14ac:dyDescent="0.35">
      <c r="A282" s="294"/>
      <c r="B282" s="295"/>
      <c r="E282" s="34" t="e">
        <f t="shared" si="12"/>
        <v>#VALUE!</v>
      </c>
      <c r="F282" s="1661" t="s">
        <v>27</v>
      </c>
      <c r="G282" s="1661"/>
      <c r="H282" s="1662"/>
      <c r="I282" s="303">
        <f>SUM(I4:I281)</f>
        <v>354785.02000000008</v>
      </c>
      <c r="J282" s="304"/>
      <c r="K282" s="300"/>
      <c r="L282" s="576"/>
      <c r="M282" s="300"/>
      <c r="N282" s="42">
        <f t="shared" si="13"/>
        <v>0</v>
      </c>
      <c r="O282" s="287"/>
      <c r="P282" s="243"/>
      <c r="Q282" s="258"/>
      <c r="R282" s="288"/>
      <c r="S282" s="306"/>
      <c r="T282" s="261"/>
      <c r="U282" s="262"/>
      <c r="V282" s="50"/>
    </row>
    <row r="283" spans="1:22" ht="24.75" thickTop="1" thickBot="1" x14ac:dyDescent="0.3">
      <c r="A283" s="307"/>
      <c r="B283" s="295"/>
      <c r="E283" s="34">
        <f t="shared" si="12"/>
        <v>0</v>
      </c>
      <c r="I283" s="308"/>
      <c r="J283" s="304"/>
      <c r="K283" s="300"/>
      <c r="L283" s="576"/>
      <c r="M283" s="300"/>
      <c r="N283" s="42">
        <f t="shared" si="13"/>
        <v>0</v>
      </c>
      <c r="O283" s="309"/>
      <c r="Q283" s="6"/>
      <c r="R283" s="310"/>
      <c r="S283" s="311"/>
      <c r="T283" s="312"/>
      <c r="V283" s="9"/>
    </row>
    <row r="284" spans="1:22" ht="24.75" thickTop="1" thickBot="1" x14ac:dyDescent="0.4">
      <c r="A284" s="294"/>
      <c r="B284" s="295"/>
      <c r="E284" s="34">
        <f t="shared" si="12"/>
        <v>0</v>
      </c>
      <c r="J284" s="297"/>
      <c r="K284" s="300"/>
      <c r="M284" s="300"/>
      <c r="N284" s="42">
        <f t="shared" si="13"/>
        <v>0</v>
      </c>
      <c r="O284" s="309"/>
      <c r="Q284" s="6"/>
      <c r="R284" s="310"/>
      <c r="S284" s="311"/>
      <c r="T284" s="312"/>
      <c r="V284" s="9"/>
    </row>
    <row r="285" spans="1:22" ht="24.75" thickTop="1" thickBot="1" x14ac:dyDescent="0.4">
      <c r="A285" s="294"/>
      <c r="B285" s="295"/>
      <c r="E285" s="34">
        <f t="shared" si="12"/>
        <v>0</v>
      </c>
      <c r="J285" s="297"/>
      <c r="K285" s="314"/>
      <c r="N285" s="42">
        <f t="shared" si="13"/>
        <v>0</v>
      </c>
      <c r="O285" s="315"/>
      <c r="Q285" s="6"/>
      <c r="R285" s="310"/>
      <c r="S285" s="311"/>
      <c r="T285" s="316"/>
      <c r="V285" s="9"/>
    </row>
    <row r="286" spans="1:22" ht="24.75" thickTop="1" thickBot="1" x14ac:dyDescent="0.4">
      <c r="A286" s="294"/>
      <c r="H286" s="318"/>
      <c r="I286" s="319" t="s">
        <v>28</v>
      </c>
      <c r="J286" s="320"/>
      <c r="K286" s="320"/>
      <c r="L286" s="577">
        <f>SUM(L274:L285)</f>
        <v>0</v>
      </c>
      <c r="M286" s="322"/>
      <c r="N286" s="323">
        <f>SUM(N4:N285)</f>
        <v>12529752.540000001</v>
      </c>
      <c r="O286" s="324"/>
      <c r="Q286" s="325">
        <f>SUM(Q4:Q285)</f>
        <v>0</v>
      </c>
      <c r="R286" s="256"/>
      <c r="S286" s="326">
        <f>SUM(S23:S285)</f>
        <v>0</v>
      </c>
      <c r="T286" s="327"/>
      <c r="U286" s="328"/>
      <c r="V286" s="329">
        <f>SUM(V274:V285)</f>
        <v>0</v>
      </c>
    </row>
    <row r="287" spans="1:22" x14ac:dyDescent="0.35">
      <c r="A287" s="294"/>
      <c r="H287" s="318"/>
      <c r="I287" s="330"/>
      <c r="J287" s="331"/>
      <c r="K287" s="332"/>
      <c r="M287" s="332"/>
      <c r="N287" s="333"/>
      <c r="O287" s="324"/>
      <c r="R287" s="310"/>
      <c r="S287" s="334"/>
      <c r="U287" s="336"/>
      <c r="V287"/>
    </row>
    <row r="288" spans="1:22" ht="24" thickBot="1" x14ac:dyDescent="0.4">
      <c r="A288" s="294"/>
      <c r="H288" s="318"/>
      <c r="I288" s="330"/>
      <c r="J288" s="331"/>
      <c r="K288" s="332"/>
      <c r="M288" s="332"/>
      <c r="N288" s="333"/>
      <c r="O288" s="324"/>
      <c r="R288" s="310"/>
      <c r="S288" s="334"/>
      <c r="U288" s="336"/>
      <c r="V288"/>
    </row>
    <row r="289" spans="1:22" ht="24" thickTop="1" x14ac:dyDescent="0.25">
      <c r="A289" s="294"/>
      <c r="I289" s="337" t="s">
        <v>29</v>
      </c>
      <c r="J289" s="338"/>
      <c r="K289" s="338"/>
      <c r="L289" s="578"/>
      <c r="M289" s="339"/>
      <c r="N289" s="340">
        <f>V286+S286+Q286+N286+L286</f>
        <v>12529752.540000001</v>
      </c>
      <c r="O289" s="341"/>
      <c r="R289" s="310"/>
      <c r="S289" s="334"/>
      <c r="U289" s="336"/>
      <c r="V289"/>
    </row>
    <row r="290" spans="1:22" ht="24" thickBot="1" x14ac:dyDescent="0.3">
      <c r="A290" s="342"/>
      <c r="I290" s="343"/>
      <c r="J290" s="344"/>
      <c r="K290" s="344"/>
      <c r="L290" s="579"/>
      <c r="M290" s="345"/>
      <c r="N290" s="346"/>
      <c r="O290" s="347"/>
      <c r="R290" s="310"/>
      <c r="S290" s="334"/>
      <c r="U290" s="336"/>
      <c r="V290"/>
    </row>
    <row r="291" spans="1:22" ht="24" thickTop="1" x14ac:dyDescent="0.35">
      <c r="A291" s="342"/>
      <c r="I291" s="330"/>
      <c r="J291" s="331"/>
      <c r="K291" s="332"/>
      <c r="M291" s="332"/>
      <c r="N291" s="333"/>
      <c r="O291" s="324"/>
      <c r="R291" s="310"/>
      <c r="S291" s="334"/>
      <c r="U291" s="336"/>
      <c r="V291"/>
    </row>
    <row r="292" spans="1:22" x14ac:dyDescent="0.35">
      <c r="A292" s="294"/>
      <c r="I292" s="330"/>
      <c r="J292" s="331"/>
      <c r="K292" s="332"/>
      <c r="M292" s="332"/>
      <c r="N292" s="333"/>
      <c r="O292" s="324"/>
      <c r="R292" s="310"/>
      <c r="S292" s="334"/>
      <c r="U292" s="336"/>
      <c r="V292"/>
    </row>
    <row r="293" spans="1:22" x14ac:dyDescent="0.35">
      <c r="A293" s="294"/>
      <c r="I293" s="330"/>
      <c r="J293" s="348"/>
      <c r="K293" s="332"/>
      <c r="M293" s="332"/>
      <c r="N293" s="333"/>
      <c r="O293" s="349"/>
      <c r="R293" s="310"/>
      <c r="S293" s="334"/>
      <c r="U293" s="336"/>
      <c r="V293"/>
    </row>
    <row r="294" spans="1:22" x14ac:dyDescent="0.35">
      <c r="A294" s="342"/>
      <c r="N294" s="333"/>
      <c r="O294" s="351"/>
      <c r="R294" s="310"/>
      <c r="S294" s="334"/>
      <c r="U294" s="336"/>
      <c r="V294"/>
    </row>
    <row r="295" spans="1:22" x14ac:dyDescent="0.35">
      <c r="A295" s="342"/>
      <c r="O295" s="351"/>
      <c r="S295" s="334"/>
      <c r="U295" s="336"/>
      <c r="V295"/>
    </row>
    <row r="296" spans="1:22" x14ac:dyDescent="0.35">
      <c r="A296" s="294"/>
      <c r="B296" s="295"/>
      <c r="N296" s="333"/>
      <c r="O296" s="324"/>
      <c r="S296" s="334"/>
      <c r="U296" s="336"/>
      <c r="V296"/>
    </row>
    <row r="297" spans="1:22" x14ac:dyDescent="0.35">
      <c r="A297" s="342"/>
      <c r="B297" s="295"/>
      <c r="N297" s="333"/>
      <c r="O297" s="324"/>
      <c r="S297" s="334"/>
      <c r="U297" s="336"/>
      <c r="V297"/>
    </row>
    <row r="298" spans="1:22" x14ac:dyDescent="0.35">
      <c r="A298" s="294"/>
      <c r="B298" s="295"/>
      <c r="I298" s="330"/>
      <c r="J298" s="331"/>
      <c r="K298" s="332"/>
      <c r="M298" s="332"/>
      <c r="N298" s="333"/>
      <c r="O298" s="324"/>
      <c r="S298" s="334"/>
      <c r="U298" s="336"/>
      <c r="V298"/>
    </row>
    <row r="299" spans="1:22" x14ac:dyDescent="0.35">
      <c r="A299" s="342"/>
      <c r="B299" s="295"/>
      <c r="I299" s="330"/>
      <c r="J299" s="331"/>
      <c r="K299" s="332"/>
      <c r="M299" s="332"/>
      <c r="N299" s="333"/>
      <c r="O299" s="324"/>
      <c r="S299" s="334"/>
      <c r="U299" s="336"/>
      <c r="V299"/>
    </row>
    <row r="300" spans="1:22" x14ac:dyDescent="0.35">
      <c r="A300" s="294"/>
      <c r="B300" s="295"/>
      <c r="I300" s="352"/>
      <c r="J300" s="328"/>
      <c r="K300" s="328"/>
      <c r="N300" s="333"/>
      <c r="O300" s="324"/>
      <c r="S300" s="334"/>
      <c r="U300" s="336"/>
      <c r="V300"/>
    </row>
    <row r="301" spans="1:22" x14ac:dyDescent="0.35">
      <c r="A301" s="342"/>
      <c r="S301" s="334"/>
      <c r="U301" s="336"/>
      <c r="V301"/>
    </row>
    <row r="302" spans="1:22" x14ac:dyDescent="0.35">
      <c r="A302" s="294"/>
      <c r="S302" s="334"/>
      <c r="U302" s="336"/>
      <c r="V302"/>
    </row>
    <row r="303" spans="1:22" x14ac:dyDescent="0.35">
      <c r="A303" s="294"/>
      <c r="B303" s="354"/>
      <c r="C303" s="601"/>
      <c r="D303" s="354"/>
      <c r="E303" s="355"/>
      <c r="F303" s="356"/>
      <c r="G303" s="357"/>
      <c r="H303" s="358"/>
      <c r="I303" s="359"/>
      <c r="J303"/>
      <c r="K303"/>
      <c r="L303" s="580"/>
      <c r="M303"/>
      <c r="P303" s="360"/>
      <c r="Q303" s="334"/>
      <c r="S303" s="334"/>
      <c r="U303" s="336"/>
      <c r="V303"/>
    </row>
    <row r="304" spans="1:22" x14ac:dyDescent="0.35">
      <c r="A304" s="342"/>
      <c r="B304" s="354"/>
      <c r="C304" s="601"/>
      <c r="D304" s="354"/>
      <c r="E304" s="355"/>
      <c r="F304" s="356"/>
      <c r="G304" s="357"/>
      <c r="H304" s="358"/>
      <c r="I304" s="359"/>
      <c r="J304"/>
      <c r="K304"/>
      <c r="L304" s="580"/>
      <c r="M304"/>
      <c r="P304" s="360"/>
      <c r="Q304" s="334"/>
      <c r="S304" s="334"/>
      <c r="U304" s="336"/>
      <c r="V304"/>
    </row>
    <row r="305" spans="1:22" x14ac:dyDescent="0.35">
      <c r="A305" s="342"/>
      <c r="B305" s="354"/>
      <c r="C305" s="601"/>
      <c r="D305" s="354"/>
      <c r="E305" s="355"/>
      <c r="F305" s="356"/>
      <c r="G305" s="357"/>
      <c r="H305" s="358"/>
      <c r="I305" s="359"/>
      <c r="J305"/>
      <c r="K305"/>
      <c r="L305" s="580"/>
      <c r="M305"/>
      <c r="P305" s="360"/>
      <c r="Q305" s="334"/>
      <c r="S305" s="334"/>
      <c r="U305" s="336"/>
      <c r="V305"/>
    </row>
    <row r="306" spans="1:22" x14ac:dyDescent="0.35">
      <c r="A306" s="342"/>
      <c r="B306" s="354"/>
      <c r="C306" s="601"/>
      <c r="D306" s="354"/>
      <c r="E306" s="355"/>
      <c r="F306" s="356"/>
      <c r="G306" s="357"/>
      <c r="H306" s="358"/>
      <c r="I306" s="359"/>
      <c r="J306"/>
      <c r="K306"/>
      <c r="L306" s="580"/>
      <c r="M306"/>
      <c r="P306" s="360"/>
      <c r="Q306" s="334"/>
      <c r="S306" s="334"/>
      <c r="U306" s="336"/>
      <c r="V306"/>
    </row>
    <row r="307" spans="1:22" x14ac:dyDescent="0.35">
      <c r="A307" s="361"/>
      <c r="B307" s="354"/>
      <c r="C307" s="601"/>
      <c r="D307" s="354"/>
      <c r="E307" s="355"/>
      <c r="F307" s="356"/>
      <c r="G307" s="357"/>
      <c r="H307" s="358"/>
      <c r="I307" s="359"/>
      <c r="J307"/>
      <c r="K307"/>
      <c r="L307" s="580"/>
      <c r="M307"/>
      <c r="P307" s="360"/>
      <c r="Q307" s="334"/>
      <c r="S307" s="334"/>
      <c r="U307" s="336"/>
      <c r="V307"/>
    </row>
    <row r="308" spans="1:22" x14ac:dyDescent="0.35">
      <c r="A308" s="307"/>
      <c r="B308" s="354"/>
      <c r="C308" s="601"/>
      <c r="D308" s="354"/>
      <c r="E308" s="355"/>
      <c r="F308" s="356"/>
      <c r="G308" s="357"/>
      <c r="H308" s="358"/>
      <c r="I308" s="359"/>
      <c r="J308"/>
      <c r="K308"/>
      <c r="L308" s="580"/>
      <c r="M308"/>
      <c r="P308" s="360"/>
      <c r="Q308" s="334"/>
      <c r="S308" s="334"/>
      <c r="U308" s="336"/>
      <c r="V308"/>
    </row>
    <row r="309" spans="1:22" x14ac:dyDescent="0.35">
      <c r="A309" s="294"/>
      <c r="B309" s="354"/>
      <c r="C309" s="601"/>
      <c r="D309" s="354"/>
      <c r="E309" s="355"/>
      <c r="F309" s="356"/>
      <c r="G309" s="357"/>
      <c r="H309" s="358"/>
      <c r="I309" s="359"/>
      <c r="J309"/>
      <c r="K309"/>
      <c r="L309" s="580"/>
      <c r="M309"/>
      <c r="P309" s="360"/>
      <c r="Q309" s="334"/>
      <c r="S309" s="334"/>
      <c r="U309" s="336"/>
      <c r="V309"/>
    </row>
    <row r="310" spans="1:22" x14ac:dyDescent="0.35">
      <c r="A310" s="294"/>
      <c r="B310" s="354"/>
      <c r="C310" s="601"/>
      <c r="D310" s="354"/>
      <c r="E310" s="355"/>
      <c r="F310" s="356"/>
      <c r="G310" s="357"/>
      <c r="H310" s="358"/>
      <c r="I310" s="359"/>
      <c r="J310"/>
      <c r="K310"/>
      <c r="L310" s="580"/>
      <c r="M310"/>
      <c r="P310" s="360"/>
      <c r="Q310" s="334"/>
      <c r="S310" s="334"/>
      <c r="U310" s="336"/>
      <c r="V310"/>
    </row>
    <row r="311" spans="1:22" x14ac:dyDescent="0.35">
      <c r="A311" s="294"/>
      <c r="B311" s="354"/>
      <c r="C311" s="601"/>
      <c r="D311" s="354"/>
      <c r="E311" s="355"/>
      <c r="F311" s="356"/>
      <c r="G311" s="357"/>
      <c r="H311" s="358"/>
      <c r="I311" s="359"/>
      <c r="J311"/>
      <c r="K311"/>
      <c r="L311" s="580"/>
      <c r="M311"/>
      <c r="P311" s="360"/>
      <c r="Q311" s="334"/>
      <c r="S311" s="334"/>
      <c r="U311" s="336"/>
      <c r="V311"/>
    </row>
    <row r="312" spans="1:22" x14ac:dyDescent="0.35">
      <c r="A312" s="294"/>
      <c r="B312" s="354"/>
      <c r="C312" s="601"/>
      <c r="D312" s="354"/>
      <c r="E312" s="355"/>
      <c r="F312" s="356"/>
      <c r="G312" s="357"/>
      <c r="H312" s="358"/>
      <c r="I312" s="359"/>
      <c r="J312"/>
      <c r="K312"/>
      <c r="L312" s="580"/>
      <c r="M312"/>
      <c r="P312" s="360"/>
      <c r="Q312" s="334"/>
      <c r="S312" s="334"/>
      <c r="U312" s="336"/>
      <c r="V312"/>
    </row>
    <row r="313" spans="1:22" x14ac:dyDescent="0.35">
      <c r="A313" s="294"/>
      <c r="B313" s="354"/>
      <c r="C313" s="601"/>
      <c r="D313" s="354"/>
      <c r="E313" s="355"/>
      <c r="F313" s="356"/>
      <c r="G313" s="357"/>
      <c r="H313" s="358"/>
      <c r="I313" s="359"/>
      <c r="J313"/>
      <c r="K313"/>
      <c r="L313" s="580"/>
      <c r="M313"/>
      <c r="P313" s="360"/>
      <c r="Q313" s="334"/>
      <c r="S313" s="334"/>
      <c r="U313" s="336"/>
      <c r="V313"/>
    </row>
    <row r="314" spans="1:22" x14ac:dyDescent="0.35">
      <c r="A314" s="294"/>
      <c r="B314" s="354"/>
      <c r="C314" s="601"/>
      <c r="D314" s="354"/>
      <c r="E314" s="355"/>
      <c r="F314" s="356"/>
      <c r="G314" s="357"/>
      <c r="H314" s="358"/>
      <c r="I314" s="359"/>
      <c r="J314"/>
      <c r="K314"/>
      <c r="L314" s="580"/>
      <c r="M314"/>
      <c r="P314" s="360"/>
      <c r="Q314" s="334"/>
      <c r="S314" s="334"/>
      <c r="U314" s="336"/>
      <c r="V314"/>
    </row>
    <row r="315" spans="1:22" x14ac:dyDescent="0.35">
      <c r="A315" s="294"/>
      <c r="B315" s="354"/>
      <c r="C315" s="601"/>
      <c r="D315" s="354"/>
      <c r="E315" s="355"/>
      <c r="F315" s="356"/>
      <c r="G315" s="357"/>
      <c r="H315" s="358"/>
      <c r="I315" s="359"/>
      <c r="J315"/>
      <c r="K315"/>
      <c r="L315" s="580"/>
      <c r="M315"/>
      <c r="P315" s="360"/>
      <c r="Q315" s="334"/>
      <c r="S315" s="334"/>
      <c r="U315" s="336"/>
      <c r="V315"/>
    </row>
  </sheetData>
  <sortState ref="A4:O6">
    <sortCondition ref="G4:G6"/>
  </sortState>
  <mergeCells count="15">
    <mergeCell ref="L110:M111"/>
    <mergeCell ref="O117:O118"/>
    <mergeCell ref="P117:P118"/>
    <mergeCell ref="F282:H282"/>
    <mergeCell ref="A1:J2"/>
    <mergeCell ref="A62:A63"/>
    <mergeCell ref="H62:H63"/>
    <mergeCell ref="G62:G63"/>
    <mergeCell ref="S1:T2"/>
    <mergeCell ref="W1:X1"/>
    <mergeCell ref="O3:P3"/>
    <mergeCell ref="O95:O96"/>
    <mergeCell ref="P95:P96"/>
    <mergeCell ref="O62:O63"/>
    <mergeCell ref="P62:P63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X315"/>
  <sheetViews>
    <sheetView workbookViewId="0">
      <pane xSplit="8" ySplit="3" topLeftCell="I85" activePane="bottomRight" state="frozen"/>
      <selection pane="topRight" activeCell="I1" sqref="I1"/>
      <selection pane="bottomLeft" activeCell="A4" sqref="A4"/>
      <selection pane="bottomRight" activeCell="A19" sqref="A18:A19"/>
    </sheetView>
  </sheetViews>
  <sheetFormatPr baseColWidth="10" defaultRowHeight="23.25" x14ac:dyDescent="0.35"/>
  <cols>
    <col min="1" max="1" width="49.28515625" customWidth="1"/>
    <col min="2" max="2" width="28.5703125" style="296" customWidth="1"/>
    <col min="3" max="3" width="13.85546875" style="600" customWidth="1"/>
    <col min="4" max="4" width="8.42578125" style="296" customWidth="1"/>
    <col min="5" max="5" width="15.28515625" style="317" customWidth="1"/>
    <col min="6" max="6" width="14.140625" style="297" customWidth="1"/>
    <col min="7" max="7" width="14.140625" style="298" bestFit="1" customWidth="1"/>
    <col min="8" max="8" width="13.28515625" style="301" customWidth="1"/>
    <col min="9" max="9" width="16.28515625" style="297" customWidth="1"/>
    <col min="10" max="10" width="11.42578125" style="350"/>
    <col min="11" max="11" width="12.42578125" style="256" bestFit="1" customWidth="1"/>
    <col min="12" max="12" width="16" style="574" customWidth="1"/>
    <col min="13" max="13" width="11.42578125" style="256" customWidth="1"/>
    <col min="14" max="14" width="18.85546875" bestFit="1" customWidth="1"/>
    <col min="15" max="15" width="17.85546875" style="353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62" bestFit="1" customWidth="1"/>
    <col min="20" max="20" width="13" style="335" bestFit="1" customWidth="1"/>
    <col min="21" max="21" width="11.42578125" style="313"/>
    <col min="22" max="22" width="11.42578125" style="328"/>
  </cols>
  <sheetData>
    <row r="1" spans="1:24" ht="42.75" customHeight="1" x14ac:dyDescent="0.65">
      <c r="A1" s="1663" t="s">
        <v>404</v>
      </c>
      <c r="B1" s="1663"/>
      <c r="C1" s="1663"/>
      <c r="D1" s="1663"/>
      <c r="E1" s="1663"/>
      <c r="F1" s="1663"/>
      <c r="G1" s="1663"/>
      <c r="H1" s="1663"/>
      <c r="I1" s="1663"/>
      <c r="J1" s="1663"/>
      <c r="K1" s="363"/>
      <c r="L1" s="562"/>
      <c r="M1" s="363"/>
      <c r="N1" s="363"/>
      <c r="O1" s="364"/>
      <c r="S1" s="1664" t="s">
        <v>0</v>
      </c>
      <c r="T1" s="1664"/>
      <c r="U1" s="4" t="s">
        <v>1</v>
      </c>
      <c r="V1" s="5" t="s">
        <v>2</v>
      </c>
      <c r="W1" s="1666" t="s">
        <v>3</v>
      </c>
      <c r="X1" s="1667"/>
    </row>
    <row r="2" spans="1:24" ht="24" thickBot="1" x14ac:dyDescent="0.4">
      <c r="A2" s="1663"/>
      <c r="B2" s="1663"/>
      <c r="C2" s="1663"/>
      <c r="D2" s="1663"/>
      <c r="E2" s="1663"/>
      <c r="F2" s="1663"/>
      <c r="G2" s="1663"/>
      <c r="H2" s="1663"/>
      <c r="I2" s="1663"/>
      <c r="J2" s="1663"/>
      <c r="K2" s="365"/>
      <c r="L2" s="563"/>
      <c r="M2" s="365"/>
      <c r="N2" s="366"/>
      <c r="O2" s="367"/>
      <c r="Q2" s="6"/>
      <c r="R2" s="7"/>
      <c r="S2" s="1665"/>
      <c r="T2" s="1665"/>
      <c r="U2" s="8"/>
      <c r="V2" s="9"/>
      <c r="W2" s="10"/>
      <c r="X2" s="11"/>
    </row>
    <row r="3" spans="1:24" ht="50.25" thickTop="1" thickBot="1" x14ac:dyDescent="0.4">
      <c r="A3" s="12" t="s">
        <v>4</v>
      </c>
      <c r="B3" s="13" t="s">
        <v>5</v>
      </c>
      <c r="C3" s="14" t="s">
        <v>6</v>
      </c>
      <c r="D3" s="14" t="s">
        <v>7</v>
      </c>
      <c r="E3" s="15" t="s">
        <v>8</v>
      </c>
      <c r="F3" s="16" t="s">
        <v>9</v>
      </c>
      <c r="G3" s="17" t="s">
        <v>10</v>
      </c>
      <c r="H3" s="18" t="s">
        <v>11</v>
      </c>
      <c r="I3" s="19" t="s">
        <v>12</v>
      </c>
      <c r="J3" s="20" t="s">
        <v>13</v>
      </c>
      <c r="K3" s="21"/>
      <c r="L3" s="581" t="s">
        <v>360</v>
      </c>
      <c r="M3" s="22"/>
      <c r="N3" s="23" t="s">
        <v>15</v>
      </c>
      <c r="O3" s="1668" t="s">
        <v>16</v>
      </c>
      <c r="P3" s="1669"/>
      <c r="Q3" s="24" t="s">
        <v>17</v>
      </c>
      <c r="R3" s="25" t="s">
        <v>18</v>
      </c>
      <c r="S3" s="26" t="s">
        <v>15</v>
      </c>
      <c r="T3" s="27" t="s">
        <v>19</v>
      </c>
      <c r="U3" s="8"/>
      <c r="V3" s="9"/>
      <c r="W3" s="28" t="s">
        <v>20</v>
      </c>
      <c r="X3" s="29" t="s">
        <v>15</v>
      </c>
    </row>
    <row r="4" spans="1:24" ht="33" customHeight="1" thickTop="1" thickBot="1" x14ac:dyDescent="0.4">
      <c r="A4" s="614" t="s">
        <v>31</v>
      </c>
      <c r="B4" s="559" t="s">
        <v>94</v>
      </c>
      <c r="C4" s="32" t="s">
        <v>469</v>
      </c>
      <c r="D4" s="33">
        <v>53</v>
      </c>
      <c r="E4" s="34">
        <f>D4*F4</f>
        <v>1343020</v>
      </c>
      <c r="F4" s="500">
        <v>25340</v>
      </c>
      <c r="G4" s="501">
        <v>45109</v>
      </c>
      <c r="H4" s="553">
        <v>42827</v>
      </c>
      <c r="I4" s="503">
        <v>25340</v>
      </c>
      <c r="J4" s="39">
        <f>I4-F4</f>
        <v>0</v>
      </c>
      <c r="K4" s="40">
        <v>49.3</v>
      </c>
      <c r="L4" s="564"/>
      <c r="M4" s="41"/>
      <c r="N4" s="42">
        <f>K4*I4</f>
        <v>1249262</v>
      </c>
      <c r="O4" s="555" t="s">
        <v>21</v>
      </c>
      <c r="P4" s="471">
        <v>45124</v>
      </c>
      <c r="Q4" s="45"/>
      <c r="R4" s="46"/>
      <c r="S4" s="47"/>
      <c r="T4" s="48"/>
      <c r="U4" s="49"/>
      <c r="V4" s="50"/>
      <c r="W4" s="51"/>
      <c r="X4" s="52">
        <v>0</v>
      </c>
    </row>
    <row r="5" spans="1:24" ht="28.5" customHeight="1" thickTop="1" thickBot="1" x14ac:dyDescent="0.4">
      <c r="A5" s="53" t="s">
        <v>31</v>
      </c>
      <c r="B5" s="613" t="s">
        <v>79</v>
      </c>
      <c r="C5" s="55" t="s">
        <v>470</v>
      </c>
      <c r="D5" s="56">
        <v>53</v>
      </c>
      <c r="E5" s="34">
        <f>D5*F5</f>
        <v>1155930</v>
      </c>
      <c r="F5" s="504">
        <v>21810</v>
      </c>
      <c r="G5" s="376">
        <v>45112</v>
      </c>
      <c r="H5" s="453">
        <v>42865</v>
      </c>
      <c r="I5" s="491">
        <v>21818.799999999999</v>
      </c>
      <c r="J5" s="39">
        <f t="shared" ref="J5:J68" si="0">I5-F5</f>
        <v>8.7999999999992724</v>
      </c>
      <c r="K5" s="40">
        <v>50</v>
      </c>
      <c r="L5" s="565"/>
      <c r="M5" s="554"/>
      <c r="N5" s="42">
        <f>K5*I5</f>
        <v>1090940</v>
      </c>
      <c r="O5" s="476" t="s">
        <v>21</v>
      </c>
      <c r="P5" s="473">
        <v>45126</v>
      </c>
      <c r="Q5" s="64"/>
      <c r="R5" s="65"/>
      <c r="S5" s="47"/>
      <c r="T5" s="48"/>
      <c r="U5" s="49"/>
      <c r="V5" s="50"/>
      <c r="W5" s="49"/>
      <c r="X5" s="52">
        <v>0</v>
      </c>
    </row>
    <row r="6" spans="1:24" ht="28.5" customHeight="1" thickTop="1" thickBot="1" x14ac:dyDescent="0.4">
      <c r="A6" s="53" t="s">
        <v>31</v>
      </c>
      <c r="B6" s="613" t="s">
        <v>405</v>
      </c>
      <c r="C6" s="55" t="s">
        <v>471</v>
      </c>
      <c r="D6" s="56">
        <v>53</v>
      </c>
      <c r="E6" s="34">
        <f>D6*F6</f>
        <v>1101870</v>
      </c>
      <c r="F6" s="504">
        <v>20790</v>
      </c>
      <c r="G6" s="376">
        <v>45114</v>
      </c>
      <c r="H6" s="453">
        <v>42894</v>
      </c>
      <c r="I6" s="491">
        <v>20790</v>
      </c>
      <c r="J6" s="39">
        <f t="shared" si="0"/>
        <v>0</v>
      </c>
      <c r="K6" s="40">
        <v>50</v>
      </c>
      <c r="L6" s="565"/>
      <c r="M6" s="554"/>
      <c r="N6" s="42">
        <f t="shared" ref="N6:N18" si="1">K6*I6</f>
        <v>1039500</v>
      </c>
      <c r="O6" s="476" t="s">
        <v>21</v>
      </c>
      <c r="P6" s="473">
        <v>45128</v>
      </c>
      <c r="Q6" s="64"/>
      <c r="R6" s="65"/>
      <c r="S6" s="47"/>
      <c r="T6" s="48"/>
      <c r="U6" s="49"/>
      <c r="V6" s="50"/>
      <c r="W6" s="49"/>
      <c r="X6" s="52"/>
    </row>
    <row r="7" spans="1:24" ht="41.25" customHeight="1" thickTop="1" thickBot="1" x14ac:dyDescent="0.4">
      <c r="A7" s="76" t="s">
        <v>31</v>
      </c>
      <c r="B7" s="613" t="s">
        <v>203</v>
      </c>
      <c r="C7" s="55" t="s">
        <v>472</v>
      </c>
      <c r="D7" s="56">
        <v>53</v>
      </c>
      <c r="E7" s="34">
        <f>D7*F7</f>
        <v>1205750</v>
      </c>
      <c r="F7" s="504">
        <v>22750</v>
      </c>
      <c r="G7" s="376">
        <v>45117</v>
      </c>
      <c r="H7" s="453">
        <v>42925</v>
      </c>
      <c r="I7" s="491">
        <v>22750</v>
      </c>
      <c r="J7" s="39">
        <f t="shared" si="0"/>
        <v>0</v>
      </c>
      <c r="K7" s="40">
        <v>50</v>
      </c>
      <c r="L7" s="566"/>
      <c r="M7" s="61"/>
      <c r="N7" s="42">
        <f t="shared" si="1"/>
        <v>1137500</v>
      </c>
      <c r="O7" s="472" t="s">
        <v>21</v>
      </c>
      <c r="P7" s="473">
        <v>45131</v>
      </c>
      <c r="Q7" s="64"/>
      <c r="R7" s="65"/>
      <c r="S7" s="47"/>
      <c r="T7" s="48"/>
      <c r="U7" s="49"/>
      <c r="V7" s="50"/>
      <c r="W7" s="66"/>
      <c r="X7" s="52">
        <v>0</v>
      </c>
    </row>
    <row r="8" spans="1:24" ht="53.25" thickTop="1" thickBot="1" x14ac:dyDescent="0.4">
      <c r="A8" s="539" t="s">
        <v>407</v>
      </c>
      <c r="B8" s="613" t="s">
        <v>406</v>
      </c>
      <c r="C8" s="55" t="s">
        <v>473</v>
      </c>
      <c r="D8" s="56">
        <v>53</v>
      </c>
      <c r="E8" s="34">
        <f t="shared" ref="E8:E59" si="2">D8*F8</f>
        <v>1225890</v>
      </c>
      <c r="F8" s="504">
        <v>23130</v>
      </c>
      <c r="G8" s="376">
        <v>45120</v>
      </c>
      <c r="H8" s="556" t="s">
        <v>455</v>
      </c>
      <c r="I8" s="491">
        <f>21975-116.27</f>
        <v>21858.73</v>
      </c>
      <c r="J8" s="39">
        <f t="shared" si="0"/>
        <v>-1271.2700000000004</v>
      </c>
      <c r="K8" s="40">
        <v>36.5</v>
      </c>
      <c r="L8" s="566"/>
      <c r="M8" s="61"/>
      <c r="N8" s="42">
        <f t="shared" si="1"/>
        <v>797843.64500000002</v>
      </c>
      <c r="O8" s="472" t="s">
        <v>21</v>
      </c>
      <c r="P8" s="473">
        <v>45134</v>
      </c>
      <c r="Q8" s="64">
        <v>31275</v>
      </c>
      <c r="R8" s="65">
        <v>45120</v>
      </c>
      <c r="S8" s="47">
        <v>28000</v>
      </c>
      <c r="T8" s="48" t="s">
        <v>467</v>
      </c>
      <c r="U8" s="49" t="s">
        <v>543</v>
      </c>
      <c r="V8" s="50">
        <v>5568</v>
      </c>
      <c r="W8" s="66" t="s">
        <v>468</v>
      </c>
      <c r="X8" s="52">
        <v>0</v>
      </c>
    </row>
    <row r="9" spans="1:24" ht="57.75" thickTop="1" thickBot="1" x14ac:dyDescent="0.4">
      <c r="A9" s="76" t="s">
        <v>408</v>
      </c>
      <c r="B9" s="613" t="s">
        <v>409</v>
      </c>
      <c r="C9" s="67" t="s">
        <v>473</v>
      </c>
      <c r="D9" s="56">
        <v>53</v>
      </c>
      <c r="E9" s="34">
        <f t="shared" si="2"/>
        <v>0</v>
      </c>
      <c r="F9" s="504">
        <v>0</v>
      </c>
      <c r="G9" s="376">
        <v>45120</v>
      </c>
      <c r="H9" s="506" t="s">
        <v>454</v>
      </c>
      <c r="I9" s="491">
        <v>7535</v>
      </c>
      <c r="J9" s="39">
        <f t="shared" si="0"/>
        <v>7535</v>
      </c>
      <c r="K9" s="40">
        <v>36.5</v>
      </c>
      <c r="L9" s="566"/>
      <c r="M9" s="61"/>
      <c r="N9" s="42">
        <f t="shared" si="1"/>
        <v>275027.5</v>
      </c>
      <c r="O9" s="508" t="s">
        <v>453</v>
      </c>
      <c r="P9" s="473">
        <v>45134</v>
      </c>
      <c r="Q9" s="64">
        <v>0</v>
      </c>
      <c r="R9" s="65">
        <v>45120</v>
      </c>
      <c r="S9" s="47">
        <v>0</v>
      </c>
      <c r="T9" s="48" t="s">
        <v>411</v>
      </c>
      <c r="U9" s="49" t="s">
        <v>543</v>
      </c>
      <c r="V9" s="50">
        <v>0</v>
      </c>
      <c r="W9" s="49" t="s">
        <v>468</v>
      </c>
      <c r="X9" s="52">
        <v>4176</v>
      </c>
    </row>
    <row r="10" spans="1:24" ht="39.75" customHeight="1" thickTop="1" thickBot="1" x14ac:dyDescent="0.4">
      <c r="A10" s="76" t="s">
        <v>31</v>
      </c>
      <c r="B10" s="613" t="s">
        <v>58</v>
      </c>
      <c r="C10" s="67" t="s">
        <v>474</v>
      </c>
      <c r="D10" s="56">
        <v>53</v>
      </c>
      <c r="E10" s="34">
        <f t="shared" si="2"/>
        <v>1162820</v>
      </c>
      <c r="F10" s="504">
        <v>21940</v>
      </c>
      <c r="G10" s="376">
        <v>45124</v>
      </c>
      <c r="H10" s="506">
        <v>43000</v>
      </c>
      <c r="I10" s="491">
        <v>21940</v>
      </c>
      <c r="J10" s="39">
        <f t="shared" si="0"/>
        <v>0</v>
      </c>
      <c r="K10" s="40">
        <v>50</v>
      </c>
      <c r="L10" s="566"/>
      <c r="M10" s="61"/>
      <c r="N10" s="42">
        <f t="shared" si="1"/>
        <v>1097000</v>
      </c>
      <c r="O10" s="508" t="s">
        <v>466</v>
      </c>
      <c r="P10" s="473">
        <v>45138</v>
      </c>
      <c r="Q10" s="64"/>
      <c r="R10" s="65"/>
      <c r="S10" s="47"/>
      <c r="T10" s="48"/>
      <c r="U10" s="49"/>
      <c r="V10" s="50"/>
      <c r="W10" s="49"/>
      <c r="X10" s="52"/>
    </row>
    <row r="11" spans="1:24" ht="30.75" customHeight="1" thickTop="1" thickBot="1" x14ac:dyDescent="0.35">
      <c r="A11" s="76" t="s">
        <v>31</v>
      </c>
      <c r="B11" s="613" t="s">
        <v>412</v>
      </c>
      <c r="C11" s="67" t="s">
        <v>475</v>
      </c>
      <c r="D11" s="56">
        <v>53</v>
      </c>
      <c r="E11" s="34">
        <f t="shared" si="2"/>
        <v>654290.30000000005</v>
      </c>
      <c r="F11" s="504">
        <v>12345.1</v>
      </c>
      <c r="G11" s="376">
        <v>45127</v>
      </c>
      <c r="H11" s="506" t="s">
        <v>465</v>
      </c>
      <c r="I11" s="491">
        <f>12345.1-34.2</f>
        <v>12310.9</v>
      </c>
      <c r="J11" s="39">
        <f t="shared" si="0"/>
        <v>-34.200000000000728</v>
      </c>
      <c r="K11" s="40">
        <v>49.5</v>
      </c>
      <c r="L11" s="1788" t="s">
        <v>464</v>
      </c>
      <c r="M11" s="1789"/>
      <c r="N11" s="42">
        <f t="shared" si="1"/>
        <v>609389.54999999993</v>
      </c>
      <c r="O11" s="474" t="s">
        <v>21</v>
      </c>
      <c r="P11" s="475">
        <v>45138</v>
      </c>
      <c r="Q11" s="64"/>
      <c r="R11" s="65"/>
      <c r="S11" s="47"/>
      <c r="T11" s="48"/>
      <c r="U11" s="49"/>
      <c r="V11" s="50"/>
      <c r="W11" s="49"/>
      <c r="X11" s="52">
        <v>0</v>
      </c>
    </row>
    <row r="12" spans="1:24" ht="30.75" customHeight="1" thickTop="1" thickBot="1" x14ac:dyDescent="0.4">
      <c r="A12" s="76" t="s">
        <v>413</v>
      </c>
      <c r="B12" s="613" t="s">
        <v>60</v>
      </c>
      <c r="C12" s="67" t="s">
        <v>476</v>
      </c>
      <c r="D12" s="56">
        <v>53</v>
      </c>
      <c r="E12" s="34">
        <f t="shared" si="2"/>
        <v>1178720</v>
      </c>
      <c r="F12" s="504">
        <v>22240</v>
      </c>
      <c r="G12" s="376">
        <v>45128</v>
      </c>
      <c r="H12" s="453" t="s">
        <v>462</v>
      </c>
      <c r="I12" s="491">
        <v>23360</v>
      </c>
      <c r="J12" s="39">
        <f t="shared" si="0"/>
        <v>1120</v>
      </c>
      <c r="K12" s="40">
        <v>36</v>
      </c>
      <c r="L12" s="566"/>
      <c r="M12" s="61"/>
      <c r="N12" s="42">
        <f t="shared" si="1"/>
        <v>840960</v>
      </c>
      <c r="O12" s="474" t="s">
        <v>21</v>
      </c>
      <c r="P12" s="475">
        <v>45138</v>
      </c>
      <c r="Q12" s="64">
        <v>31400</v>
      </c>
      <c r="R12" s="65">
        <v>45128</v>
      </c>
      <c r="S12" s="47">
        <v>30240</v>
      </c>
      <c r="T12" s="48" t="s">
        <v>452</v>
      </c>
      <c r="U12" s="49" t="s">
        <v>578</v>
      </c>
      <c r="V12" s="50">
        <v>5104</v>
      </c>
      <c r="W12" s="49" t="s">
        <v>459</v>
      </c>
      <c r="X12" s="52">
        <v>4176</v>
      </c>
    </row>
    <row r="13" spans="1:24" ht="27.75" customHeight="1" thickTop="1" thickBot="1" x14ac:dyDescent="0.4">
      <c r="A13" s="53" t="s">
        <v>414</v>
      </c>
      <c r="B13" s="613" t="s">
        <v>415</v>
      </c>
      <c r="C13" s="55" t="s">
        <v>476</v>
      </c>
      <c r="D13" s="56">
        <v>53</v>
      </c>
      <c r="E13" s="34">
        <f t="shared" si="2"/>
        <v>0</v>
      </c>
      <c r="F13" s="504">
        <v>0</v>
      </c>
      <c r="G13" s="376">
        <v>45128</v>
      </c>
      <c r="H13" s="453" t="s">
        <v>463</v>
      </c>
      <c r="I13" s="491">
        <v>5760</v>
      </c>
      <c r="J13" s="39">
        <f t="shared" si="0"/>
        <v>5760</v>
      </c>
      <c r="K13" s="40">
        <v>36</v>
      </c>
      <c r="L13" s="566"/>
      <c r="M13" s="61"/>
      <c r="N13" s="42">
        <f t="shared" si="1"/>
        <v>207360</v>
      </c>
      <c r="O13" s="476" t="s">
        <v>21</v>
      </c>
      <c r="P13" s="475">
        <v>45138</v>
      </c>
      <c r="Q13" s="64">
        <v>0</v>
      </c>
      <c r="R13" s="65">
        <v>45128</v>
      </c>
      <c r="S13" s="47">
        <v>0</v>
      </c>
      <c r="T13" s="48" t="s">
        <v>452</v>
      </c>
      <c r="U13" s="49" t="s">
        <v>578</v>
      </c>
      <c r="V13" s="50">
        <v>0</v>
      </c>
      <c r="W13" s="49" t="s">
        <v>459</v>
      </c>
      <c r="X13" s="52">
        <v>0</v>
      </c>
    </row>
    <row r="14" spans="1:24" ht="27.75" customHeight="1" thickTop="1" thickBot="1" x14ac:dyDescent="0.4">
      <c r="A14" s="53" t="s">
        <v>31</v>
      </c>
      <c r="B14" s="54" t="s">
        <v>58</v>
      </c>
      <c r="C14" s="55" t="s">
        <v>477</v>
      </c>
      <c r="D14" s="56">
        <v>53</v>
      </c>
      <c r="E14" s="34">
        <f t="shared" si="2"/>
        <v>1117240</v>
      </c>
      <c r="F14" s="504">
        <v>21080</v>
      </c>
      <c r="G14" s="376">
        <v>45131</v>
      </c>
      <c r="H14" s="453">
        <v>43077</v>
      </c>
      <c r="I14" s="491">
        <v>21080</v>
      </c>
      <c r="J14" s="39">
        <f t="shared" si="0"/>
        <v>0</v>
      </c>
      <c r="K14" s="40">
        <v>48.7</v>
      </c>
      <c r="L14" s="566"/>
      <c r="M14" s="61"/>
      <c r="N14" s="42">
        <f t="shared" si="1"/>
        <v>1026596.0000000001</v>
      </c>
      <c r="O14" s="476" t="s">
        <v>21</v>
      </c>
      <c r="P14" s="475">
        <v>45138</v>
      </c>
      <c r="Q14" s="64"/>
      <c r="R14" s="65"/>
      <c r="S14" s="47"/>
      <c r="T14" s="48"/>
      <c r="U14" s="49"/>
      <c r="V14" s="50"/>
      <c r="W14" s="49"/>
      <c r="X14" s="52"/>
    </row>
    <row r="15" spans="1:24" ht="27.75" customHeight="1" thickTop="1" thickBot="1" x14ac:dyDescent="0.4">
      <c r="A15" s="53" t="s">
        <v>31</v>
      </c>
      <c r="B15" s="54" t="s">
        <v>446</v>
      </c>
      <c r="C15" s="55" t="s">
        <v>478</v>
      </c>
      <c r="D15" s="73">
        <v>53</v>
      </c>
      <c r="E15" s="34">
        <f t="shared" si="2"/>
        <v>354040</v>
      </c>
      <c r="F15" s="504">
        <v>6680</v>
      </c>
      <c r="G15" s="376">
        <v>45132</v>
      </c>
      <c r="H15" s="380">
        <v>43083</v>
      </c>
      <c r="I15" s="491">
        <v>6680</v>
      </c>
      <c r="J15" s="39">
        <f t="shared" si="0"/>
        <v>0</v>
      </c>
      <c r="K15" s="40">
        <v>48.7</v>
      </c>
      <c r="L15" s="566"/>
      <c r="M15" s="61"/>
      <c r="N15" s="42">
        <f t="shared" si="1"/>
        <v>325316</v>
      </c>
      <c r="O15" s="378" t="s">
        <v>503</v>
      </c>
      <c r="P15" s="379">
        <v>45140</v>
      </c>
      <c r="Q15" s="64"/>
      <c r="R15" s="65"/>
      <c r="S15" s="47"/>
      <c r="T15" s="48"/>
      <c r="U15" s="49"/>
      <c r="V15" s="50"/>
      <c r="W15" s="49"/>
      <c r="X15" s="52">
        <v>0</v>
      </c>
    </row>
    <row r="16" spans="1:24" ht="27.75" customHeight="1" thickTop="1" thickBot="1" x14ac:dyDescent="0.4">
      <c r="A16" s="76" t="s">
        <v>447</v>
      </c>
      <c r="B16" s="54" t="s">
        <v>60</v>
      </c>
      <c r="C16" s="55" t="s">
        <v>479</v>
      </c>
      <c r="D16" s="56">
        <v>53</v>
      </c>
      <c r="E16" s="34">
        <f t="shared" si="2"/>
        <v>1164410</v>
      </c>
      <c r="F16" s="504">
        <v>21970</v>
      </c>
      <c r="G16" s="376">
        <v>45135</v>
      </c>
      <c r="H16" s="389" t="s">
        <v>486</v>
      </c>
      <c r="I16" s="491">
        <v>22610</v>
      </c>
      <c r="J16" s="39">
        <f t="shared" si="0"/>
        <v>640</v>
      </c>
      <c r="K16" s="40">
        <v>35</v>
      </c>
      <c r="L16" s="566"/>
      <c r="M16" s="61"/>
      <c r="N16" s="42">
        <f t="shared" si="1"/>
        <v>791350</v>
      </c>
      <c r="O16" s="378" t="s">
        <v>21</v>
      </c>
      <c r="P16" s="379">
        <v>45141</v>
      </c>
      <c r="Q16" s="64">
        <v>31400</v>
      </c>
      <c r="R16" s="65">
        <v>45135</v>
      </c>
      <c r="S16" s="47">
        <v>33600</v>
      </c>
      <c r="T16" s="48" t="s">
        <v>460</v>
      </c>
      <c r="U16" s="49" t="s">
        <v>578</v>
      </c>
      <c r="V16" s="50">
        <v>5104</v>
      </c>
      <c r="W16" s="49" t="s">
        <v>577</v>
      </c>
      <c r="X16" s="52">
        <v>4176</v>
      </c>
    </row>
    <row r="17" spans="1:24" ht="27.75" customHeight="1" thickTop="1" thickBot="1" x14ac:dyDescent="0.4">
      <c r="A17" s="76" t="s">
        <v>414</v>
      </c>
      <c r="B17" s="54" t="s">
        <v>415</v>
      </c>
      <c r="C17" s="77" t="s">
        <v>479</v>
      </c>
      <c r="D17" s="56">
        <v>53</v>
      </c>
      <c r="E17" s="34">
        <f t="shared" si="2"/>
        <v>0</v>
      </c>
      <c r="F17" s="504">
        <v>0</v>
      </c>
      <c r="G17" s="376">
        <v>45135</v>
      </c>
      <c r="H17" s="389" t="s">
        <v>485</v>
      </c>
      <c r="I17" s="491">
        <v>5510</v>
      </c>
      <c r="J17" s="39">
        <f t="shared" si="0"/>
        <v>5510</v>
      </c>
      <c r="K17" s="40">
        <v>35</v>
      </c>
      <c r="L17" s="566"/>
      <c r="M17" s="61"/>
      <c r="N17" s="42">
        <f t="shared" si="1"/>
        <v>192850</v>
      </c>
      <c r="O17" s="378" t="s">
        <v>64</v>
      </c>
      <c r="P17" s="379">
        <v>45141</v>
      </c>
      <c r="Q17" s="64">
        <v>0</v>
      </c>
      <c r="R17" s="65">
        <v>45135</v>
      </c>
      <c r="S17" s="47">
        <v>0</v>
      </c>
      <c r="T17" s="48" t="s">
        <v>460</v>
      </c>
      <c r="U17" s="49" t="s">
        <v>578</v>
      </c>
      <c r="V17" s="50">
        <v>0</v>
      </c>
      <c r="W17" s="49" t="s">
        <v>577</v>
      </c>
      <c r="X17" s="52">
        <v>0</v>
      </c>
    </row>
    <row r="18" spans="1:24" ht="27.75" customHeight="1" thickTop="1" thickBot="1" x14ac:dyDescent="0.4">
      <c r="A18" s="53" t="s">
        <v>31</v>
      </c>
      <c r="B18" s="54" t="s">
        <v>58</v>
      </c>
      <c r="C18" s="77" t="s">
        <v>601</v>
      </c>
      <c r="D18" s="56">
        <v>51</v>
      </c>
      <c r="E18" s="34">
        <f t="shared" si="2"/>
        <v>1161576</v>
      </c>
      <c r="F18" s="504">
        <v>22776</v>
      </c>
      <c r="G18" s="376">
        <v>45138</v>
      </c>
      <c r="H18" s="389">
        <v>43160</v>
      </c>
      <c r="I18" s="491">
        <v>22776</v>
      </c>
      <c r="J18" s="39">
        <f t="shared" si="0"/>
        <v>0</v>
      </c>
      <c r="K18" s="40">
        <v>48</v>
      </c>
      <c r="L18" s="566"/>
      <c r="M18" s="61"/>
      <c r="N18" s="42">
        <f t="shared" si="1"/>
        <v>1093248</v>
      </c>
      <c r="O18" s="378" t="s">
        <v>64</v>
      </c>
      <c r="P18" s="379">
        <v>45145</v>
      </c>
      <c r="Q18" s="64"/>
      <c r="R18" s="65"/>
      <c r="S18" s="47" t="s">
        <v>461</v>
      </c>
      <c r="T18" s="48"/>
      <c r="U18" s="49"/>
      <c r="V18" s="50"/>
      <c r="W18" s="49"/>
      <c r="X18" s="52">
        <v>0</v>
      </c>
    </row>
    <row r="19" spans="1:24" ht="27.75" customHeight="1" thickTop="1" thickBot="1" x14ac:dyDescent="0.4">
      <c r="A19" s="53"/>
      <c r="B19" s="54"/>
      <c r="C19" s="77"/>
      <c r="D19" s="56"/>
      <c r="E19" s="34">
        <f t="shared" si="2"/>
        <v>0</v>
      </c>
      <c r="F19" s="504"/>
      <c r="G19" s="376"/>
      <c r="H19" s="453"/>
      <c r="I19" s="491"/>
      <c r="J19" s="39">
        <f t="shared" si="0"/>
        <v>0</v>
      </c>
      <c r="K19" s="40"/>
      <c r="L19" s="566"/>
      <c r="M19" s="61"/>
      <c r="N19" s="42">
        <f t="shared" ref="N19:N71" si="3">K19*I19</f>
        <v>0</v>
      </c>
      <c r="O19" s="476"/>
      <c r="P19" s="477"/>
      <c r="Q19" s="64"/>
      <c r="R19" s="65"/>
      <c r="S19" s="47"/>
      <c r="T19" s="48"/>
      <c r="U19" s="49"/>
      <c r="V19" s="50"/>
      <c r="W19" s="49"/>
      <c r="X19" s="52">
        <v>0</v>
      </c>
    </row>
    <row r="20" spans="1:24" ht="24" customHeight="1" thickTop="1" thickBot="1" x14ac:dyDescent="0.4">
      <c r="A20" s="610"/>
      <c r="B20" s="54"/>
      <c r="C20" s="78"/>
      <c r="D20" s="56"/>
      <c r="E20" s="34">
        <f t="shared" si="2"/>
        <v>0</v>
      </c>
      <c r="F20" s="504"/>
      <c r="G20" s="376"/>
      <c r="H20" s="453"/>
      <c r="I20" s="491"/>
      <c r="J20" s="39">
        <f t="shared" si="0"/>
        <v>0</v>
      </c>
      <c r="K20" s="40"/>
      <c r="L20" s="566"/>
      <c r="M20" s="61"/>
      <c r="N20" s="42" t="s">
        <v>26</v>
      </c>
      <c r="O20" s="478"/>
      <c r="P20" s="477"/>
      <c r="Q20" s="64"/>
      <c r="R20" s="65"/>
      <c r="S20" s="47"/>
      <c r="T20" s="48"/>
      <c r="U20" s="49"/>
      <c r="V20" s="50"/>
      <c r="W20" s="49"/>
      <c r="X20" s="52">
        <v>0</v>
      </c>
    </row>
    <row r="21" spans="1:24" ht="26.25" customHeight="1" thickTop="1" thickBot="1" x14ac:dyDescent="0.4">
      <c r="A21" s="611"/>
      <c r="B21" s="612"/>
      <c r="C21" s="55"/>
      <c r="D21" s="56"/>
      <c r="E21" s="34">
        <f t="shared" si="2"/>
        <v>0</v>
      </c>
      <c r="F21" s="608"/>
      <c r="G21" s="376"/>
      <c r="H21" s="453"/>
      <c r="I21" s="607"/>
      <c r="J21" s="39">
        <f t="shared" si="0"/>
        <v>0</v>
      </c>
      <c r="K21" s="40"/>
      <c r="L21" s="566"/>
      <c r="M21" s="61"/>
      <c r="N21" s="42">
        <f t="shared" si="3"/>
        <v>0</v>
      </c>
      <c r="O21" s="476"/>
      <c r="P21" s="477"/>
      <c r="Q21" s="64"/>
      <c r="R21" s="65"/>
      <c r="S21" s="47"/>
      <c r="T21" s="48"/>
      <c r="U21" s="49"/>
      <c r="V21" s="50"/>
      <c r="W21" s="49"/>
      <c r="X21" s="52">
        <v>0</v>
      </c>
    </row>
    <row r="22" spans="1:24" ht="27.75" customHeight="1" thickTop="1" thickBot="1" x14ac:dyDescent="0.4">
      <c r="A22" s="53"/>
      <c r="B22" s="54"/>
      <c r="C22" s="67"/>
      <c r="D22" s="56"/>
      <c r="E22" s="34">
        <f t="shared" si="2"/>
        <v>0</v>
      </c>
      <c r="F22" s="504"/>
      <c r="G22" s="376"/>
      <c r="H22" s="453"/>
      <c r="I22" s="491"/>
      <c r="J22" s="39">
        <f t="shared" si="0"/>
        <v>0</v>
      </c>
      <c r="K22" s="40"/>
      <c r="L22" s="566"/>
      <c r="M22" s="61"/>
      <c r="N22" s="42">
        <f t="shared" si="3"/>
        <v>0</v>
      </c>
      <c r="O22" s="72"/>
      <c r="P22" s="74"/>
      <c r="Q22" s="64"/>
      <c r="R22" s="65"/>
      <c r="S22" s="47"/>
      <c r="T22" s="48"/>
      <c r="U22" s="49"/>
      <c r="V22" s="50"/>
      <c r="W22" s="49"/>
      <c r="X22" s="52">
        <v>0</v>
      </c>
    </row>
    <row r="23" spans="1:24" ht="28.5" customHeight="1" thickTop="1" thickBot="1" x14ac:dyDescent="0.4">
      <c r="A23" s="82"/>
      <c r="B23" s="54"/>
      <c r="C23" s="55"/>
      <c r="D23" s="56"/>
      <c r="E23" s="34">
        <f t="shared" si="2"/>
        <v>0</v>
      </c>
      <c r="F23" s="504"/>
      <c r="G23" s="376"/>
      <c r="H23" s="453"/>
      <c r="I23" s="491"/>
      <c r="J23" s="39">
        <f t="shared" si="0"/>
        <v>0</v>
      </c>
      <c r="K23" s="81"/>
      <c r="L23" s="566"/>
      <c r="M23" s="61"/>
      <c r="N23" s="42">
        <f t="shared" si="3"/>
        <v>0</v>
      </c>
      <c r="O23" s="75"/>
      <c r="P23" s="74"/>
      <c r="Q23" s="64"/>
      <c r="R23" s="65"/>
      <c r="S23" s="47"/>
      <c r="T23" s="48"/>
      <c r="U23" s="49"/>
      <c r="V23" s="50"/>
      <c r="W23" s="49"/>
      <c r="X23" s="52">
        <v>0</v>
      </c>
    </row>
    <row r="24" spans="1:24" ht="33.75" customHeight="1" thickTop="1" thickBot="1" x14ac:dyDescent="0.4">
      <c r="A24" s="82"/>
      <c r="B24" s="54"/>
      <c r="C24" s="77"/>
      <c r="D24" s="56"/>
      <c r="E24" s="34">
        <f t="shared" si="2"/>
        <v>0</v>
      </c>
      <c r="F24" s="504"/>
      <c r="G24" s="376"/>
      <c r="H24" s="453"/>
      <c r="I24" s="491"/>
      <c r="J24" s="39">
        <f t="shared" si="0"/>
        <v>0</v>
      </c>
      <c r="K24" s="81"/>
      <c r="L24" s="566"/>
      <c r="M24" s="61"/>
      <c r="N24" s="42">
        <f t="shared" si="3"/>
        <v>0</v>
      </c>
      <c r="O24" s="72"/>
      <c r="P24" s="74"/>
      <c r="Q24" s="64"/>
      <c r="R24" s="65"/>
      <c r="S24" s="47"/>
      <c r="T24" s="48"/>
      <c r="U24" s="49"/>
      <c r="V24" s="50"/>
      <c r="W24" s="49"/>
      <c r="X24" s="52">
        <v>0</v>
      </c>
    </row>
    <row r="25" spans="1:24" ht="30" customHeight="1" thickTop="1" thickBot="1" x14ac:dyDescent="0.4">
      <c r="A25" s="82"/>
      <c r="B25" s="54"/>
      <c r="C25" s="439"/>
      <c r="D25" s="85"/>
      <c r="E25" s="34">
        <f t="shared" si="2"/>
        <v>0</v>
      </c>
      <c r="F25" s="504"/>
      <c r="G25" s="376"/>
      <c r="H25" s="453"/>
      <c r="I25" s="491"/>
      <c r="J25" s="39">
        <f t="shared" si="0"/>
        <v>0</v>
      </c>
      <c r="K25" s="81"/>
      <c r="L25" s="566"/>
      <c r="M25" s="61"/>
      <c r="N25" s="42">
        <f t="shared" si="3"/>
        <v>0</v>
      </c>
      <c r="O25" s="72"/>
      <c r="P25" s="74"/>
      <c r="Q25" s="86"/>
      <c r="R25" s="65"/>
      <c r="S25" s="47"/>
      <c r="T25" s="48"/>
      <c r="U25" s="49"/>
      <c r="V25" s="50"/>
      <c r="W25" s="49"/>
      <c r="X25" s="52">
        <v>0</v>
      </c>
    </row>
    <row r="26" spans="1:24" ht="27" customHeight="1" thickTop="1" thickBot="1" x14ac:dyDescent="0.4">
      <c r="A26" s="80"/>
      <c r="B26" s="54"/>
      <c r="C26" s="88"/>
      <c r="D26" s="85"/>
      <c r="E26" s="34">
        <f t="shared" si="2"/>
        <v>0</v>
      </c>
      <c r="F26" s="57"/>
      <c r="G26" s="58"/>
      <c r="H26" s="59"/>
      <c r="I26" s="60"/>
      <c r="J26" s="39">
        <f t="shared" si="0"/>
        <v>0</v>
      </c>
      <c r="K26" s="81"/>
      <c r="L26" s="566"/>
      <c r="M26" s="61"/>
      <c r="N26" s="42">
        <f t="shared" si="3"/>
        <v>0</v>
      </c>
      <c r="O26" s="69"/>
      <c r="P26" s="70"/>
      <c r="Q26" s="86"/>
      <c r="R26" s="65"/>
      <c r="S26" s="47"/>
      <c r="T26" s="48"/>
      <c r="U26" s="49"/>
      <c r="V26" s="50"/>
      <c r="W26" s="49"/>
      <c r="X26" s="52">
        <v>0</v>
      </c>
    </row>
    <row r="27" spans="1:24" ht="38.25" customHeight="1" thickTop="1" thickBot="1" x14ac:dyDescent="0.4">
      <c r="A27" s="80"/>
      <c r="B27" s="54"/>
      <c r="C27" s="55"/>
      <c r="D27" s="56"/>
      <c r="E27" s="34">
        <f t="shared" si="2"/>
        <v>0</v>
      </c>
      <c r="F27" s="57"/>
      <c r="G27" s="58"/>
      <c r="H27" s="59"/>
      <c r="I27" s="60"/>
      <c r="J27" s="39">
        <f t="shared" si="0"/>
        <v>0</v>
      </c>
      <c r="K27" s="81"/>
      <c r="L27" s="566"/>
      <c r="M27" s="61"/>
      <c r="N27" s="42">
        <f t="shared" si="3"/>
        <v>0</v>
      </c>
      <c r="O27" s="69"/>
      <c r="P27" s="70"/>
      <c r="Q27" s="86"/>
      <c r="R27" s="65"/>
      <c r="S27" s="47"/>
      <c r="T27" s="48"/>
      <c r="U27" s="49"/>
      <c r="V27" s="50"/>
      <c r="W27" s="49"/>
      <c r="X27" s="52">
        <v>0</v>
      </c>
    </row>
    <row r="28" spans="1:24" ht="38.25" customHeight="1" thickTop="1" thickBot="1" x14ac:dyDescent="0.4">
      <c r="A28" s="87"/>
      <c r="B28" s="54"/>
      <c r="C28" s="55"/>
      <c r="D28" s="56"/>
      <c r="E28" s="34">
        <f t="shared" si="2"/>
        <v>0</v>
      </c>
      <c r="F28" s="57"/>
      <c r="G28" s="58"/>
      <c r="H28" s="59"/>
      <c r="I28" s="60"/>
      <c r="J28" s="39">
        <f t="shared" si="0"/>
        <v>0</v>
      </c>
      <c r="K28" s="81"/>
      <c r="L28" s="566"/>
      <c r="M28" s="61"/>
      <c r="N28" s="42">
        <f t="shared" si="3"/>
        <v>0</v>
      </c>
      <c r="O28" s="69"/>
      <c r="P28" s="70"/>
      <c r="Q28" s="86"/>
      <c r="R28" s="65"/>
      <c r="S28" s="47"/>
      <c r="T28" s="48"/>
      <c r="U28" s="49"/>
      <c r="V28" s="50"/>
      <c r="W28" s="49"/>
      <c r="X28" s="52">
        <v>0</v>
      </c>
    </row>
    <row r="29" spans="1:24" ht="27.75" customHeight="1" thickTop="1" thickBot="1" x14ac:dyDescent="0.4">
      <c r="A29" s="87"/>
      <c r="B29" s="54"/>
      <c r="C29" s="55"/>
      <c r="D29" s="56"/>
      <c r="E29" s="34">
        <f t="shared" si="2"/>
        <v>0</v>
      </c>
      <c r="F29" s="57"/>
      <c r="G29" s="58"/>
      <c r="H29" s="59"/>
      <c r="I29" s="60"/>
      <c r="J29" s="39">
        <f t="shared" si="0"/>
        <v>0</v>
      </c>
      <c r="K29" s="81"/>
      <c r="L29" s="566"/>
      <c r="M29" s="61"/>
      <c r="N29" s="42">
        <f t="shared" si="3"/>
        <v>0</v>
      </c>
      <c r="O29" s="69"/>
      <c r="P29" s="70"/>
      <c r="Q29" s="86"/>
      <c r="R29" s="65"/>
      <c r="S29" s="47"/>
      <c r="T29" s="48"/>
      <c r="U29" s="49"/>
      <c r="V29" s="50"/>
      <c r="W29" s="49"/>
      <c r="X29" s="52">
        <v>0</v>
      </c>
    </row>
    <row r="30" spans="1:24" ht="28.5" customHeight="1" thickTop="1" thickBot="1" x14ac:dyDescent="0.4">
      <c r="A30" s="87"/>
      <c r="B30" s="54"/>
      <c r="C30" s="55"/>
      <c r="D30" s="56"/>
      <c r="E30" s="34">
        <f t="shared" si="2"/>
        <v>0</v>
      </c>
      <c r="F30" s="57"/>
      <c r="G30" s="58"/>
      <c r="H30" s="59"/>
      <c r="I30" s="60"/>
      <c r="J30" s="39">
        <f t="shared" si="0"/>
        <v>0</v>
      </c>
      <c r="K30" s="81"/>
      <c r="L30" s="566"/>
      <c r="M30" s="61"/>
      <c r="N30" s="42">
        <f t="shared" si="3"/>
        <v>0</v>
      </c>
      <c r="O30" s="72"/>
      <c r="P30" s="70"/>
      <c r="Q30" s="86"/>
      <c r="R30" s="65"/>
      <c r="S30" s="89"/>
      <c r="T30" s="48"/>
      <c r="U30" s="49"/>
      <c r="V30" s="50"/>
      <c r="W30" s="49"/>
      <c r="X30" s="52">
        <v>0</v>
      </c>
    </row>
    <row r="31" spans="1:24" ht="22.5" customHeight="1" thickTop="1" thickBot="1" x14ac:dyDescent="0.4">
      <c r="A31" s="71"/>
      <c r="B31" s="54"/>
      <c r="C31" s="55"/>
      <c r="D31" s="56"/>
      <c r="E31" s="34">
        <f t="shared" si="2"/>
        <v>0</v>
      </c>
      <c r="F31" s="57"/>
      <c r="G31" s="58"/>
      <c r="H31" s="59"/>
      <c r="I31" s="60"/>
      <c r="J31" s="39">
        <f t="shared" si="0"/>
        <v>0</v>
      </c>
      <c r="K31" s="81"/>
      <c r="L31" s="566"/>
      <c r="M31" s="61"/>
      <c r="N31" s="42">
        <f t="shared" si="3"/>
        <v>0</v>
      </c>
      <c r="O31" s="69"/>
      <c r="P31" s="70"/>
      <c r="Q31" s="86"/>
      <c r="R31" s="65"/>
      <c r="S31" s="47"/>
      <c r="T31" s="48"/>
      <c r="U31" s="49"/>
      <c r="V31" s="50"/>
      <c r="W31" s="49"/>
      <c r="X31" s="52">
        <v>0</v>
      </c>
    </row>
    <row r="32" spans="1:24" ht="22.5" customHeight="1" thickTop="1" thickBot="1" x14ac:dyDescent="0.4">
      <c r="A32" s="90"/>
      <c r="B32" s="54"/>
      <c r="C32" s="55"/>
      <c r="D32" s="56"/>
      <c r="E32" s="34">
        <f t="shared" si="2"/>
        <v>0</v>
      </c>
      <c r="F32" s="57"/>
      <c r="G32" s="58"/>
      <c r="H32" s="59"/>
      <c r="I32" s="60"/>
      <c r="J32" s="39">
        <f t="shared" si="0"/>
        <v>0</v>
      </c>
      <c r="K32" s="81"/>
      <c r="L32" s="566"/>
      <c r="M32" s="61"/>
      <c r="N32" s="42">
        <f t="shared" si="3"/>
        <v>0</v>
      </c>
      <c r="O32" s="69"/>
      <c r="P32" s="70"/>
      <c r="Q32" s="86"/>
      <c r="R32" s="65"/>
      <c r="S32" s="47"/>
      <c r="T32" s="48"/>
      <c r="U32" s="49"/>
      <c r="V32" s="50"/>
      <c r="W32" s="49"/>
      <c r="X32" s="52">
        <v>0</v>
      </c>
    </row>
    <row r="33" spans="1:24" ht="22.5" customHeight="1" thickTop="1" thickBot="1" x14ac:dyDescent="0.4">
      <c r="A33" s="87"/>
      <c r="B33" s="54"/>
      <c r="C33" s="55"/>
      <c r="D33" s="56"/>
      <c r="E33" s="34">
        <f t="shared" si="2"/>
        <v>0</v>
      </c>
      <c r="F33" s="57"/>
      <c r="G33" s="58"/>
      <c r="H33" s="59"/>
      <c r="I33" s="60"/>
      <c r="J33" s="39">
        <f t="shared" si="0"/>
        <v>0</v>
      </c>
      <c r="K33" s="81"/>
      <c r="L33" s="566"/>
      <c r="M33" s="61"/>
      <c r="N33" s="42">
        <f t="shared" si="3"/>
        <v>0</v>
      </c>
      <c r="O33" s="69"/>
      <c r="P33" s="70"/>
      <c r="Q33" s="86"/>
      <c r="R33" s="65"/>
      <c r="S33" s="89"/>
      <c r="T33" s="48"/>
      <c r="U33" s="49"/>
      <c r="V33" s="50"/>
      <c r="W33" s="49"/>
      <c r="X33" s="52">
        <v>0</v>
      </c>
    </row>
    <row r="34" spans="1:24" ht="22.5" customHeight="1" thickTop="1" thickBot="1" x14ac:dyDescent="0.4">
      <c r="A34" s="87"/>
      <c r="B34" s="54"/>
      <c r="C34" s="55"/>
      <c r="D34" s="56"/>
      <c r="E34" s="34">
        <f t="shared" si="2"/>
        <v>0</v>
      </c>
      <c r="F34" s="57"/>
      <c r="G34" s="58"/>
      <c r="H34" s="59"/>
      <c r="I34" s="60"/>
      <c r="J34" s="39">
        <f t="shared" si="0"/>
        <v>0</v>
      </c>
      <c r="K34" s="81"/>
      <c r="L34" s="566"/>
      <c r="M34" s="61"/>
      <c r="N34" s="42">
        <f t="shared" si="3"/>
        <v>0</v>
      </c>
      <c r="O34" s="69"/>
      <c r="P34" s="70"/>
      <c r="Q34" s="64"/>
      <c r="R34" s="65"/>
      <c r="S34" s="89"/>
      <c r="T34" s="48"/>
      <c r="U34" s="49"/>
      <c r="V34" s="50"/>
      <c r="W34" s="49"/>
      <c r="X34" s="52">
        <v>0</v>
      </c>
    </row>
    <row r="35" spans="1:24" ht="22.5" customHeight="1" thickTop="1" thickBot="1" x14ac:dyDescent="0.4">
      <c r="A35" s="53"/>
      <c r="B35" s="91"/>
      <c r="C35" s="55"/>
      <c r="D35" s="56"/>
      <c r="E35" s="34">
        <f t="shared" si="2"/>
        <v>0</v>
      </c>
      <c r="F35" s="57"/>
      <c r="G35" s="58"/>
      <c r="H35" s="59"/>
      <c r="I35" s="60"/>
      <c r="J35" s="39">
        <f t="shared" si="0"/>
        <v>0</v>
      </c>
      <c r="K35" s="81"/>
      <c r="L35" s="566"/>
      <c r="M35" s="61"/>
      <c r="N35" s="42">
        <f t="shared" si="3"/>
        <v>0</v>
      </c>
      <c r="O35" s="69"/>
      <c r="P35" s="70"/>
      <c r="Q35" s="92"/>
      <c r="R35" s="93"/>
      <c r="S35" s="89"/>
      <c r="T35" s="48"/>
      <c r="U35" s="49"/>
      <c r="V35" s="50"/>
      <c r="W35" s="49"/>
      <c r="X35" s="52">
        <v>0</v>
      </c>
    </row>
    <row r="36" spans="1:24" ht="24.75" thickTop="1" thickBot="1" x14ac:dyDescent="0.4">
      <c r="A36" s="94"/>
      <c r="B36" s="95"/>
      <c r="C36" s="96"/>
      <c r="D36" s="56"/>
      <c r="E36" s="34">
        <f t="shared" si="2"/>
        <v>0</v>
      </c>
      <c r="F36" s="57"/>
      <c r="G36" s="58"/>
      <c r="H36" s="59"/>
      <c r="I36" s="60"/>
      <c r="J36" s="39">
        <f t="shared" si="0"/>
        <v>0</v>
      </c>
      <c r="K36" s="81"/>
      <c r="L36" s="566"/>
      <c r="M36" s="61"/>
      <c r="N36" s="42">
        <f t="shared" si="3"/>
        <v>0</v>
      </c>
      <c r="O36" s="68"/>
      <c r="P36" s="63"/>
      <c r="Q36" s="97"/>
      <c r="R36" s="93"/>
      <c r="S36" s="89"/>
      <c r="T36" s="48"/>
      <c r="U36" s="49"/>
      <c r="V36" s="50"/>
      <c r="W36" s="49"/>
      <c r="X36" s="52">
        <v>0</v>
      </c>
    </row>
    <row r="37" spans="1:24" ht="30.75" customHeight="1" thickTop="1" thickBot="1" x14ac:dyDescent="0.4">
      <c r="A37" s="98"/>
      <c r="B37" s="95"/>
      <c r="C37" s="96"/>
      <c r="D37" s="56"/>
      <c r="E37" s="34">
        <f t="shared" si="2"/>
        <v>0</v>
      </c>
      <c r="F37" s="57"/>
      <c r="G37" s="58"/>
      <c r="H37" s="59"/>
      <c r="I37" s="60"/>
      <c r="J37" s="39">
        <f t="shared" si="0"/>
        <v>0</v>
      </c>
      <c r="K37" s="81"/>
      <c r="L37" s="566"/>
      <c r="M37" s="61"/>
      <c r="N37" s="42">
        <f t="shared" si="3"/>
        <v>0</v>
      </c>
      <c r="O37" s="69"/>
      <c r="P37" s="70"/>
      <c r="Q37" s="97"/>
      <c r="R37" s="93"/>
      <c r="S37" s="89"/>
      <c r="T37" s="48"/>
      <c r="U37" s="49"/>
      <c r="V37" s="50"/>
      <c r="W37" s="49"/>
      <c r="X37" s="52">
        <v>0</v>
      </c>
    </row>
    <row r="38" spans="1:24" ht="25.5" customHeight="1" thickTop="1" thickBot="1" x14ac:dyDescent="0.4">
      <c r="A38" s="98"/>
      <c r="B38" s="95"/>
      <c r="C38" s="96"/>
      <c r="D38" s="56"/>
      <c r="E38" s="34">
        <f t="shared" si="2"/>
        <v>0</v>
      </c>
      <c r="F38" s="57"/>
      <c r="G38" s="58"/>
      <c r="H38" s="59"/>
      <c r="I38" s="60"/>
      <c r="J38" s="39">
        <f t="shared" si="0"/>
        <v>0</v>
      </c>
      <c r="K38" s="81"/>
      <c r="L38" s="566"/>
      <c r="M38" s="61"/>
      <c r="N38" s="42">
        <f t="shared" si="3"/>
        <v>0</v>
      </c>
      <c r="O38" s="69"/>
      <c r="P38" s="70"/>
      <c r="Q38" s="97"/>
      <c r="R38" s="93"/>
      <c r="S38" s="89"/>
      <c r="T38" s="48"/>
      <c r="U38" s="49"/>
      <c r="V38" s="50"/>
      <c r="W38" s="49"/>
      <c r="X38" s="52">
        <v>0</v>
      </c>
    </row>
    <row r="39" spans="1:24" ht="20.25" customHeight="1" thickTop="1" thickBot="1" x14ac:dyDescent="0.4">
      <c r="A39" s="99"/>
      <c r="B39" s="95"/>
      <c r="C39" s="96"/>
      <c r="D39" s="56"/>
      <c r="E39" s="34">
        <f t="shared" si="2"/>
        <v>0</v>
      </c>
      <c r="F39" s="57"/>
      <c r="G39" s="58"/>
      <c r="H39" s="59"/>
      <c r="I39" s="60"/>
      <c r="J39" s="39">
        <f t="shared" si="0"/>
        <v>0</v>
      </c>
      <c r="K39" s="81"/>
      <c r="L39" s="566"/>
      <c r="M39" s="61"/>
      <c r="N39" s="42">
        <f t="shared" si="3"/>
        <v>0</v>
      </c>
      <c r="O39" s="69"/>
      <c r="P39" s="70"/>
      <c r="Q39" s="97"/>
      <c r="R39" s="93"/>
      <c r="S39" s="89"/>
      <c r="T39" s="48"/>
      <c r="U39" s="49"/>
      <c r="V39" s="50"/>
      <c r="W39" s="49"/>
      <c r="X39" s="100"/>
    </row>
    <row r="40" spans="1:24" ht="24" customHeight="1" thickTop="1" thickBot="1" x14ac:dyDescent="0.4">
      <c r="A40" s="101"/>
      <c r="B40" s="95"/>
      <c r="C40" s="96"/>
      <c r="D40" s="56"/>
      <c r="E40" s="34">
        <f t="shared" si="2"/>
        <v>0</v>
      </c>
      <c r="F40" s="57"/>
      <c r="G40" s="58"/>
      <c r="H40" s="59"/>
      <c r="I40" s="60"/>
      <c r="J40" s="39">
        <f t="shared" si="0"/>
        <v>0</v>
      </c>
      <c r="K40" s="81"/>
      <c r="L40" s="566"/>
      <c r="M40" s="61"/>
      <c r="N40" s="42">
        <f t="shared" si="3"/>
        <v>0</v>
      </c>
      <c r="O40" s="69"/>
      <c r="P40" s="70"/>
      <c r="Q40" s="97"/>
      <c r="R40" s="93"/>
      <c r="S40" s="89"/>
      <c r="T40" s="48"/>
      <c r="U40" s="49"/>
      <c r="V40" s="50"/>
      <c r="W40" s="49"/>
      <c r="X40" s="100"/>
    </row>
    <row r="41" spans="1:24" ht="26.25" customHeight="1" thickTop="1" thickBot="1" x14ac:dyDescent="0.4">
      <c r="A41" s="101"/>
      <c r="B41" s="95"/>
      <c r="C41" s="96"/>
      <c r="D41" s="56"/>
      <c r="E41" s="34">
        <f t="shared" si="2"/>
        <v>0</v>
      </c>
      <c r="F41" s="57"/>
      <c r="G41" s="58"/>
      <c r="H41" s="59"/>
      <c r="I41" s="60"/>
      <c r="J41" s="39">
        <f t="shared" si="0"/>
        <v>0</v>
      </c>
      <c r="K41" s="81"/>
      <c r="L41" s="566"/>
      <c r="M41" s="61"/>
      <c r="N41" s="42">
        <f t="shared" si="3"/>
        <v>0</v>
      </c>
      <c r="O41" s="69"/>
      <c r="P41" s="70"/>
      <c r="Q41" s="97"/>
      <c r="R41" s="93"/>
      <c r="S41" s="89"/>
      <c r="T41" s="48"/>
      <c r="U41" s="49"/>
      <c r="V41" s="50"/>
      <c r="W41" s="49"/>
      <c r="X41" s="100"/>
    </row>
    <row r="42" spans="1:24" ht="20.25" customHeight="1" thickTop="1" thickBot="1" x14ac:dyDescent="0.4">
      <c r="A42" s="102"/>
      <c r="B42" s="95"/>
      <c r="C42" s="96"/>
      <c r="D42" s="56"/>
      <c r="E42" s="34">
        <f t="shared" si="2"/>
        <v>0</v>
      </c>
      <c r="F42" s="57"/>
      <c r="G42" s="58"/>
      <c r="H42" s="59"/>
      <c r="I42" s="60"/>
      <c r="J42" s="39">
        <f t="shared" si="0"/>
        <v>0</v>
      </c>
      <c r="K42" s="81"/>
      <c r="L42" s="566"/>
      <c r="M42" s="61"/>
      <c r="N42" s="42">
        <f t="shared" si="3"/>
        <v>0</v>
      </c>
      <c r="O42" s="69"/>
      <c r="P42" s="70"/>
      <c r="Q42" s="97"/>
      <c r="R42" s="93"/>
      <c r="S42" s="89"/>
      <c r="T42" s="48"/>
      <c r="U42" s="49"/>
      <c r="V42" s="50"/>
      <c r="W42" s="49"/>
      <c r="X42" s="100"/>
    </row>
    <row r="43" spans="1:24" ht="20.25" customHeight="1" thickTop="1" thickBot="1" x14ac:dyDescent="0.4">
      <c r="A43" s="98"/>
      <c r="B43" s="95"/>
      <c r="C43" s="96"/>
      <c r="D43" s="56"/>
      <c r="E43" s="34">
        <f t="shared" si="2"/>
        <v>0</v>
      </c>
      <c r="F43" s="57"/>
      <c r="G43" s="58"/>
      <c r="H43" s="59"/>
      <c r="I43" s="60"/>
      <c r="J43" s="39">
        <f t="shared" si="0"/>
        <v>0</v>
      </c>
      <c r="K43" s="81"/>
      <c r="L43" s="566"/>
      <c r="M43" s="61"/>
      <c r="N43" s="42">
        <f t="shared" si="3"/>
        <v>0</v>
      </c>
      <c r="O43" s="69"/>
      <c r="P43" s="70"/>
      <c r="Q43" s="97"/>
      <c r="R43" s="93"/>
      <c r="S43" s="89"/>
      <c r="T43" s="48"/>
      <c r="U43" s="49"/>
      <c r="V43" s="50"/>
      <c r="W43" s="49"/>
      <c r="X43" s="103"/>
    </row>
    <row r="44" spans="1:24" ht="24.75" thickTop="1" thickBot="1" x14ac:dyDescent="0.4">
      <c r="A44" s="98"/>
      <c r="B44" s="95"/>
      <c r="C44" s="96"/>
      <c r="D44" s="56"/>
      <c r="E44" s="34">
        <f t="shared" si="2"/>
        <v>0</v>
      </c>
      <c r="F44" s="57"/>
      <c r="G44" s="58"/>
      <c r="H44" s="59"/>
      <c r="I44" s="60"/>
      <c r="J44" s="39">
        <f t="shared" si="0"/>
        <v>0</v>
      </c>
      <c r="K44" s="81"/>
      <c r="L44" s="566"/>
      <c r="M44" s="61"/>
      <c r="N44" s="42">
        <f t="shared" si="3"/>
        <v>0</v>
      </c>
      <c r="O44" s="104"/>
      <c r="P44" s="105"/>
      <c r="Q44" s="97"/>
      <c r="R44" s="93"/>
      <c r="S44" s="89"/>
      <c r="T44" s="48"/>
      <c r="U44" s="49"/>
      <c r="V44" s="50"/>
      <c r="W44" s="49"/>
      <c r="X44" s="103"/>
    </row>
    <row r="45" spans="1:24" ht="24.75" thickTop="1" thickBot="1" x14ac:dyDescent="0.4">
      <c r="A45" s="98"/>
      <c r="B45" s="95"/>
      <c r="C45" s="96"/>
      <c r="D45" s="56"/>
      <c r="E45" s="34">
        <f t="shared" si="2"/>
        <v>0</v>
      </c>
      <c r="F45" s="57"/>
      <c r="G45" s="58"/>
      <c r="H45" s="59"/>
      <c r="I45" s="60"/>
      <c r="J45" s="39">
        <f t="shared" si="0"/>
        <v>0</v>
      </c>
      <c r="K45" s="81"/>
      <c r="L45" s="566"/>
      <c r="M45" s="61"/>
      <c r="N45" s="42">
        <f t="shared" si="3"/>
        <v>0</v>
      </c>
      <c r="O45" s="106"/>
      <c r="P45" s="107"/>
      <c r="Q45" s="97"/>
      <c r="R45" s="93"/>
      <c r="S45" s="89"/>
      <c r="T45" s="48"/>
      <c r="U45" s="49"/>
      <c r="V45" s="50"/>
      <c r="W45" s="49"/>
      <c r="X45" s="103"/>
    </row>
    <row r="46" spans="1:24" ht="24.75" thickTop="1" thickBot="1" x14ac:dyDescent="0.4">
      <c r="A46" s="101"/>
      <c r="B46" s="95"/>
      <c r="C46" s="96"/>
      <c r="D46" s="56"/>
      <c r="E46" s="34">
        <f t="shared" si="2"/>
        <v>0</v>
      </c>
      <c r="F46" s="57"/>
      <c r="G46" s="58"/>
      <c r="H46" s="59"/>
      <c r="I46" s="60"/>
      <c r="J46" s="39">
        <f t="shared" si="0"/>
        <v>0</v>
      </c>
      <c r="K46" s="81"/>
      <c r="L46" s="566"/>
      <c r="M46" s="61"/>
      <c r="N46" s="42">
        <f t="shared" si="3"/>
        <v>0</v>
      </c>
      <c r="O46" s="69"/>
      <c r="P46" s="70"/>
      <c r="Q46" s="108"/>
      <c r="R46" s="109"/>
      <c r="S46" s="89"/>
      <c r="T46" s="48"/>
      <c r="U46" s="49"/>
      <c r="V46" s="50"/>
      <c r="W46" s="49"/>
      <c r="X46" s="103"/>
    </row>
    <row r="47" spans="1:24" ht="24.75" thickTop="1" thickBot="1" x14ac:dyDescent="0.4">
      <c r="A47" s="110"/>
      <c r="B47" s="95"/>
      <c r="C47" s="96"/>
      <c r="D47" s="56"/>
      <c r="E47" s="34">
        <f t="shared" si="2"/>
        <v>0</v>
      </c>
      <c r="F47" s="57"/>
      <c r="G47" s="58"/>
      <c r="H47" s="59"/>
      <c r="I47" s="60"/>
      <c r="J47" s="39">
        <f t="shared" si="0"/>
        <v>0</v>
      </c>
      <c r="K47" s="81"/>
      <c r="L47" s="566"/>
      <c r="M47" s="61"/>
      <c r="N47" s="42">
        <f t="shared" si="3"/>
        <v>0</v>
      </c>
      <c r="O47" s="69"/>
      <c r="P47" s="70"/>
      <c r="Q47" s="108"/>
      <c r="R47" s="109"/>
      <c r="S47" s="89"/>
      <c r="T47" s="48"/>
      <c r="U47" s="49"/>
      <c r="V47" s="50"/>
      <c r="W47" s="111"/>
      <c r="X47" s="103"/>
    </row>
    <row r="48" spans="1:24" ht="24.75" thickTop="1" thickBot="1" x14ac:dyDescent="0.4">
      <c r="A48" s="112"/>
      <c r="B48" s="95"/>
      <c r="C48" s="113"/>
      <c r="D48" s="114"/>
      <c r="E48" s="34">
        <f t="shared" si="2"/>
        <v>0</v>
      </c>
      <c r="F48" s="57"/>
      <c r="G48" s="58"/>
      <c r="H48" s="59"/>
      <c r="I48" s="60"/>
      <c r="J48" s="39">
        <f t="shared" si="0"/>
        <v>0</v>
      </c>
      <c r="K48" s="81"/>
      <c r="L48" s="566"/>
      <c r="M48" s="61"/>
      <c r="N48" s="42">
        <f t="shared" si="3"/>
        <v>0</v>
      </c>
      <c r="O48" s="69"/>
      <c r="P48" s="70"/>
      <c r="Q48" s="97"/>
      <c r="R48" s="93"/>
      <c r="S48" s="89"/>
      <c r="T48" s="48"/>
      <c r="U48" s="49"/>
      <c r="V48" s="50"/>
      <c r="W48" s="111"/>
      <c r="X48" s="115"/>
    </row>
    <row r="49" spans="1:24" ht="24.75" thickTop="1" thickBot="1" x14ac:dyDescent="0.4">
      <c r="A49" s="102"/>
      <c r="B49" s="95"/>
      <c r="C49" s="96"/>
      <c r="D49" s="114"/>
      <c r="E49" s="34">
        <f t="shared" si="2"/>
        <v>0</v>
      </c>
      <c r="F49" s="57"/>
      <c r="G49" s="58"/>
      <c r="H49" s="59"/>
      <c r="I49" s="60"/>
      <c r="J49" s="39">
        <f t="shared" si="0"/>
        <v>0</v>
      </c>
      <c r="K49" s="81"/>
      <c r="L49" s="566"/>
      <c r="M49" s="61"/>
      <c r="N49" s="42">
        <f t="shared" si="3"/>
        <v>0</v>
      </c>
      <c r="O49" s="69"/>
      <c r="P49" s="70"/>
      <c r="Q49" s="97"/>
      <c r="R49" s="93"/>
      <c r="S49" s="89"/>
      <c r="T49" s="48"/>
      <c r="U49" s="49"/>
      <c r="V49" s="50"/>
      <c r="W49" s="111"/>
      <c r="X49" s="115"/>
    </row>
    <row r="50" spans="1:24" ht="24.75" thickTop="1" thickBot="1" x14ac:dyDescent="0.4">
      <c r="A50" s="101"/>
      <c r="B50" s="95"/>
      <c r="C50" s="96"/>
      <c r="D50" s="114"/>
      <c r="E50" s="34">
        <f t="shared" si="2"/>
        <v>0</v>
      </c>
      <c r="F50" s="57"/>
      <c r="G50" s="58"/>
      <c r="H50" s="59"/>
      <c r="I50" s="60"/>
      <c r="J50" s="39">
        <f t="shared" si="0"/>
        <v>0</v>
      </c>
      <c r="K50" s="81"/>
      <c r="L50" s="566"/>
      <c r="M50" s="61"/>
      <c r="N50" s="42">
        <f t="shared" si="3"/>
        <v>0</v>
      </c>
      <c r="O50" s="69"/>
      <c r="P50" s="70"/>
      <c r="Q50" s="97"/>
      <c r="R50" s="93"/>
      <c r="S50" s="89"/>
      <c r="T50" s="48"/>
      <c r="U50" s="49"/>
      <c r="V50" s="50"/>
      <c r="W50" s="111"/>
      <c r="X50" s="115"/>
    </row>
    <row r="51" spans="1:24" ht="24.75" thickTop="1" thickBot="1" x14ac:dyDescent="0.4">
      <c r="A51" s="102"/>
      <c r="B51" s="95"/>
      <c r="C51" s="96"/>
      <c r="D51" s="114"/>
      <c r="E51" s="34">
        <f t="shared" si="2"/>
        <v>0</v>
      </c>
      <c r="F51" s="57"/>
      <c r="G51" s="58"/>
      <c r="H51" s="59"/>
      <c r="I51" s="60"/>
      <c r="J51" s="39">
        <f t="shared" si="0"/>
        <v>0</v>
      </c>
      <c r="K51" s="81"/>
      <c r="L51" s="566"/>
      <c r="M51" s="61"/>
      <c r="N51" s="42">
        <f t="shared" si="3"/>
        <v>0</v>
      </c>
      <c r="O51" s="69"/>
      <c r="P51" s="70"/>
      <c r="Q51" s="97"/>
      <c r="R51" s="93"/>
      <c r="S51" s="89"/>
      <c r="T51" s="48"/>
      <c r="U51" s="49"/>
      <c r="V51" s="50"/>
      <c r="W51" s="111"/>
      <c r="X51" s="115"/>
    </row>
    <row r="52" spans="1:24" ht="24.75" thickTop="1" thickBot="1" x14ac:dyDescent="0.4">
      <c r="A52" s="102"/>
      <c r="B52" s="95"/>
      <c r="C52" s="96"/>
      <c r="D52" s="114"/>
      <c r="E52" s="34">
        <f t="shared" si="2"/>
        <v>0</v>
      </c>
      <c r="F52" s="57"/>
      <c r="G52" s="58"/>
      <c r="H52" s="59"/>
      <c r="I52" s="60"/>
      <c r="J52" s="39">
        <f t="shared" si="0"/>
        <v>0</v>
      </c>
      <c r="K52" s="81"/>
      <c r="L52" s="566"/>
      <c r="M52" s="61"/>
      <c r="N52" s="42">
        <f t="shared" si="3"/>
        <v>0</v>
      </c>
      <c r="O52" s="69"/>
      <c r="P52" s="70"/>
      <c r="Q52" s="97"/>
      <c r="R52" s="93"/>
      <c r="S52" s="89"/>
      <c r="T52" s="48"/>
      <c r="U52" s="49"/>
      <c r="V52" s="50"/>
      <c r="W52" s="111"/>
      <c r="X52" s="115"/>
    </row>
    <row r="53" spans="1:24" ht="24.75" thickTop="1" thickBot="1" x14ac:dyDescent="0.4">
      <c r="A53" s="101"/>
      <c r="B53" s="102"/>
      <c r="C53" s="116"/>
      <c r="D53" s="114"/>
      <c r="E53" s="34">
        <f t="shared" si="2"/>
        <v>0</v>
      </c>
      <c r="F53" s="57"/>
      <c r="G53" s="58"/>
      <c r="H53" s="59"/>
      <c r="I53" s="60"/>
      <c r="J53" s="39">
        <f t="shared" si="0"/>
        <v>0</v>
      </c>
      <c r="K53" s="81"/>
      <c r="L53" s="566"/>
      <c r="M53" s="61"/>
      <c r="N53" s="42">
        <f t="shared" si="3"/>
        <v>0</v>
      </c>
      <c r="O53" s="69"/>
      <c r="P53" s="70"/>
      <c r="Q53" s="97"/>
      <c r="R53" s="93"/>
      <c r="S53" s="89"/>
      <c r="T53" s="48"/>
      <c r="U53" s="49"/>
      <c r="V53" s="50"/>
      <c r="W53" s="111"/>
      <c r="X53" s="115"/>
    </row>
    <row r="54" spans="1:24" ht="24.75" thickTop="1" thickBot="1" x14ac:dyDescent="0.4">
      <c r="A54" s="102"/>
      <c r="B54" s="102"/>
      <c r="C54" s="116"/>
      <c r="D54" s="114"/>
      <c r="E54" s="34">
        <f t="shared" si="2"/>
        <v>0</v>
      </c>
      <c r="F54" s="57"/>
      <c r="G54" s="58"/>
      <c r="H54" s="59"/>
      <c r="I54" s="60"/>
      <c r="J54" s="39">
        <f t="shared" si="0"/>
        <v>0</v>
      </c>
      <c r="K54" s="81"/>
      <c r="L54" s="566"/>
      <c r="M54" s="61"/>
      <c r="N54" s="42">
        <f t="shared" si="3"/>
        <v>0</v>
      </c>
      <c r="O54" s="69"/>
      <c r="P54" s="70"/>
      <c r="Q54" s="117"/>
      <c r="R54" s="118"/>
      <c r="S54" s="89"/>
      <c r="T54" s="48"/>
      <c r="U54" s="49"/>
      <c r="V54" s="50"/>
      <c r="X54" s="119"/>
    </row>
    <row r="55" spans="1:24" ht="24.75" thickTop="1" thickBot="1" x14ac:dyDescent="0.4">
      <c r="A55" s="102"/>
      <c r="B55" s="102"/>
      <c r="C55" s="116"/>
      <c r="D55" s="114"/>
      <c r="E55" s="34">
        <f t="shared" si="2"/>
        <v>0</v>
      </c>
      <c r="F55" s="57"/>
      <c r="G55" s="58"/>
      <c r="H55" s="59"/>
      <c r="I55" s="60"/>
      <c r="J55" s="39">
        <f t="shared" si="0"/>
        <v>0</v>
      </c>
      <c r="K55" s="81"/>
      <c r="L55" s="566"/>
      <c r="M55" s="61"/>
      <c r="N55" s="42">
        <f t="shared" si="3"/>
        <v>0</v>
      </c>
      <c r="O55" s="69"/>
      <c r="P55" s="120"/>
      <c r="Q55" s="121"/>
      <c r="R55" s="122"/>
      <c r="S55" s="48"/>
      <c r="T55" s="48"/>
      <c r="U55" s="49"/>
      <c r="V55" s="50"/>
      <c r="X55" s="123"/>
    </row>
    <row r="56" spans="1:24" ht="24.75" thickTop="1" thickBot="1" x14ac:dyDescent="0.4">
      <c r="A56" s="101"/>
      <c r="B56" s="99"/>
      <c r="C56" s="116"/>
      <c r="D56" s="114"/>
      <c r="E56" s="34">
        <f t="shared" si="2"/>
        <v>0</v>
      </c>
      <c r="F56" s="57"/>
      <c r="G56" s="58"/>
      <c r="H56" s="59"/>
      <c r="I56" s="60"/>
      <c r="J56" s="39">
        <f t="shared" si="0"/>
        <v>0</v>
      </c>
      <c r="K56" s="81"/>
      <c r="L56" s="566"/>
      <c r="M56" s="61"/>
      <c r="N56" s="42">
        <f t="shared" si="3"/>
        <v>0</v>
      </c>
      <c r="O56" s="69"/>
      <c r="P56" s="120"/>
      <c r="Q56" s="124"/>
      <c r="R56" s="125"/>
      <c r="S56" s="48"/>
      <c r="T56" s="48"/>
      <c r="U56" s="49"/>
      <c r="V56" s="50"/>
    </row>
    <row r="57" spans="1:24" ht="24.75" thickTop="1" thickBot="1" x14ac:dyDescent="0.4">
      <c r="A57" s="101"/>
      <c r="B57" s="99"/>
      <c r="C57" s="116"/>
      <c r="D57" s="116"/>
      <c r="E57" s="34">
        <f t="shared" si="2"/>
        <v>0</v>
      </c>
      <c r="F57" s="57"/>
      <c r="G57" s="58"/>
      <c r="H57" s="59"/>
      <c r="I57" s="60"/>
      <c r="J57" s="39">
        <f t="shared" si="0"/>
        <v>0</v>
      </c>
      <c r="K57" s="81"/>
      <c r="L57" s="566"/>
      <c r="M57" s="61"/>
      <c r="N57" s="42">
        <f t="shared" si="3"/>
        <v>0</v>
      </c>
      <c r="O57" s="69"/>
      <c r="P57" s="120"/>
      <c r="Q57" s="124"/>
      <c r="R57" s="125"/>
      <c r="S57" s="48"/>
      <c r="T57" s="48"/>
      <c r="U57" s="49"/>
      <c r="V57" s="50"/>
    </row>
    <row r="58" spans="1:24" ht="24.75" thickTop="1" thickBot="1" x14ac:dyDescent="0.4">
      <c r="A58" s="101"/>
      <c r="B58" s="99"/>
      <c r="C58" s="116"/>
      <c r="D58" s="116"/>
      <c r="E58" s="34">
        <f t="shared" si="2"/>
        <v>0</v>
      </c>
      <c r="F58" s="60"/>
      <c r="G58" s="58"/>
      <c r="H58" s="59"/>
      <c r="I58" s="60"/>
      <c r="J58" s="39">
        <f t="shared" si="0"/>
        <v>0</v>
      </c>
      <c r="K58" s="81"/>
      <c r="L58" s="566"/>
      <c r="M58" s="61"/>
      <c r="N58" s="42">
        <f t="shared" si="3"/>
        <v>0</v>
      </c>
      <c r="O58" s="69"/>
      <c r="P58" s="120"/>
      <c r="Q58" s="124"/>
      <c r="R58" s="125"/>
      <c r="S58" s="48"/>
      <c r="T58" s="48"/>
      <c r="U58" s="49"/>
      <c r="V58" s="50"/>
    </row>
    <row r="59" spans="1:24" ht="24.75" thickTop="1" thickBot="1" x14ac:dyDescent="0.4">
      <c r="A59" s="126"/>
      <c r="B59" s="127"/>
      <c r="C59" s="128"/>
      <c r="D59" s="128"/>
      <c r="E59" s="34">
        <f t="shared" si="2"/>
        <v>0</v>
      </c>
      <c r="F59" s="129"/>
      <c r="G59" s="130"/>
      <c r="H59" s="131"/>
      <c r="I59" s="132"/>
      <c r="J59" s="39">
        <f t="shared" si="0"/>
        <v>0</v>
      </c>
      <c r="K59" s="133"/>
      <c r="L59" s="567"/>
      <c r="M59" s="134"/>
      <c r="N59" s="42">
        <f t="shared" si="3"/>
        <v>0</v>
      </c>
      <c r="O59" s="135"/>
      <c r="P59" s="136"/>
      <c r="Q59" s="137"/>
      <c r="R59" s="138"/>
      <c r="S59" s="139"/>
      <c r="T59" s="139"/>
      <c r="U59" s="140"/>
      <c r="V59" s="141"/>
    </row>
    <row r="60" spans="1:24" ht="24" thickTop="1" x14ac:dyDescent="0.35">
      <c r="A60" s="142"/>
      <c r="B60" s="143"/>
      <c r="C60" s="144"/>
      <c r="D60" s="145"/>
      <c r="E60" s="34"/>
      <c r="F60" s="146"/>
      <c r="G60" s="147"/>
      <c r="H60" s="148"/>
      <c r="I60" s="146"/>
      <c r="J60" s="39">
        <f t="shared" si="0"/>
        <v>0</v>
      </c>
      <c r="K60" s="40"/>
      <c r="L60" s="566"/>
      <c r="M60" s="61"/>
      <c r="N60" s="42">
        <f t="shared" si="3"/>
        <v>0</v>
      </c>
      <c r="O60" s="149"/>
      <c r="P60" s="150"/>
      <c r="Q60" s="151"/>
      <c r="R60" s="125"/>
      <c r="S60" s="48"/>
      <c r="T60" s="48"/>
      <c r="U60" s="49"/>
      <c r="V60" s="50"/>
    </row>
    <row r="61" spans="1:24" x14ac:dyDescent="0.35">
      <c r="A61" s="152" t="s">
        <v>43</v>
      </c>
      <c r="B61" s="153" t="s">
        <v>23</v>
      </c>
      <c r="C61" s="154"/>
      <c r="D61" s="116"/>
      <c r="E61" s="56"/>
      <c r="F61" s="155"/>
      <c r="G61" s="156"/>
      <c r="H61" s="157"/>
      <c r="I61" s="155"/>
      <c r="J61" s="39">
        <f t="shared" si="0"/>
        <v>0</v>
      </c>
      <c r="K61" s="40"/>
      <c r="L61" s="582"/>
      <c r="M61" s="583"/>
      <c r="N61" s="42">
        <f t="shared" si="3"/>
        <v>0</v>
      </c>
      <c r="O61" s="372"/>
      <c r="P61" s="373"/>
      <c r="Q61" s="615"/>
      <c r="R61" s="125"/>
      <c r="S61" s="48"/>
      <c r="T61" s="48"/>
      <c r="U61" s="49"/>
      <c r="V61" s="50"/>
    </row>
    <row r="62" spans="1:24" ht="18.75" customHeight="1" x14ac:dyDescent="0.35">
      <c r="A62" s="1716" t="s">
        <v>43</v>
      </c>
      <c r="B62" s="153" t="s">
        <v>23</v>
      </c>
      <c r="C62" s="159"/>
      <c r="D62" s="160"/>
      <c r="E62" s="56"/>
      <c r="F62" s="155"/>
      <c r="G62" s="1759"/>
      <c r="H62" s="1757"/>
      <c r="I62" s="155"/>
      <c r="J62" s="39">
        <f t="shared" si="0"/>
        <v>0</v>
      </c>
      <c r="K62" s="40"/>
      <c r="L62" s="582"/>
      <c r="M62" s="583"/>
      <c r="N62" s="42">
        <f t="shared" si="3"/>
        <v>0</v>
      </c>
      <c r="O62" s="375"/>
      <c r="P62" s="376"/>
      <c r="Q62" s="543"/>
      <c r="R62" s="125"/>
      <c r="S62" s="48"/>
      <c r="T62" s="48"/>
      <c r="U62" s="49"/>
      <c r="V62" s="50"/>
    </row>
    <row r="63" spans="1:24" x14ac:dyDescent="0.35">
      <c r="A63" s="1717"/>
      <c r="B63" s="153" t="s">
        <v>126</v>
      </c>
      <c r="C63" s="161"/>
      <c r="D63" s="160"/>
      <c r="E63" s="56"/>
      <c r="F63" s="155"/>
      <c r="G63" s="1760"/>
      <c r="H63" s="1758"/>
      <c r="I63" s="155"/>
      <c r="J63" s="39">
        <f t="shared" si="0"/>
        <v>0</v>
      </c>
      <c r="K63" s="40"/>
      <c r="L63" s="582"/>
      <c r="M63" s="583"/>
      <c r="N63" s="42">
        <f t="shared" si="3"/>
        <v>0</v>
      </c>
      <c r="O63" s="375"/>
      <c r="P63" s="376"/>
      <c r="Q63" s="166"/>
      <c r="R63" s="125"/>
      <c r="S63" s="48"/>
      <c r="T63" s="48"/>
      <c r="U63" s="49"/>
      <c r="V63" s="50"/>
    </row>
    <row r="64" spans="1:24" ht="18.75" customHeight="1" x14ac:dyDescent="0.35">
      <c r="A64" s="110" t="s">
        <v>43</v>
      </c>
      <c r="B64" s="153" t="s">
        <v>23</v>
      </c>
      <c r="C64" s="161"/>
      <c r="D64" s="160"/>
      <c r="E64" s="56"/>
      <c r="F64" s="155"/>
      <c r="G64" s="156"/>
      <c r="H64" s="421"/>
      <c r="I64" s="155"/>
      <c r="J64" s="39">
        <f t="shared" si="0"/>
        <v>0</v>
      </c>
      <c r="K64" s="40"/>
      <c r="L64" s="582"/>
      <c r="M64" s="583"/>
      <c r="N64" s="42">
        <f t="shared" si="3"/>
        <v>0</v>
      </c>
      <c r="O64" s="158"/>
      <c r="P64" s="58"/>
      <c r="Q64" s="166"/>
      <c r="R64" s="125"/>
      <c r="S64" s="48"/>
      <c r="T64" s="48"/>
      <c r="U64" s="49"/>
      <c r="V64" s="50"/>
    </row>
    <row r="65" spans="1:22" ht="18.75" x14ac:dyDescent="0.3">
      <c r="A65" s="110"/>
      <c r="B65" s="153" t="s">
        <v>23</v>
      </c>
      <c r="C65" s="423"/>
      <c r="D65" s="160"/>
      <c r="E65" s="56"/>
      <c r="F65" s="155"/>
      <c r="G65" s="156"/>
      <c r="H65" s="164"/>
      <c r="I65" s="155"/>
      <c r="J65" s="39">
        <f t="shared" si="0"/>
        <v>0</v>
      </c>
      <c r="K65" s="462"/>
      <c r="L65" s="584"/>
      <c r="M65" s="585"/>
      <c r="N65" s="42">
        <f t="shared" si="3"/>
        <v>0</v>
      </c>
      <c r="O65" s="158"/>
      <c r="P65" s="58"/>
      <c r="Q65" s="166"/>
      <c r="R65" s="125"/>
      <c r="S65" s="48"/>
      <c r="T65" s="48"/>
      <c r="U65" s="49"/>
      <c r="V65" s="50"/>
    </row>
    <row r="66" spans="1:22" ht="18.75" x14ac:dyDescent="0.3">
      <c r="A66" s="110"/>
      <c r="B66" s="386"/>
      <c r="C66" s="423"/>
      <c r="D66" s="160"/>
      <c r="E66" s="56"/>
      <c r="F66" s="155"/>
      <c r="G66" s="156"/>
      <c r="H66" s="164"/>
      <c r="I66" s="155"/>
      <c r="J66" s="39"/>
      <c r="K66" s="462"/>
      <c r="L66" s="584"/>
      <c r="M66" s="585"/>
      <c r="N66" s="42">
        <f t="shared" si="3"/>
        <v>0</v>
      </c>
      <c r="O66" s="158"/>
      <c r="P66" s="58"/>
      <c r="Q66" s="166"/>
      <c r="R66" s="125"/>
      <c r="S66" s="48"/>
      <c r="T66" s="48"/>
      <c r="U66" s="49"/>
      <c r="V66" s="50"/>
    </row>
    <row r="67" spans="1:22" ht="18.75" x14ac:dyDescent="0.3">
      <c r="A67" s="110"/>
      <c r="B67" s="386"/>
      <c r="C67" s="423"/>
      <c r="D67" s="160"/>
      <c r="E67" s="56"/>
      <c r="F67" s="155"/>
      <c r="G67" s="156"/>
      <c r="H67" s="164"/>
      <c r="I67" s="155"/>
      <c r="J67" s="39"/>
      <c r="K67" s="462"/>
      <c r="L67" s="584"/>
      <c r="M67" s="585"/>
      <c r="N67" s="42">
        <f t="shared" si="3"/>
        <v>0</v>
      </c>
      <c r="O67" s="158"/>
      <c r="P67" s="58"/>
      <c r="Q67" s="166"/>
      <c r="R67" s="125"/>
      <c r="S67" s="48"/>
      <c r="T67" s="48"/>
      <c r="U67" s="49"/>
      <c r="V67" s="50"/>
    </row>
    <row r="68" spans="1:22" ht="18.75" x14ac:dyDescent="0.3">
      <c r="A68" s="110"/>
      <c r="B68" s="386"/>
      <c r="C68" s="423"/>
      <c r="D68" s="160"/>
      <c r="E68" s="56"/>
      <c r="F68" s="155"/>
      <c r="G68" s="156"/>
      <c r="H68" s="164"/>
      <c r="I68" s="155"/>
      <c r="J68" s="39">
        <f t="shared" si="0"/>
        <v>0</v>
      </c>
      <c r="K68" s="462"/>
      <c r="L68" s="584"/>
      <c r="M68" s="585"/>
      <c r="N68" s="42">
        <f t="shared" si="3"/>
        <v>0</v>
      </c>
      <c r="O68" s="158"/>
      <c r="P68" s="58"/>
      <c r="Q68" s="166"/>
      <c r="R68" s="125"/>
      <c r="S68" s="48"/>
      <c r="T68" s="48"/>
      <c r="U68" s="49"/>
      <c r="V68" s="50"/>
    </row>
    <row r="69" spans="1:22" x14ac:dyDescent="0.3">
      <c r="A69" s="110" t="s">
        <v>416</v>
      </c>
      <c r="B69" s="386" t="s">
        <v>417</v>
      </c>
      <c r="C69" s="423"/>
      <c r="D69" s="160"/>
      <c r="E69" s="56"/>
      <c r="F69" s="155">
        <f>874.5+873.6+888.1+889</f>
        <v>3525.2</v>
      </c>
      <c r="G69" s="156">
        <v>45127</v>
      </c>
      <c r="H69" s="620">
        <v>7639</v>
      </c>
      <c r="I69" s="155">
        <v>3525.2</v>
      </c>
      <c r="J69" s="39">
        <f t="shared" ref="J69:J204" si="4">I69-F69</f>
        <v>0</v>
      </c>
      <c r="K69" s="462">
        <v>51</v>
      </c>
      <c r="L69" s="584"/>
      <c r="M69" s="585"/>
      <c r="N69" s="42">
        <f t="shared" si="3"/>
        <v>179785.19999999998</v>
      </c>
      <c r="O69" s="158" t="s">
        <v>22</v>
      </c>
      <c r="P69" s="58">
        <v>45127</v>
      </c>
      <c r="Q69" s="166"/>
      <c r="R69" s="125"/>
      <c r="S69" s="48"/>
      <c r="T69" s="48"/>
      <c r="U69" s="49"/>
      <c r="V69" s="50"/>
    </row>
    <row r="70" spans="1:22" ht="18.75" x14ac:dyDescent="0.3">
      <c r="A70" s="110"/>
      <c r="B70" s="386"/>
      <c r="C70" s="423"/>
      <c r="D70" s="160"/>
      <c r="E70" s="56"/>
      <c r="F70" s="155"/>
      <c r="G70" s="156"/>
      <c r="H70" s="164"/>
      <c r="I70" s="155"/>
      <c r="J70" s="39">
        <f t="shared" si="4"/>
        <v>0</v>
      </c>
      <c r="K70" s="462"/>
      <c r="L70" s="584"/>
      <c r="M70" s="585"/>
      <c r="N70" s="42">
        <f t="shared" si="3"/>
        <v>0</v>
      </c>
      <c r="O70" s="158"/>
      <c r="P70" s="58"/>
      <c r="Q70" s="166"/>
      <c r="R70" s="125"/>
      <c r="S70" s="48"/>
      <c r="T70" s="48"/>
      <c r="U70" s="49"/>
      <c r="V70" s="50"/>
    </row>
    <row r="71" spans="1:22" ht="47.25" x14ac:dyDescent="0.3">
      <c r="A71" s="110" t="s">
        <v>355</v>
      </c>
      <c r="B71" s="386" t="s">
        <v>132</v>
      </c>
      <c r="C71" s="423" t="s">
        <v>424</v>
      </c>
      <c r="D71" s="160"/>
      <c r="E71" s="56"/>
      <c r="F71" s="155">
        <v>23193</v>
      </c>
      <c r="G71" s="156">
        <v>45110</v>
      </c>
      <c r="H71" s="164" t="s">
        <v>425</v>
      </c>
      <c r="I71" s="155">
        <v>23193</v>
      </c>
      <c r="J71" s="39">
        <v>0</v>
      </c>
      <c r="K71" s="462">
        <v>1</v>
      </c>
      <c r="L71" s="584" t="s">
        <v>426</v>
      </c>
      <c r="M71" s="585"/>
      <c r="N71" s="42">
        <f t="shared" si="3"/>
        <v>23193</v>
      </c>
      <c r="O71" s="158" t="s">
        <v>21</v>
      </c>
      <c r="P71" s="58">
        <v>45126</v>
      </c>
      <c r="Q71" s="166"/>
      <c r="R71" s="125"/>
      <c r="S71" s="48"/>
      <c r="T71" s="48"/>
      <c r="U71" s="49"/>
      <c r="V71" s="50"/>
    </row>
    <row r="72" spans="1:22" ht="56.25" x14ac:dyDescent="0.3">
      <c r="A72" s="110" t="s">
        <v>355</v>
      </c>
      <c r="B72" s="386" t="s">
        <v>126</v>
      </c>
      <c r="C72" s="602" t="s">
        <v>427</v>
      </c>
      <c r="D72" s="160"/>
      <c r="E72" s="56"/>
      <c r="F72" s="155">
        <v>51.18</v>
      </c>
      <c r="G72" s="147">
        <v>45112</v>
      </c>
      <c r="H72" s="59" t="s">
        <v>428</v>
      </c>
      <c r="I72" s="155">
        <v>51.18</v>
      </c>
      <c r="J72" s="39">
        <f t="shared" si="4"/>
        <v>0</v>
      </c>
      <c r="K72" s="462">
        <v>38</v>
      </c>
      <c r="L72" s="631" t="s">
        <v>429</v>
      </c>
      <c r="M72" s="585"/>
      <c r="N72" s="42">
        <f t="shared" ref="N72:N73" si="5">K72*I72</f>
        <v>1944.84</v>
      </c>
      <c r="O72" s="633" t="s">
        <v>21</v>
      </c>
      <c r="P72" s="393">
        <v>45126</v>
      </c>
      <c r="Q72" s="166"/>
      <c r="R72" s="125"/>
      <c r="S72" s="48"/>
      <c r="T72" s="48"/>
      <c r="U72" s="49"/>
      <c r="V72" s="50"/>
    </row>
    <row r="73" spans="1:22" ht="57" thickBot="1" x14ac:dyDescent="0.35">
      <c r="A73" s="520" t="s">
        <v>355</v>
      </c>
      <c r="B73" s="386" t="s">
        <v>132</v>
      </c>
      <c r="C73" s="635" t="s">
        <v>433</v>
      </c>
      <c r="D73" s="160"/>
      <c r="E73" s="56"/>
      <c r="F73" s="410">
        <v>26480</v>
      </c>
      <c r="G73" s="636">
        <v>45113</v>
      </c>
      <c r="H73" s="621" t="s">
        <v>434</v>
      </c>
      <c r="I73" s="155">
        <v>26480</v>
      </c>
      <c r="J73" s="39">
        <f t="shared" si="4"/>
        <v>0</v>
      </c>
      <c r="K73" s="628">
        <v>1</v>
      </c>
      <c r="L73" s="637" t="s">
        <v>435</v>
      </c>
      <c r="M73" s="630"/>
      <c r="N73" s="42">
        <f t="shared" si="5"/>
        <v>26480</v>
      </c>
      <c r="O73" s="638" t="s">
        <v>21</v>
      </c>
      <c r="P73" s="639">
        <v>45126</v>
      </c>
      <c r="Q73" s="166"/>
      <c r="R73" s="125"/>
      <c r="S73" s="48"/>
      <c r="T73" s="48"/>
      <c r="U73" s="49"/>
      <c r="V73" s="50"/>
    </row>
    <row r="74" spans="1:22" ht="25.5" customHeight="1" x14ac:dyDescent="0.3">
      <c r="A74" s="1790" t="s">
        <v>355</v>
      </c>
      <c r="B74" s="386" t="s">
        <v>126</v>
      </c>
      <c r="C74" s="1792" t="s">
        <v>430</v>
      </c>
      <c r="D74" s="160"/>
      <c r="E74" s="56"/>
      <c r="F74" s="625">
        <v>87.04</v>
      </c>
      <c r="G74" s="1682">
        <v>45115</v>
      </c>
      <c r="H74" s="1794" t="s">
        <v>431</v>
      </c>
      <c r="I74" s="155">
        <v>87.04</v>
      </c>
      <c r="J74" s="39">
        <f t="shared" si="4"/>
        <v>0</v>
      </c>
      <c r="K74" s="628">
        <v>38</v>
      </c>
      <c r="L74" s="1796" t="s">
        <v>432</v>
      </c>
      <c r="M74" s="630"/>
      <c r="N74" s="42">
        <f t="shared" ref="N74:N198" si="6">K74*I74</f>
        <v>3307.5200000000004</v>
      </c>
      <c r="O74" s="1798" t="s">
        <v>21</v>
      </c>
      <c r="P74" s="1800">
        <v>45126</v>
      </c>
      <c r="Q74" s="166"/>
      <c r="R74" s="125"/>
      <c r="S74" s="48"/>
      <c r="T74" s="48"/>
      <c r="U74" s="49"/>
      <c r="V74" s="50"/>
    </row>
    <row r="75" spans="1:22" ht="25.5" customHeight="1" thickBot="1" x14ac:dyDescent="0.35">
      <c r="A75" s="1791"/>
      <c r="B75" s="386" t="s">
        <v>307</v>
      </c>
      <c r="C75" s="1793"/>
      <c r="D75" s="445"/>
      <c r="E75" s="56"/>
      <c r="F75" s="626">
        <v>103.26</v>
      </c>
      <c r="G75" s="1683"/>
      <c r="H75" s="1795"/>
      <c r="I75" s="493">
        <v>103.26</v>
      </c>
      <c r="J75" s="39">
        <f t="shared" si="4"/>
        <v>0</v>
      </c>
      <c r="K75" s="629">
        <v>110</v>
      </c>
      <c r="L75" s="1797"/>
      <c r="M75" s="630"/>
      <c r="N75" s="42">
        <f t="shared" si="6"/>
        <v>11358.6</v>
      </c>
      <c r="O75" s="1799"/>
      <c r="P75" s="1801"/>
      <c r="Q75" s="166"/>
      <c r="R75" s="125"/>
      <c r="S75" s="48"/>
      <c r="T75" s="48"/>
      <c r="U75" s="49"/>
      <c r="V75" s="50"/>
    </row>
    <row r="76" spans="1:22" ht="47.25" x14ac:dyDescent="0.3">
      <c r="A76" s="80" t="s">
        <v>355</v>
      </c>
      <c r="B76" s="386" t="s">
        <v>126</v>
      </c>
      <c r="C76" s="444" t="s">
        <v>436</v>
      </c>
      <c r="D76" s="445"/>
      <c r="E76" s="56"/>
      <c r="F76" s="446">
        <v>30.66</v>
      </c>
      <c r="G76" s="627">
        <v>45115</v>
      </c>
      <c r="H76" s="448" t="s">
        <v>437</v>
      </c>
      <c r="I76" s="446">
        <v>30.66</v>
      </c>
      <c r="J76" s="39">
        <f t="shared" si="4"/>
        <v>0</v>
      </c>
      <c r="K76" s="462">
        <v>38</v>
      </c>
      <c r="L76" s="632" t="s">
        <v>438</v>
      </c>
      <c r="M76" s="585"/>
      <c r="N76" s="42">
        <f t="shared" si="6"/>
        <v>1165.08</v>
      </c>
      <c r="O76" s="634" t="s">
        <v>21</v>
      </c>
      <c r="P76" s="36">
        <v>45126</v>
      </c>
      <c r="Q76" s="166"/>
      <c r="R76" s="125"/>
      <c r="S76" s="48"/>
      <c r="T76" s="48"/>
      <c r="U76" s="49"/>
      <c r="V76" s="50"/>
    </row>
    <row r="77" spans="1:22" ht="47.25" x14ac:dyDescent="0.3">
      <c r="A77" s="449" t="s">
        <v>355</v>
      </c>
      <c r="B77" s="386" t="s">
        <v>439</v>
      </c>
      <c r="C77" s="450" t="s">
        <v>440</v>
      </c>
      <c r="D77" s="445"/>
      <c r="E77" s="56"/>
      <c r="F77" s="446">
        <v>18488</v>
      </c>
      <c r="G77" s="447">
        <v>45118</v>
      </c>
      <c r="H77" s="453" t="s">
        <v>441</v>
      </c>
      <c r="I77" s="446">
        <v>18488</v>
      </c>
      <c r="J77" s="39">
        <f t="shared" si="4"/>
        <v>0</v>
      </c>
      <c r="K77" s="462">
        <v>1</v>
      </c>
      <c r="L77" s="584" t="s">
        <v>442</v>
      </c>
      <c r="M77" s="586"/>
      <c r="N77" s="42">
        <f t="shared" si="6"/>
        <v>18488</v>
      </c>
      <c r="O77" s="169" t="s">
        <v>21</v>
      </c>
      <c r="P77" s="120">
        <v>45126</v>
      </c>
      <c r="Q77" s="166"/>
      <c r="R77" s="125"/>
      <c r="S77" s="48"/>
      <c r="T77" s="48"/>
      <c r="U77" s="49"/>
      <c r="V77" s="50"/>
    </row>
    <row r="78" spans="1:22" ht="18.75" x14ac:dyDescent="0.3">
      <c r="A78" s="449" t="s">
        <v>355</v>
      </c>
      <c r="B78" s="386" t="s">
        <v>489</v>
      </c>
      <c r="C78" s="650" t="s">
        <v>492</v>
      </c>
      <c r="D78" s="445"/>
      <c r="E78" s="56"/>
      <c r="F78" s="446">
        <v>3567.35</v>
      </c>
      <c r="G78" s="447">
        <v>45119</v>
      </c>
      <c r="H78" s="453" t="s">
        <v>490</v>
      </c>
      <c r="I78" s="446">
        <v>3567.35</v>
      </c>
      <c r="J78" s="39">
        <f t="shared" si="4"/>
        <v>0</v>
      </c>
      <c r="K78" s="462">
        <v>24</v>
      </c>
      <c r="L78" s="584" t="s">
        <v>491</v>
      </c>
      <c r="M78" s="586"/>
      <c r="N78" s="42">
        <f t="shared" si="6"/>
        <v>85616.4</v>
      </c>
      <c r="O78" s="382" t="s">
        <v>21</v>
      </c>
      <c r="P78" s="383">
        <v>45146</v>
      </c>
      <c r="Q78" s="166"/>
      <c r="R78" s="125"/>
      <c r="S78" s="48"/>
      <c r="T78" s="48"/>
      <c r="U78" s="49"/>
      <c r="V78" s="50"/>
    </row>
    <row r="79" spans="1:22" ht="19.5" x14ac:dyDescent="0.3">
      <c r="A79" s="449" t="s">
        <v>355</v>
      </c>
      <c r="B79" s="386" t="s">
        <v>489</v>
      </c>
      <c r="C79" s="650" t="s">
        <v>499</v>
      </c>
      <c r="D79" s="445"/>
      <c r="E79" s="56"/>
      <c r="F79" s="446">
        <v>3623.3</v>
      </c>
      <c r="G79" s="447">
        <v>45119</v>
      </c>
      <c r="H79" s="453" t="s">
        <v>500</v>
      </c>
      <c r="I79" s="446">
        <v>3623.3</v>
      </c>
      <c r="J79" s="39">
        <f t="shared" si="4"/>
        <v>0</v>
      </c>
      <c r="K79" s="462">
        <v>49</v>
      </c>
      <c r="L79" s="587" t="s">
        <v>501</v>
      </c>
      <c r="M79" s="585"/>
      <c r="N79" s="42">
        <f t="shared" si="6"/>
        <v>177541.7</v>
      </c>
      <c r="O79" s="382" t="s">
        <v>502</v>
      </c>
      <c r="P79" s="383">
        <v>45146</v>
      </c>
      <c r="Q79" s="166"/>
      <c r="R79" s="125"/>
      <c r="S79" s="48"/>
      <c r="T79" s="48"/>
      <c r="U79" s="49"/>
      <c r="V79" s="50"/>
    </row>
    <row r="80" spans="1:22" ht="20.25" thickBot="1" x14ac:dyDescent="0.35">
      <c r="A80" s="90" t="s">
        <v>135</v>
      </c>
      <c r="B80" s="386"/>
      <c r="C80" s="450"/>
      <c r="D80" s="445"/>
      <c r="E80" s="56"/>
      <c r="F80" s="446"/>
      <c r="G80" s="447"/>
      <c r="H80" s="641"/>
      <c r="I80" s="446"/>
      <c r="J80" s="39">
        <f t="shared" si="4"/>
        <v>0</v>
      </c>
      <c r="K80" s="462"/>
      <c r="L80" s="587"/>
      <c r="M80" s="585"/>
      <c r="N80" s="42">
        <f t="shared" si="6"/>
        <v>0</v>
      </c>
      <c r="O80" s="169"/>
      <c r="P80" s="58"/>
      <c r="Q80" s="166"/>
      <c r="R80" s="125"/>
      <c r="S80" s="48"/>
      <c r="T80" s="48"/>
      <c r="U80" s="49"/>
      <c r="V80" s="50"/>
    </row>
    <row r="81" spans="1:22" ht="21" x14ac:dyDescent="0.35">
      <c r="A81" s="1780" t="s">
        <v>448</v>
      </c>
      <c r="B81" s="386" t="s">
        <v>449</v>
      </c>
      <c r="C81" s="1782" t="s">
        <v>450</v>
      </c>
      <c r="D81" s="454"/>
      <c r="E81" s="56"/>
      <c r="F81" s="446">
        <v>264.33999999999997</v>
      </c>
      <c r="G81" s="1784">
        <v>45124</v>
      </c>
      <c r="H81" s="1772">
        <v>108</v>
      </c>
      <c r="I81" s="640">
        <v>264.33999999999997</v>
      </c>
      <c r="J81" s="39">
        <f t="shared" si="4"/>
        <v>0</v>
      </c>
      <c r="K81" s="462">
        <v>31.5</v>
      </c>
      <c r="L81" s="587"/>
      <c r="M81" s="588"/>
      <c r="N81" s="42">
        <f>K81*I81</f>
        <v>8326.7099999999991</v>
      </c>
      <c r="O81" s="1786" t="s">
        <v>21</v>
      </c>
      <c r="P81" s="1778">
        <v>45131</v>
      </c>
      <c r="Q81" s="166"/>
      <c r="R81" s="125"/>
      <c r="S81" s="48"/>
      <c r="T81" s="48"/>
      <c r="U81" s="49"/>
      <c r="V81" s="50"/>
    </row>
    <row r="82" spans="1:22" ht="20.25" thickBot="1" x14ac:dyDescent="0.35">
      <c r="A82" s="1781"/>
      <c r="B82" s="386" t="s">
        <v>451</v>
      </c>
      <c r="C82" s="1783"/>
      <c r="D82" s="454"/>
      <c r="E82" s="56"/>
      <c r="F82" s="446">
        <v>3600</v>
      </c>
      <c r="G82" s="1785"/>
      <c r="H82" s="1774"/>
      <c r="I82" s="640">
        <v>3600</v>
      </c>
      <c r="J82" s="39">
        <f t="shared" si="4"/>
        <v>0</v>
      </c>
      <c r="K82" s="462">
        <v>34</v>
      </c>
      <c r="L82" s="587"/>
      <c r="M82" s="589"/>
      <c r="N82" s="42">
        <f>K82*I82</f>
        <v>122400</v>
      </c>
      <c r="O82" s="1787"/>
      <c r="P82" s="1779"/>
      <c r="Q82" s="166"/>
      <c r="R82" s="125"/>
      <c r="S82" s="48"/>
      <c r="T82" s="48"/>
      <c r="U82" s="49"/>
      <c r="V82" s="50"/>
    </row>
    <row r="83" spans="1:22" ht="30.75" customHeight="1" x14ac:dyDescent="0.3">
      <c r="A83" s="456" t="s">
        <v>135</v>
      </c>
      <c r="B83" s="369"/>
      <c r="C83" s="450"/>
      <c r="D83" s="454"/>
      <c r="E83" s="56"/>
      <c r="F83" s="446"/>
      <c r="G83" s="447"/>
      <c r="H83" s="642"/>
      <c r="I83" s="446"/>
      <c r="J83" s="39">
        <f t="shared" si="4"/>
        <v>0</v>
      </c>
      <c r="K83" s="462"/>
      <c r="L83" s="587"/>
      <c r="M83" s="585"/>
      <c r="N83" s="42">
        <f>K83*I83</f>
        <v>0</v>
      </c>
      <c r="O83" s="169"/>
      <c r="P83" s="58"/>
      <c r="Q83" s="166"/>
      <c r="R83" s="125"/>
      <c r="S83" s="176"/>
      <c r="T83" s="177"/>
      <c r="U83" s="49"/>
      <c r="V83" s="50"/>
    </row>
    <row r="84" spans="1:22" ht="30" customHeight="1" x14ac:dyDescent="0.3">
      <c r="A84" s="90" t="s">
        <v>355</v>
      </c>
      <c r="B84" s="386" t="s">
        <v>457</v>
      </c>
      <c r="C84" s="454" t="s">
        <v>496</v>
      </c>
      <c r="D84" s="445"/>
      <c r="E84" s="56"/>
      <c r="F84" s="446">
        <v>3524.4</v>
      </c>
      <c r="G84" s="447">
        <v>45129</v>
      </c>
      <c r="H84" s="453" t="s">
        <v>497</v>
      </c>
      <c r="I84" s="446">
        <v>3524.4</v>
      </c>
      <c r="J84" s="39">
        <f t="shared" si="4"/>
        <v>0</v>
      </c>
      <c r="K84" s="462">
        <v>48</v>
      </c>
      <c r="L84" s="587" t="s">
        <v>498</v>
      </c>
      <c r="M84" s="585"/>
      <c r="N84" s="42">
        <f>K84*I84</f>
        <v>169171.20000000001</v>
      </c>
      <c r="O84" s="382" t="s">
        <v>21</v>
      </c>
      <c r="P84" s="384">
        <v>45146</v>
      </c>
      <c r="Q84" s="166"/>
      <c r="R84" s="125"/>
      <c r="S84" s="176"/>
      <c r="T84" s="177"/>
      <c r="U84" s="49"/>
      <c r="V84" s="50"/>
    </row>
    <row r="85" spans="1:22" ht="19.5" x14ac:dyDescent="0.3">
      <c r="A85" s="90" t="s">
        <v>135</v>
      </c>
      <c r="B85" s="386"/>
      <c r="C85" s="450"/>
      <c r="D85" s="445"/>
      <c r="E85" s="56"/>
      <c r="F85" s="446"/>
      <c r="G85" s="447"/>
      <c r="H85" s="453"/>
      <c r="I85" s="446"/>
      <c r="J85" s="39">
        <f t="shared" si="4"/>
        <v>0</v>
      </c>
      <c r="K85" s="462"/>
      <c r="L85" s="587"/>
      <c r="M85" s="585"/>
      <c r="N85" s="42">
        <f t="shared" ref="N85:N91" si="7">K85*I85</f>
        <v>0</v>
      </c>
      <c r="O85" s="169"/>
      <c r="P85" s="58"/>
      <c r="Q85" s="166"/>
      <c r="R85" s="125"/>
      <c r="S85" s="176"/>
      <c r="T85" s="177"/>
      <c r="U85" s="49"/>
      <c r="V85" s="50"/>
    </row>
    <row r="86" spans="1:22" ht="19.5" x14ac:dyDescent="0.3">
      <c r="A86" s="90" t="s">
        <v>355</v>
      </c>
      <c r="B86" s="369" t="s">
        <v>457</v>
      </c>
      <c r="C86" s="454" t="s">
        <v>493</v>
      </c>
      <c r="D86" s="445"/>
      <c r="E86" s="56"/>
      <c r="F86" s="446">
        <v>3517.1</v>
      </c>
      <c r="G86" s="447">
        <v>45131</v>
      </c>
      <c r="H86" s="453" t="s">
        <v>494</v>
      </c>
      <c r="I86" s="446">
        <v>3517.1</v>
      </c>
      <c r="J86" s="39">
        <f t="shared" si="4"/>
        <v>0</v>
      </c>
      <c r="K86" s="462">
        <v>48</v>
      </c>
      <c r="L86" s="590" t="s">
        <v>495</v>
      </c>
      <c r="M86" s="585"/>
      <c r="N86" s="42">
        <f t="shared" si="7"/>
        <v>168820.8</v>
      </c>
      <c r="O86" s="382" t="s">
        <v>21</v>
      </c>
      <c r="P86" s="384">
        <v>45146</v>
      </c>
      <c r="Q86" s="166"/>
      <c r="R86" s="125"/>
      <c r="S86" s="176"/>
      <c r="T86" s="177"/>
      <c r="U86" s="49"/>
      <c r="V86" s="50"/>
    </row>
    <row r="87" spans="1:22" ht="41.25" customHeight="1" thickBot="1" x14ac:dyDescent="0.35">
      <c r="A87" s="724" t="s">
        <v>456</v>
      </c>
      <c r="B87" s="369" t="s">
        <v>457</v>
      </c>
      <c r="C87" s="711" t="s">
        <v>458</v>
      </c>
      <c r="D87" s="445"/>
      <c r="E87" s="56"/>
      <c r="F87" s="446">
        <v>3175.64</v>
      </c>
      <c r="G87" s="726">
        <v>45131</v>
      </c>
      <c r="H87" s="641">
        <v>7203</v>
      </c>
      <c r="I87" s="446">
        <v>3175.64</v>
      </c>
      <c r="J87" s="39">
        <f t="shared" si="4"/>
        <v>0</v>
      </c>
      <c r="K87" s="462">
        <v>50</v>
      </c>
      <c r="L87" s="727"/>
      <c r="M87" s="585"/>
      <c r="N87" s="42">
        <f t="shared" si="7"/>
        <v>158782</v>
      </c>
      <c r="O87" s="396" t="s">
        <v>21</v>
      </c>
      <c r="P87" s="393">
        <v>45135</v>
      </c>
      <c r="Q87" s="166"/>
      <c r="R87" s="125"/>
      <c r="S87" s="176"/>
      <c r="T87" s="177"/>
      <c r="U87" s="49"/>
      <c r="V87" s="50"/>
    </row>
    <row r="88" spans="1:22" ht="32.25" customHeight="1" x14ac:dyDescent="0.3">
      <c r="A88" s="1737" t="s">
        <v>355</v>
      </c>
      <c r="B88" s="719" t="s">
        <v>594</v>
      </c>
      <c r="C88" s="1766" t="s">
        <v>595</v>
      </c>
      <c r="D88" s="517"/>
      <c r="E88" s="56"/>
      <c r="F88" s="698">
        <v>74</v>
      </c>
      <c r="G88" s="1769">
        <v>45138</v>
      </c>
      <c r="H88" s="1772" t="s">
        <v>596</v>
      </c>
      <c r="I88" s="640">
        <v>74</v>
      </c>
      <c r="J88" s="39">
        <f t="shared" si="4"/>
        <v>0</v>
      </c>
      <c r="K88" s="628">
        <v>70</v>
      </c>
      <c r="L88" s="1775" t="s">
        <v>597</v>
      </c>
      <c r="M88" s="630"/>
      <c r="N88" s="42">
        <f t="shared" si="7"/>
        <v>5180</v>
      </c>
      <c r="O88" s="1733" t="s">
        <v>21</v>
      </c>
      <c r="P88" s="1762">
        <v>45169</v>
      </c>
      <c r="Q88" s="166"/>
      <c r="R88" s="125"/>
      <c r="S88" s="176"/>
      <c r="T88" s="177"/>
      <c r="U88" s="49"/>
      <c r="V88" s="50"/>
    </row>
    <row r="89" spans="1:22" ht="32.25" customHeight="1" x14ac:dyDescent="0.3">
      <c r="A89" s="1765"/>
      <c r="B89" s="519" t="s">
        <v>583</v>
      </c>
      <c r="C89" s="1767"/>
      <c r="D89" s="697"/>
      <c r="E89" s="56"/>
      <c r="F89" s="698">
        <v>92.3</v>
      </c>
      <c r="G89" s="1770"/>
      <c r="H89" s="1773"/>
      <c r="I89" s="640">
        <v>92.3</v>
      </c>
      <c r="J89" s="39">
        <f t="shared" si="4"/>
        <v>0</v>
      </c>
      <c r="K89" s="628">
        <v>60</v>
      </c>
      <c r="L89" s="1776"/>
      <c r="M89" s="630"/>
      <c r="N89" s="42">
        <f t="shared" si="7"/>
        <v>5538</v>
      </c>
      <c r="O89" s="1761"/>
      <c r="P89" s="1763"/>
      <c r="Q89" s="166"/>
      <c r="R89" s="125"/>
      <c r="S89" s="176"/>
      <c r="T89" s="177"/>
      <c r="U89" s="49"/>
      <c r="V89" s="50"/>
    </row>
    <row r="90" spans="1:22" ht="32.25" customHeight="1" thickBot="1" x14ac:dyDescent="0.35">
      <c r="A90" s="1738"/>
      <c r="B90" s="519" t="s">
        <v>126</v>
      </c>
      <c r="C90" s="1768"/>
      <c r="D90" s="697"/>
      <c r="E90" s="56"/>
      <c r="F90" s="698">
        <v>95.7</v>
      </c>
      <c r="G90" s="1771"/>
      <c r="H90" s="1774"/>
      <c r="I90" s="640">
        <v>95.7</v>
      </c>
      <c r="J90" s="39">
        <f t="shared" si="4"/>
        <v>0</v>
      </c>
      <c r="K90" s="628">
        <v>38</v>
      </c>
      <c r="L90" s="1777"/>
      <c r="M90" s="630"/>
      <c r="N90" s="42">
        <f t="shared" si="7"/>
        <v>3636.6</v>
      </c>
      <c r="O90" s="1734"/>
      <c r="P90" s="1764"/>
      <c r="Q90" s="166"/>
      <c r="R90" s="125"/>
      <c r="S90" s="176"/>
      <c r="T90" s="177"/>
      <c r="U90" s="49"/>
      <c r="V90" s="50"/>
    </row>
    <row r="91" spans="1:22" ht="32.25" customHeight="1" x14ac:dyDescent="0.35">
      <c r="A91" s="703"/>
      <c r="B91" s="459"/>
      <c r="C91" s="725"/>
      <c r="D91" s="454"/>
      <c r="E91" s="56"/>
      <c r="F91" s="446"/>
      <c r="G91" s="627"/>
      <c r="H91" s="704"/>
      <c r="I91" s="446"/>
      <c r="J91" s="39">
        <f t="shared" si="4"/>
        <v>0</v>
      </c>
      <c r="K91" s="462"/>
      <c r="L91" s="728"/>
      <c r="M91" s="585"/>
      <c r="N91" s="42">
        <f t="shared" si="7"/>
        <v>0</v>
      </c>
      <c r="O91" s="634"/>
      <c r="P91" s="36"/>
      <c r="Q91" s="166"/>
      <c r="R91" s="125"/>
      <c r="S91" s="176"/>
      <c r="T91" s="177"/>
      <c r="U91" s="49"/>
      <c r="V91" s="50"/>
    </row>
    <row r="92" spans="1:22" ht="32.25" customHeight="1" x14ac:dyDescent="0.35">
      <c r="A92" s="456"/>
      <c r="B92" s="386"/>
      <c r="C92" s="454"/>
      <c r="D92" s="454"/>
      <c r="E92" s="56"/>
      <c r="F92" s="446"/>
      <c r="G92" s="447"/>
      <c r="H92" s="451"/>
      <c r="I92" s="446"/>
      <c r="J92" s="39">
        <f t="shared" si="4"/>
        <v>0</v>
      </c>
      <c r="K92" s="462"/>
      <c r="L92" s="591"/>
      <c r="M92" s="585"/>
      <c r="N92" s="42">
        <f t="shared" si="6"/>
        <v>0</v>
      </c>
      <c r="O92" s="158"/>
      <c r="P92" s="183"/>
      <c r="Q92" s="166"/>
      <c r="R92" s="125"/>
      <c r="S92" s="176"/>
      <c r="T92" s="177"/>
      <c r="U92" s="49"/>
      <c r="V92" s="50"/>
    </row>
    <row r="93" spans="1:22" ht="32.25" customHeight="1" x14ac:dyDescent="0.35">
      <c r="A93" s="456"/>
      <c r="B93" s="369"/>
      <c r="C93" s="454"/>
      <c r="D93" s="452"/>
      <c r="E93" s="56"/>
      <c r="F93" s="446"/>
      <c r="G93" s="447"/>
      <c r="H93" s="451"/>
      <c r="I93" s="446"/>
      <c r="J93" s="39">
        <f t="shared" si="4"/>
        <v>0</v>
      </c>
      <c r="K93" s="462"/>
      <c r="L93" s="591"/>
      <c r="M93" s="585"/>
      <c r="N93" s="42">
        <f t="shared" si="6"/>
        <v>0</v>
      </c>
      <c r="O93" s="158"/>
      <c r="P93" s="183"/>
      <c r="Q93" s="166"/>
      <c r="R93" s="125"/>
      <c r="S93" s="176"/>
      <c r="T93" s="177"/>
      <c r="U93" s="49"/>
      <c r="V93" s="50"/>
    </row>
    <row r="94" spans="1:22" x14ac:dyDescent="0.25">
      <c r="A94" s="456"/>
      <c r="B94" s="459"/>
      <c r="C94" s="450"/>
      <c r="D94" s="454"/>
      <c r="E94" s="56"/>
      <c r="F94" s="446"/>
      <c r="G94" s="447"/>
      <c r="H94" s="451"/>
      <c r="I94" s="446"/>
      <c r="J94" s="39">
        <f t="shared" si="4"/>
        <v>0</v>
      </c>
      <c r="K94" s="462"/>
      <c r="L94" s="592"/>
      <c r="M94" s="585"/>
      <c r="N94" s="42">
        <f t="shared" si="6"/>
        <v>0</v>
      </c>
      <c r="O94" s="158"/>
      <c r="P94" s="183"/>
      <c r="Q94" s="158"/>
      <c r="R94" s="125"/>
      <c r="S94" s="176"/>
      <c r="T94" s="177"/>
      <c r="U94" s="49"/>
      <c r="V94" s="50"/>
    </row>
    <row r="95" spans="1:22" ht="32.25" customHeight="1" x14ac:dyDescent="0.3">
      <c r="A95" s="456"/>
      <c r="B95" s="386"/>
      <c r="C95" s="450"/>
      <c r="D95" s="452"/>
      <c r="E95" s="56"/>
      <c r="F95" s="446"/>
      <c r="G95" s="460"/>
      <c r="H95" s="448"/>
      <c r="I95" s="446"/>
      <c r="J95" s="39">
        <f t="shared" si="4"/>
        <v>0</v>
      </c>
      <c r="K95" s="462"/>
      <c r="L95" s="593"/>
      <c r="M95" s="585"/>
      <c r="N95" s="42">
        <f t="shared" si="6"/>
        <v>0</v>
      </c>
      <c r="O95" s="1672"/>
      <c r="P95" s="1730"/>
      <c r="Q95" s="158"/>
      <c r="R95" s="125"/>
      <c r="S95" s="176"/>
      <c r="T95" s="177"/>
      <c r="U95" s="49"/>
      <c r="V95" s="50"/>
    </row>
    <row r="96" spans="1:22" ht="32.25" customHeight="1" x14ac:dyDescent="0.3">
      <c r="A96" s="456"/>
      <c r="B96" s="369"/>
      <c r="C96" s="450"/>
      <c r="D96" s="452"/>
      <c r="E96" s="56"/>
      <c r="F96" s="446"/>
      <c r="G96" s="460"/>
      <c r="H96" s="448"/>
      <c r="I96" s="446"/>
      <c r="J96" s="39">
        <f t="shared" si="4"/>
        <v>0</v>
      </c>
      <c r="K96" s="462"/>
      <c r="L96" s="593"/>
      <c r="M96" s="585"/>
      <c r="N96" s="42">
        <f t="shared" si="6"/>
        <v>0</v>
      </c>
      <c r="O96" s="1673"/>
      <c r="P96" s="1731"/>
      <c r="Q96" s="158"/>
      <c r="R96" s="125"/>
      <c r="S96" s="176"/>
      <c r="T96" s="177"/>
      <c r="U96" s="49"/>
      <c r="V96" s="50"/>
    </row>
    <row r="97" spans="1:22" ht="17.25" customHeight="1" x14ac:dyDescent="0.35">
      <c r="A97" s="456"/>
      <c r="B97" s="369"/>
      <c r="C97" s="454"/>
      <c r="D97" s="452"/>
      <c r="E97" s="56"/>
      <c r="F97" s="446"/>
      <c r="G97" s="460"/>
      <c r="H97" s="448"/>
      <c r="I97" s="446"/>
      <c r="J97" s="39">
        <f t="shared" si="4"/>
        <v>0</v>
      </c>
      <c r="K97" s="462"/>
      <c r="L97" s="591"/>
      <c r="M97" s="585"/>
      <c r="N97" s="42">
        <f t="shared" si="6"/>
        <v>0</v>
      </c>
      <c r="O97" s="158"/>
      <c r="P97" s="186"/>
      <c r="Q97" s="158"/>
      <c r="R97" s="125"/>
      <c r="S97" s="176"/>
      <c r="T97" s="177"/>
      <c r="U97" s="49"/>
      <c r="V97" s="50"/>
    </row>
    <row r="98" spans="1:22" ht="17.25" customHeight="1" x14ac:dyDescent="0.35">
      <c r="A98" s="456"/>
      <c r="B98" s="369"/>
      <c r="C98" s="454"/>
      <c r="D98" s="452"/>
      <c r="E98" s="56"/>
      <c r="F98" s="446"/>
      <c r="G98" s="460"/>
      <c r="H98" s="448"/>
      <c r="I98" s="446"/>
      <c r="J98" s="39">
        <f t="shared" si="4"/>
        <v>0</v>
      </c>
      <c r="K98" s="462"/>
      <c r="L98" s="568"/>
      <c r="M98" s="463"/>
      <c r="N98" s="42">
        <f t="shared" si="6"/>
        <v>0</v>
      </c>
      <c r="O98" s="158"/>
      <c r="P98" s="186"/>
      <c r="Q98" s="158"/>
      <c r="R98" s="125"/>
      <c r="S98" s="176"/>
      <c r="T98" s="177"/>
      <c r="U98" s="49"/>
      <c r="V98" s="50"/>
    </row>
    <row r="99" spans="1:22" ht="17.25" customHeight="1" x14ac:dyDescent="0.35">
      <c r="A99" s="152"/>
      <c r="B99" s="178"/>
      <c r="C99" s="174"/>
      <c r="D99" s="170"/>
      <c r="E99" s="56"/>
      <c r="F99" s="155"/>
      <c r="G99" s="185"/>
      <c r="H99" s="164"/>
      <c r="I99" s="155"/>
      <c r="J99" s="39">
        <f t="shared" si="4"/>
        <v>0</v>
      </c>
      <c r="K99" s="462"/>
      <c r="L99" s="568"/>
      <c r="M99" s="463"/>
      <c r="N99" s="42">
        <f t="shared" si="6"/>
        <v>0</v>
      </c>
      <c r="O99" s="158"/>
      <c r="P99" s="186"/>
      <c r="Q99" s="158"/>
      <c r="R99" s="125"/>
      <c r="S99" s="176"/>
      <c r="T99" s="177"/>
      <c r="U99" s="49"/>
      <c r="V99" s="50"/>
    </row>
    <row r="100" spans="1:22" ht="18.75" customHeight="1" x14ac:dyDescent="0.35">
      <c r="A100" s="152"/>
      <c r="B100" s="167"/>
      <c r="C100" s="174"/>
      <c r="D100" s="174"/>
      <c r="E100" s="56"/>
      <c r="F100" s="155"/>
      <c r="G100" s="156"/>
      <c r="H100" s="168"/>
      <c r="I100" s="155"/>
      <c r="J100" s="39">
        <f t="shared" si="4"/>
        <v>0</v>
      </c>
      <c r="K100" s="462"/>
      <c r="L100" s="568"/>
      <c r="M100" s="463"/>
      <c r="N100" s="42">
        <f t="shared" si="6"/>
        <v>0</v>
      </c>
      <c r="O100" s="158"/>
      <c r="P100" s="183"/>
      <c r="Q100" s="158"/>
      <c r="R100" s="125"/>
      <c r="S100" s="176"/>
      <c r="T100" s="177"/>
      <c r="U100" s="49"/>
      <c r="V100" s="50"/>
    </row>
    <row r="101" spans="1:22" ht="16.5" customHeight="1" x14ac:dyDescent="0.35">
      <c r="A101" s="152"/>
      <c r="B101" s="167"/>
      <c r="C101" s="174"/>
      <c r="D101" s="187"/>
      <c r="E101" s="56"/>
      <c r="F101" s="155"/>
      <c r="G101" s="156"/>
      <c r="H101" s="168"/>
      <c r="I101" s="155"/>
      <c r="J101" s="39">
        <f t="shared" si="4"/>
        <v>0</v>
      </c>
      <c r="K101" s="468"/>
      <c r="L101" s="568"/>
      <c r="M101" s="463"/>
      <c r="N101" s="42">
        <f t="shared" si="6"/>
        <v>0</v>
      </c>
      <c r="O101" s="158"/>
      <c r="P101" s="183"/>
      <c r="Q101" s="158"/>
      <c r="R101" s="125"/>
      <c r="S101" s="176"/>
      <c r="T101" s="177"/>
      <c r="U101" s="49"/>
      <c r="V101" s="50"/>
    </row>
    <row r="102" spans="1:22" ht="16.5" customHeight="1" x14ac:dyDescent="0.35">
      <c r="A102" s="152"/>
      <c r="B102" s="167"/>
      <c r="C102" s="174"/>
      <c r="D102" s="187"/>
      <c r="E102" s="56"/>
      <c r="F102" s="155"/>
      <c r="G102" s="156"/>
      <c r="H102" s="164"/>
      <c r="I102" s="155"/>
      <c r="J102" s="39">
        <f t="shared" si="4"/>
        <v>0</v>
      </c>
      <c r="K102" s="468"/>
      <c r="L102" s="568"/>
      <c r="M102" s="463"/>
      <c r="N102" s="42">
        <f t="shared" si="6"/>
        <v>0</v>
      </c>
      <c r="O102" s="158"/>
      <c r="P102" s="186"/>
      <c r="Q102" s="158"/>
      <c r="R102" s="125"/>
      <c r="S102" s="176"/>
      <c r="T102" s="177"/>
      <c r="U102" s="49"/>
      <c r="V102" s="50"/>
    </row>
    <row r="103" spans="1:22" ht="16.5" customHeight="1" x14ac:dyDescent="0.35">
      <c r="A103" s="152"/>
      <c r="B103" s="167"/>
      <c r="C103" s="174"/>
      <c r="D103" s="187"/>
      <c r="E103" s="56"/>
      <c r="F103" s="155"/>
      <c r="G103" s="156"/>
      <c r="H103" s="164"/>
      <c r="I103" s="155"/>
      <c r="J103" s="39">
        <f t="shared" si="4"/>
        <v>0</v>
      </c>
      <c r="K103" s="468"/>
      <c r="L103" s="568"/>
      <c r="M103" s="463"/>
      <c r="N103" s="42">
        <f t="shared" si="6"/>
        <v>0</v>
      </c>
      <c r="O103" s="158"/>
      <c r="P103" s="186"/>
      <c r="Q103" s="158"/>
      <c r="R103" s="125"/>
      <c r="S103" s="176"/>
      <c r="T103" s="177"/>
      <c r="U103" s="49"/>
      <c r="V103" s="50"/>
    </row>
    <row r="104" spans="1:22" ht="16.5" customHeight="1" x14ac:dyDescent="0.35">
      <c r="A104" s="152"/>
      <c r="B104" s="167"/>
      <c r="C104" s="174"/>
      <c r="D104" s="181"/>
      <c r="E104" s="56"/>
      <c r="F104" s="155"/>
      <c r="G104" s="156"/>
      <c r="H104" s="164"/>
      <c r="I104" s="155"/>
      <c r="J104" s="39">
        <f t="shared" si="4"/>
        <v>0</v>
      </c>
      <c r="K104" s="468"/>
      <c r="L104" s="568"/>
      <c r="M104" s="463"/>
      <c r="N104" s="42">
        <f t="shared" si="6"/>
        <v>0</v>
      </c>
      <c r="O104" s="158"/>
      <c r="P104" s="186"/>
      <c r="Q104" s="158"/>
      <c r="R104" s="125"/>
      <c r="S104" s="176"/>
      <c r="T104" s="177"/>
      <c r="U104" s="49"/>
      <c r="V104" s="50"/>
    </row>
    <row r="105" spans="1:22" ht="16.5" customHeight="1" x14ac:dyDescent="0.35">
      <c r="A105" s="152"/>
      <c r="B105" s="167"/>
      <c r="C105" s="174"/>
      <c r="D105" s="181"/>
      <c r="E105" s="56">
        <f t="shared" ref="E105:E170" si="8">D105*F105</f>
        <v>0</v>
      </c>
      <c r="F105" s="155"/>
      <c r="G105" s="156"/>
      <c r="H105" s="164"/>
      <c r="I105" s="155"/>
      <c r="J105" s="39">
        <f t="shared" si="4"/>
        <v>0</v>
      </c>
      <c r="K105" s="81"/>
      <c r="L105" s="566"/>
      <c r="M105" s="61"/>
      <c r="N105" s="42">
        <f t="shared" si="6"/>
        <v>0</v>
      </c>
      <c r="O105" s="158"/>
      <c r="P105" s="186"/>
      <c r="Q105" s="158"/>
      <c r="R105" s="125"/>
      <c r="S105" s="176"/>
      <c r="T105" s="177"/>
      <c r="U105" s="49"/>
      <c r="V105" s="50"/>
    </row>
    <row r="106" spans="1:22" ht="16.5" customHeight="1" x14ac:dyDescent="0.35">
      <c r="A106" s="98"/>
      <c r="B106" s="167"/>
      <c r="C106" s="188"/>
      <c r="D106" s="187"/>
      <c r="E106" s="56">
        <f t="shared" si="8"/>
        <v>0</v>
      </c>
      <c r="F106" s="155"/>
      <c r="G106" s="156"/>
      <c r="H106" s="168"/>
      <c r="I106" s="155"/>
      <c r="J106" s="39">
        <f t="shared" si="4"/>
        <v>0</v>
      </c>
      <c r="K106" s="81"/>
      <c r="L106" s="566"/>
      <c r="M106" s="61"/>
      <c r="N106" s="42">
        <f t="shared" si="6"/>
        <v>0</v>
      </c>
      <c r="O106" s="158"/>
      <c r="P106" s="183"/>
      <c r="Q106" s="158"/>
      <c r="R106" s="125"/>
      <c r="S106" s="176"/>
      <c r="T106" s="177"/>
      <c r="U106" s="49"/>
      <c r="V106" s="50"/>
    </row>
    <row r="107" spans="1:22" ht="16.5" customHeight="1" x14ac:dyDescent="0.35">
      <c r="A107" s="98"/>
      <c r="B107" s="167"/>
      <c r="C107" s="189"/>
      <c r="D107" s="187"/>
      <c r="E107" s="56">
        <f t="shared" si="8"/>
        <v>0</v>
      </c>
      <c r="F107" s="155"/>
      <c r="G107" s="156"/>
      <c r="H107" s="168"/>
      <c r="I107" s="155"/>
      <c r="J107" s="39">
        <f t="shared" si="4"/>
        <v>0</v>
      </c>
      <c r="K107" s="81"/>
      <c r="L107" s="566"/>
      <c r="M107" s="61"/>
      <c r="N107" s="42">
        <f t="shared" si="6"/>
        <v>0</v>
      </c>
      <c r="O107" s="158"/>
      <c r="P107" s="190"/>
      <c r="Q107" s="158"/>
      <c r="R107" s="125"/>
      <c r="S107" s="176"/>
      <c r="T107" s="177"/>
      <c r="U107" s="49"/>
      <c r="V107" s="50"/>
    </row>
    <row r="108" spans="1:22" ht="16.5" customHeight="1" x14ac:dyDescent="0.35">
      <c r="A108" s="98"/>
      <c r="B108" s="167"/>
      <c r="C108" s="191"/>
      <c r="D108" s="191"/>
      <c r="E108" s="56">
        <f t="shared" si="8"/>
        <v>0</v>
      </c>
      <c r="F108" s="155"/>
      <c r="G108" s="156"/>
      <c r="H108" s="168"/>
      <c r="I108" s="155"/>
      <c r="J108" s="39">
        <f t="shared" si="4"/>
        <v>0</v>
      </c>
      <c r="K108" s="81"/>
      <c r="L108" s="566"/>
      <c r="M108" s="61"/>
      <c r="N108" s="42">
        <f t="shared" si="6"/>
        <v>0</v>
      </c>
      <c r="O108" s="158"/>
      <c r="P108" s="190"/>
      <c r="Q108" s="158"/>
      <c r="R108" s="125"/>
      <c r="S108" s="176"/>
      <c r="T108" s="177"/>
      <c r="U108" s="49"/>
      <c r="V108" s="50"/>
    </row>
    <row r="109" spans="1:22" ht="16.5" customHeight="1" x14ac:dyDescent="0.35">
      <c r="A109" s="110"/>
      <c r="B109" s="99"/>
      <c r="C109" s="191"/>
      <c r="D109" s="191"/>
      <c r="E109" s="56">
        <f t="shared" si="8"/>
        <v>0</v>
      </c>
      <c r="F109" s="60"/>
      <c r="G109" s="58"/>
      <c r="H109" s="59"/>
      <c r="I109" s="60"/>
      <c r="J109" s="39">
        <f t="shared" si="4"/>
        <v>0</v>
      </c>
      <c r="K109" s="81"/>
      <c r="L109" s="566"/>
      <c r="M109" s="61"/>
      <c r="N109" s="42">
        <f t="shared" si="6"/>
        <v>0</v>
      </c>
      <c r="O109" s="158"/>
      <c r="P109" s="190"/>
      <c r="Q109" s="158"/>
      <c r="R109" s="125"/>
      <c r="S109" s="176"/>
      <c r="T109" s="177"/>
      <c r="U109" s="49"/>
      <c r="V109" s="50"/>
    </row>
    <row r="110" spans="1:22" ht="17.25" x14ac:dyDescent="0.3">
      <c r="A110" s="110"/>
      <c r="B110" s="99"/>
      <c r="C110" s="194"/>
      <c r="D110" s="191"/>
      <c r="E110" s="56">
        <f t="shared" si="8"/>
        <v>0</v>
      </c>
      <c r="F110" s="60"/>
      <c r="G110" s="58"/>
      <c r="H110" s="59"/>
      <c r="I110" s="60"/>
      <c r="J110" s="39">
        <f t="shared" si="4"/>
        <v>0</v>
      </c>
      <c r="K110" s="81"/>
      <c r="L110" s="1670"/>
      <c r="M110" s="1671"/>
      <c r="N110" s="42">
        <f t="shared" si="6"/>
        <v>0</v>
      </c>
      <c r="O110" s="158"/>
      <c r="P110" s="190"/>
      <c r="Q110" s="158"/>
      <c r="R110" s="125"/>
      <c r="S110" s="176"/>
      <c r="T110" s="177"/>
      <c r="U110" s="49"/>
      <c r="V110" s="50"/>
    </row>
    <row r="111" spans="1:22" ht="17.25" x14ac:dyDescent="0.3">
      <c r="A111" s="110"/>
      <c r="B111" s="99"/>
      <c r="C111" s="154"/>
      <c r="D111" s="191"/>
      <c r="E111" s="56">
        <f t="shared" si="8"/>
        <v>0</v>
      </c>
      <c r="F111" s="60"/>
      <c r="G111" s="58"/>
      <c r="H111" s="59"/>
      <c r="I111" s="60"/>
      <c r="J111" s="39">
        <f t="shared" si="4"/>
        <v>0</v>
      </c>
      <c r="K111" s="81"/>
      <c r="L111" s="1670"/>
      <c r="M111" s="1671"/>
      <c r="N111" s="42">
        <f t="shared" si="6"/>
        <v>0</v>
      </c>
      <c r="O111" s="158"/>
      <c r="P111" s="190"/>
      <c r="Q111" s="158"/>
      <c r="R111" s="125"/>
      <c r="S111" s="176"/>
      <c r="T111" s="177"/>
      <c r="U111" s="49"/>
      <c r="V111" s="50"/>
    </row>
    <row r="112" spans="1:22" ht="21" customHeight="1" x14ac:dyDescent="0.3">
      <c r="A112" s="193"/>
      <c r="B112" s="99"/>
      <c r="C112" s="194"/>
      <c r="D112" s="191"/>
      <c r="E112" s="56">
        <f t="shared" si="8"/>
        <v>0</v>
      </c>
      <c r="F112" s="60"/>
      <c r="G112" s="58"/>
      <c r="H112" s="59"/>
      <c r="I112" s="60"/>
      <c r="J112" s="39">
        <f t="shared" si="4"/>
        <v>0</v>
      </c>
      <c r="K112" s="81"/>
      <c r="L112" s="569"/>
      <c r="M112" s="195"/>
      <c r="N112" s="42">
        <f t="shared" si="6"/>
        <v>0</v>
      </c>
      <c r="O112" s="158"/>
      <c r="P112" s="190"/>
      <c r="Q112" s="158"/>
      <c r="R112" s="125"/>
      <c r="S112" s="176"/>
      <c r="T112" s="177"/>
      <c r="U112" s="49"/>
      <c r="V112" s="50"/>
    </row>
    <row r="113" spans="1:22" ht="26.25" customHeight="1" x14ac:dyDescent="0.3">
      <c r="A113" s="196"/>
      <c r="B113" s="99"/>
      <c r="C113" s="154"/>
      <c r="D113" s="191"/>
      <c r="E113" s="56">
        <f t="shared" si="8"/>
        <v>0</v>
      </c>
      <c r="F113" s="60"/>
      <c r="G113" s="58"/>
      <c r="H113" s="59"/>
      <c r="I113" s="60"/>
      <c r="J113" s="39">
        <f t="shared" si="4"/>
        <v>0</v>
      </c>
      <c r="K113" s="81"/>
      <c r="L113" s="569"/>
      <c r="M113" s="195"/>
      <c r="N113" s="42">
        <f t="shared" si="6"/>
        <v>0</v>
      </c>
      <c r="O113" s="158"/>
      <c r="P113" s="190"/>
      <c r="Q113" s="158"/>
      <c r="R113" s="125"/>
      <c r="S113" s="176"/>
      <c r="T113" s="177"/>
      <c r="U113" s="49"/>
      <c r="V113" s="50"/>
    </row>
    <row r="114" spans="1:22" x14ac:dyDescent="0.35">
      <c r="A114" s="101"/>
      <c r="B114" s="99"/>
      <c r="C114" s="191"/>
      <c r="D114" s="191"/>
      <c r="E114" s="56">
        <f t="shared" si="8"/>
        <v>0</v>
      </c>
      <c r="F114" s="60"/>
      <c r="G114" s="58"/>
      <c r="H114" s="59"/>
      <c r="I114" s="60"/>
      <c r="J114" s="39">
        <f t="shared" si="4"/>
        <v>0</v>
      </c>
      <c r="K114" s="81"/>
      <c r="L114" s="566"/>
      <c r="M114" s="61"/>
      <c r="N114" s="42">
        <f t="shared" si="6"/>
        <v>0</v>
      </c>
      <c r="O114" s="158"/>
      <c r="P114" s="190"/>
      <c r="Q114" s="158"/>
      <c r="R114" s="125"/>
      <c r="S114" s="176"/>
      <c r="T114" s="177"/>
      <c r="U114" s="49"/>
      <c r="V114" s="50"/>
    </row>
    <row r="115" spans="1:22" x14ac:dyDescent="0.35">
      <c r="A115" s="101"/>
      <c r="B115" s="99"/>
      <c r="C115" s="191"/>
      <c r="D115" s="191"/>
      <c r="E115" s="56">
        <f t="shared" si="8"/>
        <v>0</v>
      </c>
      <c r="F115" s="60"/>
      <c r="G115" s="58"/>
      <c r="H115" s="59"/>
      <c r="I115" s="60"/>
      <c r="J115" s="39">
        <f t="shared" si="4"/>
        <v>0</v>
      </c>
      <c r="K115" s="81"/>
      <c r="L115" s="566"/>
      <c r="M115" s="61"/>
      <c r="N115" s="42">
        <f t="shared" si="6"/>
        <v>0</v>
      </c>
      <c r="O115" s="158"/>
      <c r="P115" s="190"/>
      <c r="Q115" s="158"/>
      <c r="R115" s="125"/>
      <c r="S115" s="176"/>
      <c r="T115" s="177"/>
      <c r="U115" s="49"/>
      <c r="V115" s="50"/>
    </row>
    <row r="116" spans="1:22" x14ac:dyDescent="0.35">
      <c r="A116" s="101"/>
      <c r="B116" s="99"/>
      <c r="C116" s="191"/>
      <c r="D116" s="191"/>
      <c r="E116" s="56">
        <f t="shared" si="8"/>
        <v>0</v>
      </c>
      <c r="F116" s="60"/>
      <c r="G116" s="58"/>
      <c r="H116" s="59"/>
      <c r="I116" s="60"/>
      <c r="J116" s="39">
        <f t="shared" si="4"/>
        <v>0</v>
      </c>
      <c r="K116" s="81"/>
      <c r="L116" s="566"/>
      <c r="M116" s="61"/>
      <c r="N116" s="42">
        <f t="shared" si="6"/>
        <v>0</v>
      </c>
      <c r="O116" s="158"/>
      <c r="P116" s="190"/>
      <c r="Q116" s="158"/>
      <c r="R116" s="125"/>
      <c r="S116" s="176"/>
      <c r="T116" s="177"/>
      <c r="U116" s="49"/>
      <c r="V116" s="50"/>
    </row>
    <row r="117" spans="1:22" x14ac:dyDescent="0.35">
      <c r="A117" s="110"/>
      <c r="B117" s="99"/>
      <c r="C117" s="191"/>
      <c r="D117" s="191"/>
      <c r="E117" s="56">
        <f t="shared" si="8"/>
        <v>0</v>
      </c>
      <c r="F117" s="60"/>
      <c r="G117" s="58"/>
      <c r="H117" s="59"/>
      <c r="I117" s="60"/>
      <c r="J117" s="39">
        <f t="shared" si="4"/>
        <v>0</v>
      </c>
      <c r="K117" s="81"/>
      <c r="L117" s="566"/>
      <c r="M117" s="61"/>
      <c r="N117" s="42">
        <f t="shared" si="6"/>
        <v>0</v>
      </c>
      <c r="O117" s="1672"/>
      <c r="P117" s="1674"/>
      <c r="Q117" s="158"/>
      <c r="R117" s="125"/>
      <c r="S117" s="176"/>
      <c r="T117" s="177"/>
      <c r="U117" s="49"/>
      <c r="V117" s="50"/>
    </row>
    <row r="118" spans="1:22" x14ac:dyDescent="0.35">
      <c r="A118" s="110"/>
      <c r="B118" s="99"/>
      <c r="C118" s="191"/>
      <c r="D118" s="191"/>
      <c r="E118" s="56">
        <f t="shared" si="8"/>
        <v>0</v>
      </c>
      <c r="F118" s="60"/>
      <c r="G118" s="58"/>
      <c r="H118" s="59"/>
      <c r="I118" s="60"/>
      <c r="J118" s="39">
        <f t="shared" si="4"/>
        <v>0</v>
      </c>
      <c r="K118" s="81"/>
      <c r="L118" s="566"/>
      <c r="M118" s="61"/>
      <c r="N118" s="42">
        <f t="shared" si="6"/>
        <v>0</v>
      </c>
      <c r="O118" s="1673"/>
      <c r="P118" s="1675"/>
      <c r="Q118" s="158"/>
      <c r="R118" s="125"/>
      <c r="S118" s="176"/>
      <c r="T118" s="177"/>
      <c r="U118" s="49"/>
      <c r="V118" s="50"/>
    </row>
    <row r="119" spans="1:22" x14ac:dyDescent="0.35">
      <c r="A119" s="99"/>
      <c r="B119" s="99"/>
      <c r="C119" s="191"/>
      <c r="D119" s="191"/>
      <c r="E119" s="56">
        <f t="shared" si="8"/>
        <v>0</v>
      </c>
      <c r="F119" s="60"/>
      <c r="G119" s="58"/>
      <c r="H119" s="59"/>
      <c r="I119" s="60"/>
      <c r="J119" s="39">
        <f t="shared" si="4"/>
        <v>0</v>
      </c>
      <c r="K119" s="81"/>
      <c r="L119" s="566"/>
      <c r="M119" s="61"/>
      <c r="N119" s="42">
        <f t="shared" si="6"/>
        <v>0</v>
      </c>
      <c r="O119" s="158"/>
      <c r="P119" s="190"/>
      <c r="Q119" s="158"/>
      <c r="R119" s="125"/>
      <c r="S119" s="176"/>
      <c r="T119" s="177"/>
      <c r="U119" s="49"/>
      <c r="V119" s="50"/>
    </row>
    <row r="120" spans="1:22" x14ac:dyDescent="0.35">
      <c r="A120" s="99"/>
      <c r="B120" s="99"/>
      <c r="C120" s="191"/>
      <c r="D120" s="191"/>
      <c r="E120" s="56">
        <f t="shared" si="8"/>
        <v>0</v>
      </c>
      <c r="F120" s="60"/>
      <c r="G120" s="58"/>
      <c r="H120" s="59"/>
      <c r="I120" s="60"/>
      <c r="J120" s="39">
        <f t="shared" si="4"/>
        <v>0</v>
      </c>
      <c r="K120" s="81"/>
      <c r="L120" s="566"/>
      <c r="M120" s="61"/>
      <c r="N120" s="42">
        <f t="shared" si="6"/>
        <v>0</v>
      </c>
      <c r="O120" s="158"/>
      <c r="P120" s="190"/>
      <c r="Q120" s="158"/>
      <c r="R120" s="125"/>
      <c r="S120" s="176"/>
      <c r="T120" s="177"/>
      <c r="U120" s="49"/>
      <c r="V120" s="50"/>
    </row>
    <row r="121" spans="1:22" x14ac:dyDescent="0.35">
      <c r="A121" s="102"/>
      <c r="B121" s="99"/>
      <c r="C121" s="197"/>
      <c r="D121" s="197"/>
      <c r="E121" s="56">
        <f t="shared" si="8"/>
        <v>0</v>
      </c>
      <c r="F121" s="60"/>
      <c r="G121" s="58"/>
      <c r="H121" s="59"/>
      <c r="I121" s="60"/>
      <c r="J121" s="39">
        <f t="shared" si="4"/>
        <v>0</v>
      </c>
      <c r="K121" s="81"/>
      <c r="L121" s="566"/>
      <c r="M121" s="61"/>
      <c r="N121" s="42">
        <f t="shared" si="6"/>
        <v>0</v>
      </c>
      <c r="O121" s="158"/>
      <c r="P121" s="190"/>
      <c r="Q121" s="158"/>
      <c r="R121" s="125"/>
      <c r="S121" s="176"/>
      <c r="T121" s="177"/>
      <c r="U121" s="49"/>
      <c r="V121" s="50"/>
    </row>
    <row r="122" spans="1:22" x14ac:dyDescent="0.35">
      <c r="A122" s="152"/>
      <c r="B122" s="110"/>
      <c r="C122" s="194"/>
      <c r="D122" s="194"/>
      <c r="E122" s="56">
        <f t="shared" si="8"/>
        <v>0</v>
      </c>
      <c r="F122" s="60"/>
      <c r="G122" s="58"/>
      <c r="H122" s="59"/>
      <c r="I122" s="60"/>
      <c r="J122" s="39">
        <f t="shared" si="4"/>
        <v>0</v>
      </c>
      <c r="K122" s="81"/>
      <c r="L122" s="566"/>
      <c r="M122" s="61"/>
      <c r="N122" s="42">
        <f t="shared" si="6"/>
        <v>0</v>
      </c>
      <c r="O122" s="158"/>
      <c r="P122" s="190"/>
      <c r="Q122" s="158"/>
      <c r="R122" s="125"/>
      <c r="S122" s="176"/>
      <c r="T122" s="177"/>
      <c r="U122" s="49"/>
      <c r="V122" s="50"/>
    </row>
    <row r="123" spans="1:22" x14ac:dyDescent="0.35">
      <c r="A123" s="152"/>
      <c r="B123" s="110"/>
      <c r="C123" s="197"/>
      <c r="D123" s="197"/>
      <c r="E123" s="56">
        <f t="shared" si="8"/>
        <v>0</v>
      </c>
      <c r="F123" s="60"/>
      <c r="G123" s="58"/>
      <c r="H123" s="59"/>
      <c r="I123" s="60"/>
      <c r="J123" s="39">
        <f t="shared" si="4"/>
        <v>0</v>
      </c>
      <c r="K123" s="81"/>
      <c r="L123" s="566"/>
      <c r="M123" s="61"/>
      <c r="N123" s="42">
        <f t="shared" si="6"/>
        <v>0</v>
      </c>
      <c r="O123" s="158"/>
      <c r="P123" s="190"/>
      <c r="Q123" s="158"/>
      <c r="R123" s="125"/>
      <c r="S123" s="176"/>
      <c r="T123" s="177"/>
      <c r="U123" s="49"/>
      <c r="V123" s="50"/>
    </row>
    <row r="124" spans="1:22" x14ac:dyDescent="0.35">
      <c r="A124" s="152"/>
      <c r="B124" s="110"/>
      <c r="C124" s="197"/>
      <c r="D124" s="197"/>
      <c r="E124" s="56">
        <f t="shared" si="8"/>
        <v>0</v>
      </c>
      <c r="F124" s="60"/>
      <c r="G124" s="58"/>
      <c r="H124" s="59"/>
      <c r="I124" s="60"/>
      <c r="J124" s="39">
        <f t="shared" si="4"/>
        <v>0</v>
      </c>
      <c r="K124" s="81"/>
      <c r="L124" s="566"/>
      <c r="M124" s="61"/>
      <c r="N124" s="42">
        <f t="shared" si="6"/>
        <v>0</v>
      </c>
      <c r="O124" s="158"/>
      <c r="P124" s="190"/>
      <c r="Q124" s="158"/>
      <c r="R124" s="125"/>
      <c r="S124" s="176"/>
      <c r="T124" s="177"/>
      <c r="U124" s="49"/>
      <c r="V124" s="50"/>
    </row>
    <row r="125" spans="1:22" x14ac:dyDescent="0.35">
      <c r="A125" s="101"/>
      <c r="B125" s="99"/>
      <c r="C125" s="197"/>
      <c r="D125" s="197"/>
      <c r="E125" s="56">
        <f t="shared" si="8"/>
        <v>0</v>
      </c>
      <c r="F125" s="60"/>
      <c r="G125" s="58"/>
      <c r="H125" s="59"/>
      <c r="I125" s="60"/>
      <c r="J125" s="39">
        <f t="shared" si="4"/>
        <v>0</v>
      </c>
      <c r="K125" s="81"/>
      <c r="L125" s="566"/>
      <c r="M125" s="61"/>
      <c r="N125" s="42">
        <f t="shared" si="6"/>
        <v>0</v>
      </c>
      <c r="O125" s="158"/>
      <c r="P125" s="190"/>
      <c r="Q125" s="158"/>
      <c r="R125" s="125"/>
      <c r="S125" s="176"/>
      <c r="T125" s="176"/>
      <c r="U125" s="49"/>
      <c r="V125" s="50"/>
    </row>
    <row r="126" spans="1:22" x14ac:dyDescent="0.35">
      <c r="A126" s="101"/>
      <c r="B126" s="99"/>
      <c r="C126" s="197"/>
      <c r="D126" s="197"/>
      <c r="E126" s="56">
        <f t="shared" si="8"/>
        <v>0</v>
      </c>
      <c r="F126" s="60"/>
      <c r="G126" s="58"/>
      <c r="H126" s="59"/>
      <c r="I126" s="60"/>
      <c r="J126" s="39">
        <f t="shared" si="4"/>
        <v>0</v>
      </c>
      <c r="K126" s="81"/>
      <c r="L126" s="566"/>
      <c r="M126" s="61"/>
      <c r="N126" s="42">
        <f t="shared" si="6"/>
        <v>0</v>
      </c>
      <c r="O126" s="158"/>
      <c r="P126" s="190"/>
      <c r="Q126" s="158"/>
      <c r="R126" s="125"/>
      <c r="S126" s="176"/>
      <c r="T126" s="176"/>
      <c r="U126" s="49"/>
      <c r="V126" s="50"/>
    </row>
    <row r="127" spans="1:22" x14ac:dyDescent="0.35">
      <c r="A127" s="101"/>
      <c r="B127" s="99"/>
      <c r="C127" s="197"/>
      <c r="D127" s="197"/>
      <c r="E127" s="56">
        <f t="shared" si="8"/>
        <v>0</v>
      </c>
      <c r="F127" s="60"/>
      <c r="G127" s="58"/>
      <c r="H127" s="59"/>
      <c r="I127" s="60"/>
      <c r="J127" s="39">
        <f t="shared" si="4"/>
        <v>0</v>
      </c>
      <c r="K127" s="81"/>
      <c r="L127" s="566"/>
      <c r="M127" s="61"/>
      <c r="N127" s="42">
        <f t="shared" si="6"/>
        <v>0</v>
      </c>
      <c r="O127" s="158"/>
      <c r="P127" s="190"/>
      <c r="Q127" s="158"/>
      <c r="R127" s="125"/>
      <c r="S127" s="176"/>
      <c r="T127" s="176"/>
      <c r="U127" s="49"/>
      <c r="V127" s="50"/>
    </row>
    <row r="128" spans="1:22" x14ac:dyDescent="0.35">
      <c r="A128" s="99"/>
      <c r="B128" s="198"/>
      <c r="C128" s="197"/>
      <c r="D128" s="197"/>
      <c r="E128" s="56">
        <f t="shared" si="8"/>
        <v>0</v>
      </c>
      <c r="F128" s="60"/>
      <c r="G128" s="58"/>
      <c r="H128" s="59"/>
      <c r="I128" s="60"/>
      <c r="J128" s="39">
        <f t="shared" si="4"/>
        <v>0</v>
      </c>
      <c r="K128" s="81"/>
      <c r="L128" s="566"/>
      <c r="M128" s="61"/>
      <c r="N128" s="42">
        <f t="shared" si="6"/>
        <v>0</v>
      </c>
      <c r="O128" s="158"/>
      <c r="P128" s="190"/>
      <c r="Q128" s="158"/>
      <c r="R128" s="125"/>
      <c r="S128" s="176"/>
      <c r="T128" s="177"/>
      <c r="U128" s="49"/>
      <c r="V128" s="50"/>
    </row>
    <row r="129" spans="1:22" x14ac:dyDescent="0.35">
      <c r="A129" s="99"/>
      <c r="B129" s="99"/>
      <c r="C129" s="197"/>
      <c r="D129" s="197"/>
      <c r="E129" s="56">
        <f t="shared" si="8"/>
        <v>0</v>
      </c>
      <c r="F129" s="60"/>
      <c r="G129" s="58"/>
      <c r="H129" s="59"/>
      <c r="I129" s="60"/>
      <c r="J129" s="39">
        <f t="shared" si="4"/>
        <v>0</v>
      </c>
      <c r="K129" s="81"/>
      <c r="L129" s="566"/>
      <c r="M129" s="61"/>
      <c r="N129" s="42">
        <f t="shared" si="6"/>
        <v>0</v>
      </c>
      <c r="O129" s="158"/>
      <c r="P129" s="190"/>
      <c r="Q129" s="158"/>
      <c r="R129" s="125"/>
      <c r="S129" s="176"/>
      <c r="T129" s="177"/>
      <c r="U129" s="49"/>
      <c r="V129" s="50"/>
    </row>
    <row r="130" spans="1:22" x14ac:dyDescent="0.35">
      <c r="A130" s="99"/>
      <c r="B130" s="99"/>
      <c r="C130" s="197"/>
      <c r="D130" s="197"/>
      <c r="E130" s="56">
        <f t="shared" si="8"/>
        <v>0</v>
      </c>
      <c r="F130" s="60"/>
      <c r="G130" s="58"/>
      <c r="H130" s="59"/>
      <c r="I130" s="60"/>
      <c r="J130" s="39">
        <f t="shared" si="4"/>
        <v>0</v>
      </c>
      <c r="K130" s="81"/>
      <c r="L130" s="566"/>
      <c r="M130" s="61"/>
      <c r="N130" s="42">
        <f t="shared" si="6"/>
        <v>0</v>
      </c>
      <c r="O130" s="158"/>
      <c r="P130" s="190"/>
      <c r="Q130" s="158"/>
      <c r="R130" s="125"/>
      <c r="S130" s="176"/>
      <c r="T130" s="177"/>
      <c r="U130" s="49"/>
      <c r="V130" s="50"/>
    </row>
    <row r="131" spans="1:22" x14ac:dyDescent="0.35">
      <c r="A131" s="152"/>
      <c r="B131" s="99"/>
      <c r="C131" s="197"/>
      <c r="D131" s="197"/>
      <c r="E131" s="56">
        <f t="shared" si="8"/>
        <v>0</v>
      </c>
      <c r="F131" s="60"/>
      <c r="G131" s="58"/>
      <c r="H131" s="59"/>
      <c r="I131" s="60"/>
      <c r="J131" s="39">
        <f t="shared" si="4"/>
        <v>0</v>
      </c>
      <c r="K131" s="81"/>
      <c r="L131" s="566"/>
      <c r="M131" s="61"/>
      <c r="N131" s="42">
        <f t="shared" si="6"/>
        <v>0</v>
      </c>
      <c r="O131" s="158"/>
      <c r="P131" s="190"/>
      <c r="Q131" s="158"/>
      <c r="R131" s="125"/>
      <c r="S131" s="176"/>
      <c r="T131" s="177"/>
      <c r="U131" s="49"/>
      <c r="V131" s="50"/>
    </row>
    <row r="132" spans="1:22" ht="24" thickBot="1" x14ac:dyDescent="0.4">
      <c r="A132" s="199"/>
      <c r="B132" s="199"/>
      <c r="C132" s="200"/>
      <c r="D132" s="200"/>
      <c r="E132" s="201">
        <f t="shared" si="8"/>
        <v>0</v>
      </c>
      <c r="F132" s="38"/>
      <c r="G132" s="36"/>
      <c r="H132" s="609"/>
      <c r="I132" s="60"/>
      <c r="J132" s="39">
        <f t="shared" si="4"/>
        <v>0</v>
      </c>
      <c r="K132" s="81"/>
      <c r="L132" s="566"/>
      <c r="M132" s="61"/>
      <c r="N132" s="42">
        <f t="shared" si="6"/>
        <v>0</v>
      </c>
      <c r="O132" s="158"/>
      <c r="P132" s="190"/>
      <c r="Q132" s="158"/>
      <c r="R132" s="125"/>
      <c r="S132" s="176"/>
      <c r="T132" s="177"/>
      <c r="U132" s="49"/>
      <c r="V132" s="50"/>
    </row>
    <row r="133" spans="1:22" ht="24.75" thickTop="1" thickBot="1" x14ac:dyDescent="0.4">
      <c r="A133" s="99"/>
      <c r="B133" s="99"/>
      <c r="C133" s="197"/>
      <c r="D133" s="197"/>
      <c r="E133" s="34">
        <f t="shared" si="8"/>
        <v>0</v>
      </c>
      <c r="F133" s="60"/>
      <c r="G133" s="58"/>
      <c r="H133" s="59"/>
      <c r="I133" s="60"/>
      <c r="J133" s="39">
        <f t="shared" si="4"/>
        <v>0</v>
      </c>
      <c r="K133" s="81"/>
      <c r="L133" s="566"/>
      <c r="M133" s="61"/>
      <c r="N133" s="42">
        <f t="shared" si="6"/>
        <v>0</v>
      </c>
      <c r="O133" s="158"/>
      <c r="P133" s="190"/>
      <c r="Q133" s="158"/>
      <c r="R133" s="125"/>
      <c r="S133" s="176"/>
      <c r="T133" s="177"/>
      <c r="U133" s="49"/>
      <c r="V133" s="50"/>
    </row>
    <row r="134" spans="1:22" ht="24.75" thickTop="1" thickBot="1" x14ac:dyDescent="0.4">
      <c r="A134" s="110"/>
      <c r="B134" s="99"/>
      <c r="C134" s="197"/>
      <c r="D134" s="197"/>
      <c r="E134" s="34">
        <f t="shared" si="8"/>
        <v>0</v>
      </c>
      <c r="F134" s="60"/>
      <c r="G134" s="58"/>
      <c r="H134" s="59"/>
      <c r="I134" s="60"/>
      <c r="J134" s="39">
        <f t="shared" si="4"/>
        <v>0</v>
      </c>
      <c r="K134" s="81"/>
      <c r="L134" s="566"/>
      <c r="M134" s="61"/>
      <c r="N134" s="42">
        <f t="shared" si="6"/>
        <v>0</v>
      </c>
      <c r="O134" s="158"/>
      <c r="P134" s="190"/>
      <c r="Q134" s="158"/>
      <c r="R134" s="125"/>
      <c r="S134" s="176"/>
      <c r="T134" s="177"/>
      <c r="U134" s="49"/>
      <c r="V134" s="50"/>
    </row>
    <row r="135" spans="1:22" ht="24.75" thickTop="1" thickBot="1" x14ac:dyDescent="0.4">
      <c r="A135" s="110"/>
      <c r="B135" s="99"/>
      <c r="C135" s="197"/>
      <c r="D135" s="197"/>
      <c r="E135" s="34">
        <f t="shared" si="8"/>
        <v>0</v>
      </c>
      <c r="F135" s="60"/>
      <c r="G135" s="58"/>
      <c r="H135" s="59"/>
      <c r="I135" s="60"/>
      <c r="J135" s="39">
        <f t="shared" si="4"/>
        <v>0</v>
      </c>
      <c r="K135" s="81"/>
      <c r="L135" s="566"/>
      <c r="M135" s="61"/>
      <c r="N135" s="42">
        <f t="shared" si="6"/>
        <v>0</v>
      </c>
      <c r="O135" s="158"/>
      <c r="P135" s="190"/>
      <c r="Q135" s="158"/>
      <c r="R135" s="125"/>
      <c r="S135" s="176"/>
      <c r="T135" s="177"/>
      <c r="U135" s="49"/>
      <c r="V135" s="50"/>
    </row>
    <row r="136" spans="1:22" ht="24.75" thickTop="1" thickBot="1" x14ac:dyDescent="0.4">
      <c r="A136" s="110"/>
      <c r="B136" s="99"/>
      <c r="C136" s="197"/>
      <c r="D136" s="197"/>
      <c r="E136" s="34">
        <f t="shared" si="8"/>
        <v>0</v>
      </c>
      <c r="F136" s="60"/>
      <c r="G136" s="58"/>
      <c r="H136" s="59"/>
      <c r="I136" s="60"/>
      <c r="J136" s="39">
        <f t="shared" si="4"/>
        <v>0</v>
      </c>
      <c r="K136" s="81"/>
      <c r="L136" s="566"/>
      <c r="M136" s="61"/>
      <c r="N136" s="42">
        <f t="shared" si="6"/>
        <v>0</v>
      </c>
      <c r="O136" s="158"/>
      <c r="P136" s="190"/>
      <c r="Q136" s="158"/>
      <c r="R136" s="125"/>
      <c r="S136" s="176"/>
      <c r="T136" s="177"/>
      <c r="U136" s="49"/>
      <c r="V136" s="50"/>
    </row>
    <row r="137" spans="1:22" ht="24.75" thickTop="1" thickBot="1" x14ac:dyDescent="0.4">
      <c r="A137" s="99"/>
      <c r="B137" s="99"/>
      <c r="C137" s="197"/>
      <c r="D137" s="197"/>
      <c r="E137" s="34">
        <f t="shared" si="8"/>
        <v>0</v>
      </c>
      <c r="F137" s="60"/>
      <c r="G137" s="58"/>
      <c r="H137" s="59"/>
      <c r="I137" s="60"/>
      <c r="J137" s="39">
        <f t="shared" si="4"/>
        <v>0</v>
      </c>
      <c r="K137" s="81"/>
      <c r="L137" s="566"/>
      <c r="M137" s="61"/>
      <c r="N137" s="42">
        <f t="shared" si="6"/>
        <v>0</v>
      </c>
      <c r="O137" s="158"/>
      <c r="P137" s="190"/>
      <c r="Q137" s="158"/>
      <c r="R137" s="125"/>
      <c r="S137" s="176"/>
      <c r="T137" s="177"/>
      <c r="U137" s="49"/>
      <c r="V137" s="50"/>
    </row>
    <row r="138" spans="1:22" ht="24.75" thickTop="1" thickBot="1" x14ac:dyDescent="0.4">
      <c r="A138" s="98"/>
      <c r="B138" s="99"/>
      <c r="C138" s="197"/>
      <c r="D138" s="197"/>
      <c r="E138" s="34">
        <f t="shared" si="8"/>
        <v>0</v>
      </c>
      <c r="F138" s="60"/>
      <c r="G138" s="58"/>
      <c r="H138" s="59"/>
      <c r="I138" s="60"/>
      <c r="J138" s="39">
        <f t="shared" si="4"/>
        <v>0</v>
      </c>
      <c r="K138" s="81"/>
      <c r="L138" s="566"/>
      <c r="M138" s="61"/>
      <c r="N138" s="42">
        <f t="shared" si="6"/>
        <v>0</v>
      </c>
      <c r="O138" s="158"/>
      <c r="P138" s="190"/>
      <c r="Q138" s="158"/>
      <c r="R138" s="125"/>
      <c r="S138" s="176"/>
      <c r="T138" s="177"/>
      <c r="U138" s="49"/>
      <c r="V138" s="50"/>
    </row>
    <row r="139" spans="1:22" ht="24.75" thickTop="1" thickBot="1" x14ac:dyDescent="0.4">
      <c r="A139" s="101"/>
      <c r="B139" s="99"/>
      <c r="C139" s="197"/>
      <c r="D139" s="197"/>
      <c r="E139" s="34">
        <f t="shared" si="8"/>
        <v>0</v>
      </c>
      <c r="F139" s="60"/>
      <c r="G139" s="58"/>
      <c r="H139" s="59"/>
      <c r="I139" s="60"/>
      <c r="J139" s="39">
        <f t="shared" si="4"/>
        <v>0</v>
      </c>
      <c r="K139" s="81"/>
      <c r="L139" s="566"/>
      <c r="M139" s="61"/>
      <c r="N139" s="42">
        <f t="shared" si="6"/>
        <v>0</v>
      </c>
      <c r="O139" s="158"/>
      <c r="P139" s="190"/>
      <c r="Q139" s="158"/>
      <c r="R139" s="125"/>
      <c r="S139" s="176"/>
      <c r="T139" s="177"/>
      <c r="U139" s="49"/>
      <c r="V139" s="50"/>
    </row>
    <row r="140" spans="1:22" ht="24.75" thickTop="1" thickBot="1" x14ac:dyDescent="0.4">
      <c r="A140" s="101"/>
      <c r="B140" s="99"/>
      <c r="C140" s="197"/>
      <c r="D140" s="197"/>
      <c r="E140" s="34">
        <f t="shared" si="8"/>
        <v>0</v>
      </c>
      <c r="F140" s="60"/>
      <c r="G140" s="58"/>
      <c r="H140" s="59"/>
      <c r="I140" s="60"/>
      <c r="J140" s="39">
        <f t="shared" si="4"/>
        <v>0</v>
      </c>
      <c r="K140" s="81"/>
      <c r="L140" s="566"/>
      <c r="M140" s="61"/>
      <c r="N140" s="42">
        <f t="shared" si="6"/>
        <v>0</v>
      </c>
      <c r="O140" s="158"/>
      <c r="P140" s="190"/>
      <c r="Q140" s="158"/>
      <c r="R140" s="125"/>
      <c r="S140" s="176"/>
      <c r="T140" s="177"/>
      <c r="U140" s="49"/>
      <c r="V140" s="50"/>
    </row>
    <row r="141" spans="1:22" ht="24.75" thickTop="1" thickBot="1" x14ac:dyDescent="0.4">
      <c r="A141" s="202"/>
      <c r="B141" s="99"/>
      <c r="C141" s="197"/>
      <c r="D141" s="197"/>
      <c r="E141" s="34">
        <f t="shared" si="8"/>
        <v>0</v>
      </c>
      <c r="F141" s="60"/>
      <c r="G141" s="58"/>
      <c r="H141" s="59"/>
      <c r="I141" s="60"/>
      <c r="J141" s="39">
        <f t="shared" si="4"/>
        <v>0</v>
      </c>
      <c r="K141" s="81"/>
      <c r="L141" s="566"/>
      <c r="M141" s="61"/>
      <c r="N141" s="42">
        <f t="shared" si="6"/>
        <v>0</v>
      </c>
      <c r="O141" s="158"/>
      <c r="P141" s="190"/>
      <c r="Q141" s="158"/>
      <c r="R141" s="125"/>
      <c r="S141" s="176"/>
      <c r="T141" s="177"/>
      <c r="U141" s="49"/>
      <c r="V141" s="50"/>
    </row>
    <row r="142" spans="1:22" ht="24.75" thickTop="1" thickBot="1" x14ac:dyDescent="0.4">
      <c r="A142" s="203"/>
      <c r="B142" s="99"/>
      <c r="C142" s="197"/>
      <c r="D142" s="197"/>
      <c r="E142" s="34">
        <f t="shared" si="8"/>
        <v>0</v>
      </c>
      <c r="F142" s="60"/>
      <c r="G142" s="58"/>
      <c r="H142" s="59"/>
      <c r="I142" s="60"/>
      <c r="J142" s="39">
        <f t="shared" si="4"/>
        <v>0</v>
      </c>
      <c r="K142" s="81"/>
      <c r="L142" s="566"/>
      <c r="M142" s="61"/>
      <c r="N142" s="42">
        <f t="shared" si="6"/>
        <v>0</v>
      </c>
      <c r="O142" s="158"/>
      <c r="P142" s="190"/>
      <c r="Q142" s="158"/>
      <c r="R142" s="125"/>
      <c r="S142" s="176"/>
      <c r="T142" s="177"/>
      <c r="U142" s="49"/>
      <c r="V142" s="50"/>
    </row>
    <row r="143" spans="1:22" ht="24.75" thickTop="1" thickBot="1" x14ac:dyDescent="0.4">
      <c r="A143" s="204"/>
      <c r="B143" s="99"/>
      <c r="C143" s="197"/>
      <c r="D143" s="197"/>
      <c r="E143" s="34">
        <f t="shared" si="8"/>
        <v>0</v>
      </c>
      <c r="F143" s="60"/>
      <c r="G143" s="58"/>
      <c r="H143" s="59"/>
      <c r="I143" s="60"/>
      <c r="J143" s="39">
        <f t="shared" si="4"/>
        <v>0</v>
      </c>
      <c r="K143" s="81"/>
      <c r="L143" s="566"/>
      <c r="M143" s="61"/>
      <c r="N143" s="42">
        <f t="shared" si="6"/>
        <v>0</v>
      </c>
      <c r="O143" s="158"/>
      <c r="P143" s="190"/>
      <c r="Q143" s="158"/>
      <c r="R143" s="125"/>
      <c r="S143" s="176"/>
      <c r="T143" s="177"/>
      <c r="U143" s="49"/>
      <c r="V143" s="50"/>
    </row>
    <row r="144" spans="1:22" ht="24.75" thickTop="1" thickBot="1" x14ac:dyDescent="0.4">
      <c r="A144" s="204"/>
      <c r="B144" s="99"/>
      <c r="C144" s="154"/>
      <c r="D144" s="154"/>
      <c r="E144" s="34">
        <f t="shared" si="8"/>
        <v>0</v>
      </c>
      <c r="F144" s="60"/>
      <c r="G144" s="58"/>
      <c r="H144" s="59"/>
      <c r="I144" s="60"/>
      <c r="J144" s="39">
        <f t="shared" si="4"/>
        <v>0</v>
      </c>
      <c r="K144" s="81"/>
      <c r="L144" s="566"/>
      <c r="M144" s="61"/>
      <c r="N144" s="42">
        <f t="shared" si="6"/>
        <v>0</v>
      </c>
      <c r="O144" s="158"/>
      <c r="P144" s="190"/>
      <c r="Q144" s="158"/>
      <c r="R144" s="125"/>
      <c r="S144" s="176"/>
      <c r="T144" s="177"/>
      <c r="U144" s="49"/>
      <c r="V144" s="50"/>
    </row>
    <row r="145" spans="1:22" ht="24.75" thickTop="1" thickBot="1" x14ac:dyDescent="0.4">
      <c r="A145" s="203"/>
      <c r="B145" s="99"/>
      <c r="C145" s="197"/>
      <c r="D145" s="197"/>
      <c r="E145" s="34">
        <f t="shared" si="8"/>
        <v>0</v>
      </c>
      <c r="F145" s="60"/>
      <c r="G145" s="58"/>
      <c r="H145" s="205"/>
      <c r="I145" s="60"/>
      <c r="J145" s="39">
        <f t="shared" si="4"/>
        <v>0</v>
      </c>
      <c r="K145" s="81"/>
      <c r="L145" s="566"/>
      <c r="M145" s="61"/>
      <c r="N145" s="42">
        <f t="shared" si="6"/>
        <v>0</v>
      </c>
      <c r="O145" s="158"/>
      <c r="P145" s="190"/>
      <c r="Q145" s="158"/>
      <c r="R145" s="125"/>
      <c r="S145" s="176"/>
      <c r="T145" s="177"/>
      <c r="U145" s="49"/>
      <c r="V145" s="50"/>
    </row>
    <row r="146" spans="1:22" ht="24.75" thickTop="1" thickBot="1" x14ac:dyDescent="0.4">
      <c r="A146" s="203"/>
      <c r="B146" s="99"/>
      <c r="C146" s="154"/>
      <c r="D146" s="154"/>
      <c r="E146" s="34">
        <f t="shared" si="8"/>
        <v>0</v>
      </c>
      <c r="F146" s="60"/>
      <c r="G146" s="58"/>
      <c r="H146" s="205"/>
      <c r="I146" s="60"/>
      <c r="J146" s="39">
        <f t="shared" si="4"/>
        <v>0</v>
      </c>
      <c r="K146" s="81"/>
      <c r="L146" s="566"/>
      <c r="M146" s="61"/>
      <c r="N146" s="42">
        <f t="shared" si="6"/>
        <v>0</v>
      </c>
      <c r="O146" s="158"/>
      <c r="P146" s="190"/>
      <c r="Q146" s="158"/>
      <c r="R146" s="125"/>
      <c r="S146" s="176"/>
      <c r="T146" s="177"/>
      <c r="U146" s="49"/>
      <c r="V146" s="50"/>
    </row>
    <row r="147" spans="1:22" ht="24.75" thickTop="1" thickBot="1" x14ac:dyDescent="0.4">
      <c r="A147" s="203"/>
      <c r="B147" s="99"/>
      <c r="C147" s="197"/>
      <c r="D147" s="197"/>
      <c r="E147" s="34">
        <f t="shared" si="8"/>
        <v>0</v>
      </c>
      <c r="F147" s="60"/>
      <c r="G147" s="58"/>
      <c r="H147" s="205"/>
      <c r="I147" s="60"/>
      <c r="J147" s="39">
        <f t="shared" si="4"/>
        <v>0</v>
      </c>
      <c r="K147" s="81"/>
      <c r="L147" s="566"/>
      <c r="M147" s="61"/>
      <c r="N147" s="42">
        <f t="shared" si="6"/>
        <v>0</v>
      </c>
      <c r="O147" s="158"/>
      <c r="P147" s="190"/>
      <c r="Q147" s="158"/>
      <c r="R147" s="125"/>
      <c r="S147" s="176"/>
      <c r="T147" s="177"/>
      <c r="U147" s="49"/>
      <c r="V147" s="50"/>
    </row>
    <row r="148" spans="1:22" ht="24.75" thickTop="1" thickBot="1" x14ac:dyDescent="0.4">
      <c r="A148" s="203"/>
      <c r="B148" s="99"/>
      <c r="C148" s="194"/>
      <c r="D148" s="194"/>
      <c r="E148" s="34">
        <f t="shared" si="8"/>
        <v>0</v>
      </c>
      <c r="F148" s="60"/>
      <c r="G148" s="58"/>
      <c r="H148" s="205"/>
      <c r="I148" s="60"/>
      <c r="J148" s="39">
        <f t="shared" si="4"/>
        <v>0</v>
      </c>
      <c r="K148" s="81"/>
      <c r="L148" s="566"/>
      <c r="M148" s="61"/>
      <c r="N148" s="42">
        <f t="shared" si="6"/>
        <v>0</v>
      </c>
      <c r="O148" s="158"/>
      <c r="P148" s="183"/>
      <c r="Q148" s="158"/>
      <c r="R148" s="125"/>
      <c r="S148" s="176"/>
      <c r="T148" s="177"/>
      <c r="U148" s="49"/>
      <c r="V148" s="50"/>
    </row>
    <row r="149" spans="1:22" ht="24.75" thickTop="1" thickBot="1" x14ac:dyDescent="0.4">
      <c r="A149" s="99"/>
      <c r="B149" s="99"/>
      <c r="C149" s="197"/>
      <c r="D149" s="197"/>
      <c r="E149" s="34">
        <f t="shared" si="8"/>
        <v>0</v>
      </c>
      <c r="F149" s="60"/>
      <c r="G149" s="58"/>
      <c r="H149" s="206"/>
      <c r="I149" s="60"/>
      <c r="J149" s="39">
        <f t="shared" si="4"/>
        <v>0</v>
      </c>
      <c r="K149" s="81"/>
      <c r="L149" s="566"/>
      <c r="M149" s="61"/>
      <c r="N149" s="42">
        <f t="shared" si="6"/>
        <v>0</v>
      </c>
      <c r="O149" s="158"/>
      <c r="P149" s="207"/>
      <c r="Q149" s="158"/>
      <c r="R149" s="208"/>
      <c r="S149" s="176"/>
      <c r="T149" s="177"/>
      <c r="U149" s="49"/>
      <c r="V149" s="50"/>
    </row>
    <row r="150" spans="1:22" ht="24.75" thickTop="1" thickBot="1" x14ac:dyDescent="0.4">
      <c r="A150" s="99"/>
      <c r="B150" s="99"/>
      <c r="C150" s="197"/>
      <c r="D150" s="197"/>
      <c r="E150" s="34">
        <f t="shared" si="8"/>
        <v>0</v>
      </c>
      <c r="F150" s="60"/>
      <c r="G150" s="58"/>
      <c r="H150" s="206"/>
      <c r="I150" s="60"/>
      <c r="J150" s="39">
        <f t="shared" si="4"/>
        <v>0</v>
      </c>
      <c r="K150" s="81"/>
      <c r="L150" s="566"/>
      <c r="M150" s="61"/>
      <c r="N150" s="42">
        <f t="shared" si="6"/>
        <v>0</v>
      </c>
      <c r="O150" s="158"/>
      <c r="P150" s="207"/>
      <c r="Q150" s="158"/>
      <c r="R150" s="208"/>
      <c r="S150" s="176"/>
      <c r="T150" s="177"/>
      <c r="U150" s="49"/>
      <c r="V150" s="50"/>
    </row>
    <row r="151" spans="1:22" ht="24.75" thickTop="1" thickBot="1" x14ac:dyDescent="0.4">
      <c r="A151" s="99"/>
      <c r="B151" s="99"/>
      <c r="C151" s="197"/>
      <c r="D151" s="197"/>
      <c r="E151" s="34">
        <f t="shared" si="8"/>
        <v>0</v>
      </c>
      <c r="F151" s="60"/>
      <c r="G151" s="58"/>
      <c r="H151" s="206"/>
      <c r="I151" s="60"/>
      <c r="J151" s="39">
        <f t="shared" si="4"/>
        <v>0</v>
      </c>
      <c r="K151" s="81"/>
      <c r="L151" s="566"/>
      <c r="M151" s="61"/>
      <c r="N151" s="42">
        <f t="shared" si="6"/>
        <v>0</v>
      </c>
      <c r="O151" s="158"/>
      <c r="P151" s="207"/>
      <c r="Q151" s="158"/>
      <c r="R151" s="208"/>
      <c r="S151" s="176"/>
      <c r="T151" s="177"/>
      <c r="U151" s="49"/>
      <c r="V151" s="50"/>
    </row>
    <row r="152" spans="1:22" ht="24.75" thickTop="1" thickBot="1" x14ac:dyDescent="0.4">
      <c r="A152" s="99"/>
      <c r="B152" s="99"/>
      <c r="C152" s="197"/>
      <c r="D152" s="197"/>
      <c r="E152" s="34">
        <f t="shared" si="8"/>
        <v>0</v>
      </c>
      <c r="F152" s="60"/>
      <c r="G152" s="58"/>
      <c r="H152" s="206"/>
      <c r="I152" s="60"/>
      <c r="J152" s="39">
        <f t="shared" si="4"/>
        <v>0</v>
      </c>
      <c r="K152" s="81"/>
      <c r="L152" s="566"/>
      <c r="M152" s="61"/>
      <c r="N152" s="42">
        <f t="shared" si="6"/>
        <v>0</v>
      </c>
      <c r="O152" s="158"/>
      <c r="P152" s="207"/>
      <c r="Q152" s="158"/>
      <c r="R152" s="208"/>
      <c r="S152" s="176"/>
      <c r="T152" s="177"/>
      <c r="U152" s="49"/>
      <c r="V152" s="50"/>
    </row>
    <row r="153" spans="1:22" ht="24.75" thickTop="1" thickBot="1" x14ac:dyDescent="0.4">
      <c r="A153" s="102"/>
      <c r="B153" s="99"/>
      <c r="C153" s="197"/>
      <c r="D153" s="197"/>
      <c r="E153" s="34">
        <f t="shared" si="8"/>
        <v>0</v>
      </c>
      <c r="F153" s="60"/>
      <c r="G153" s="58"/>
      <c r="H153" s="205"/>
      <c r="I153" s="60"/>
      <c r="J153" s="39">
        <f t="shared" si="4"/>
        <v>0</v>
      </c>
      <c r="K153" s="81"/>
      <c r="L153" s="566"/>
      <c r="M153" s="61"/>
      <c r="N153" s="42">
        <f t="shared" si="6"/>
        <v>0</v>
      </c>
      <c r="O153" s="69"/>
      <c r="P153" s="209"/>
      <c r="Q153" s="210"/>
      <c r="R153" s="208"/>
      <c r="S153" s="176"/>
      <c r="T153" s="177"/>
      <c r="U153" s="49"/>
      <c r="V153" s="50"/>
    </row>
    <row r="154" spans="1:22" ht="24.75" thickTop="1" thickBot="1" x14ac:dyDescent="0.4">
      <c r="A154" s="99"/>
      <c r="B154" s="99"/>
      <c r="C154" s="197"/>
      <c r="D154" s="197"/>
      <c r="E154" s="34">
        <f t="shared" si="8"/>
        <v>0</v>
      </c>
      <c r="F154" s="60"/>
      <c r="G154" s="58"/>
      <c r="H154" s="205"/>
      <c r="I154" s="60"/>
      <c r="J154" s="39">
        <f t="shared" si="4"/>
        <v>0</v>
      </c>
      <c r="K154" s="81"/>
      <c r="L154" s="566"/>
      <c r="M154" s="61"/>
      <c r="N154" s="42">
        <f t="shared" si="6"/>
        <v>0</v>
      </c>
      <c r="O154" s="69"/>
      <c r="P154" s="209"/>
      <c r="Q154" s="210"/>
      <c r="R154" s="208"/>
      <c r="S154" s="176"/>
      <c r="T154" s="177"/>
      <c r="U154" s="49"/>
      <c r="V154" s="50"/>
    </row>
    <row r="155" spans="1:22" ht="24.75" thickTop="1" thickBot="1" x14ac:dyDescent="0.4">
      <c r="A155" s="101"/>
      <c r="B155" s="99"/>
      <c r="C155" s="197"/>
      <c r="D155" s="181"/>
      <c r="E155" s="34">
        <f t="shared" si="8"/>
        <v>0</v>
      </c>
      <c r="F155" s="60"/>
      <c r="G155" s="58"/>
      <c r="H155" s="205"/>
      <c r="I155" s="60"/>
      <c r="J155" s="39">
        <f t="shared" si="4"/>
        <v>0</v>
      </c>
      <c r="K155" s="81"/>
      <c r="L155" s="566"/>
      <c r="M155" s="61"/>
      <c r="N155" s="42">
        <f t="shared" si="6"/>
        <v>0</v>
      </c>
      <c r="O155" s="69"/>
      <c r="P155" s="209"/>
      <c r="Q155" s="210"/>
      <c r="R155" s="208"/>
      <c r="S155" s="176"/>
      <c r="T155" s="177"/>
      <c r="U155" s="49"/>
      <c r="V155" s="50"/>
    </row>
    <row r="156" spans="1:22" ht="24.75" thickTop="1" thickBot="1" x14ac:dyDescent="0.4">
      <c r="A156" s="101"/>
      <c r="B156" s="99"/>
      <c r="C156" s="197"/>
      <c r="D156" s="181"/>
      <c r="E156" s="34">
        <f t="shared" si="8"/>
        <v>0</v>
      </c>
      <c r="F156" s="60"/>
      <c r="G156" s="58"/>
      <c r="H156" s="205"/>
      <c r="I156" s="60"/>
      <c r="J156" s="39">
        <f t="shared" si="4"/>
        <v>0</v>
      </c>
      <c r="K156" s="81"/>
      <c r="L156" s="566"/>
      <c r="M156" s="61"/>
      <c r="N156" s="42">
        <f t="shared" si="6"/>
        <v>0</v>
      </c>
      <c r="O156" s="69"/>
      <c r="P156" s="209"/>
      <c r="Q156" s="210"/>
      <c r="R156" s="208"/>
      <c r="S156" s="176"/>
      <c r="T156" s="177"/>
      <c r="U156" s="49"/>
      <c r="V156" s="50"/>
    </row>
    <row r="157" spans="1:22" ht="24.75" thickTop="1" thickBot="1" x14ac:dyDescent="0.4">
      <c r="A157" s="101"/>
      <c r="B157" s="99"/>
      <c r="C157" s="197"/>
      <c r="D157" s="181"/>
      <c r="E157" s="34">
        <f t="shared" si="8"/>
        <v>0</v>
      </c>
      <c r="F157" s="60"/>
      <c r="G157" s="58"/>
      <c r="H157" s="205"/>
      <c r="I157" s="60"/>
      <c r="J157" s="39">
        <f t="shared" si="4"/>
        <v>0</v>
      </c>
      <c r="K157" s="81"/>
      <c r="L157" s="566"/>
      <c r="M157" s="61"/>
      <c r="N157" s="42">
        <f t="shared" si="6"/>
        <v>0</v>
      </c>
      <c r="O157" s="69"/>
      <c r="P157" s="209"/>
      <c r="Q157" s="210"/>
      <c r="R157" s="208"/>
      <c r="S157" s="176"/>
      <c r="T157" s="177"/>
      <c r="U157" s="49"/>
      <c r="V157" s="50"/>
    </row>
    <row r="158" spans="1:22" ht="24.75" thickTop="1" thickBot="1" x14ac:dyDescent="0.4">
      <c r="A158" s="101"/>
      <c r="B158" s="99"/>
      <c r="C158" s="197"/>
      <c r="D158" s="181"/>
      <c r="E158" s="34">
        <f t="shared" si="8"/>
        <v>0</v>
      </c>
      <c r="F158" s="60"/>
      <c r="G158" s="58"/>
      <c r="H158" s="205"/>
      <c r="I158" s="60"/>
      <c r="J158" s="39">
        <f t="shared" si="4"/>
        <v>0</v>
      </c>
      <c r="K158" s="81"/>
      <c r="L158" s="566"/>
      <c r="M158" s="61"/>
      <c r="N158" s="42">
        <f t="shared" si="6"/>
        <v>0</v>
      </c>
      <c r="O158" s="69"/>
      <c r="P158" s="209"/>
      <c r="Q158" s="210"/>
      <c r="R158" s="208"/>
      <c r="S158" s="176"/>
      <c r="T158" s="177"/>
      <c r="U158" s="49"/>
      <c r="V158" s="50"/>
    </row>
    <row r="159" spans="1:22" ht="24.75" thickTop="1" thickBot="1" x14ac:dyDescent="0.4">
      <c r="A159" s="101"/>
      <c r="B159" s="99"/>
      <c r="C159" s="197"/>
      <c r="D159" s="181"/>
      <c r="E159" s="34">
        <f t="shared" si="8"/>
        <v>0</v>
      </c>
      <c r="F159" s="60"/>
      <c r="G159" s="58"/>
      <c r="H159" s="205"/>
      <c r="I159" s="60"/>
      <c r="J159" s="39">
        <f t="shared" si="4"/>
        <v>0</v>
      </c>
      <c r="K159" s="81"/>
      <c r="L159" s="566"/>
      <c r="M159" s="61"/>
      <c r="N159" s="42">
        <f t="shared" si="6"/>
        <v>0</v>
      </c>
      <c r="O159" s="69"/>
      <c r="P159" s="209"/>
      <c r="Q159" s="210"/>
      <c r="R159" s="208"/>
      <c r="S159" s="176"/>
      <c r="T159" s="177"/>
      <c r="U159" s="49"/>
      <c r="V159" s="50"/>
    </row>
    <row r="160" spans="1:22" ht="24.75" thickTop="1" thickBot="1" x14ac:dyDescent="0.4">
      <c r="A160" s="203"/>
      <c r="B160" s="99"/>
      <c r="C160" s="197"/>
      <c r="D160" s="197"/>
      <c r="E160" s="34">
        <f t="shared" si="8"/>
        <v>0</v>
      </c>
      <c r="F160" s="60"/>
      <c r="G160" s="58"/>
      <c r="H160" s="205"/>
      <c r="I160" s="60"/>
      <c r="J160" s="39">
        <f t="shared" si="4"/>
        <v>0</v>
      </c>
      <c r="K160" s="81"/>
      <c r="L160" s="566"/>
      <c r="M160" s="61"/>
      <c r="N160" s="42">
        <f t="shared" si="6"/>
        <v>0</v>
      </c>
      <c r="O160" s="69"/>
      <c r="P160" s="209"/>
      <c r="Q160" s="210"/>
      <c r="R160" s="208"/>
      <c r="S160" s="176"/>
      <c r="T160" s="177"/>
      <c r="U160" s="49"/>
      <c r="V160" s="50"/>
    </row>
    <row r="161" spans="1:22" ht="24.75" thickTop="1" thickBot="1" x14ac:dyDescent="0.4">
      <c r="A161" s="169"/>
      <c r="B161" s="99"/>
      <c r="C161" s="154"/>
      <c r="D161" s="182"/>
      <c r="E161" s="34">
        <f t="shared" si="8"/>
        <v>0</v>
      </c>
      <c r="F161" s="60"/>
      <c r="G161" s="58"/>
      <c r="H161" s="205"/>
      <c r="I161" s="60"/>
      <c r="J161" s="39">
        <f t="shared" si="4"/>
        <v>0</v>
      </c>
      <c r="K161" s="81"/>
      <c r="L161" s="566"/>
      <c r="M161" s="61"/>
      <c r="N161" s="42">
        <f t="shared" si="6"/>
        <v>0</v>
      </c>
      <c r="O161" s="69"/>
      <c r="P161" s="209"/>
      <c r="Q161" s="210"/>
      <c r="R161" s="208"/>
      <c r="S161" s="176"/>
      <c r="T161" s="177"/>
      <c r="U161" s="49"/>
      <c r="V161" s="50"/>
    </row>
    <row r="162" spans="1:22" ht="24.75" thickTop="1" thickBot="1" x14ac:dyDescent="0.4">
      <c r="A162" s="169"/>
      <c r="B162" s="99"/>
      <c r="C162" s="154"/>
      <c r="D162" s="182"/>
      <c r="E162" s="34">
        <f t="shared" si="8"/>
        <v>0</v>
      </c>
      <c r="F162" s="60"/>
      <c r="G162" s="58"/>
      <c r="H162" s="205"/>
      <c r="I162" s="60"/>
      <c r="J162" s="39">
        <f t="shared" si="4"/>
        <v>0</v>
      </c>
      <c r="K162" s="81"/>
      <c r="L162" s="566"/>
      <c r="M162" s="61"/>
      <c r="N162" s="42">
        <f t="shared" si="6"/>
        <v>0</v>
      </c>
      <c r="O162" s="69"/>
      <c r="P162" s="209"/>
      <c r="Q162" s="211"/>
      <c r="R162" s="208"/>
      <c r="S162" s="176"/>
      <c r="T162" s="177"/>
      <c r="U162" s="49"/>
      <c r="V162" s="50"/>
    </row>
    <row r="163" spans="1:22" ht="24.75" thickTop="1" thickBot="1" x14ac:dyDescent="0.4">
      <c r="A163" s="169"/>
      <c r="B163" s="99"/>
      <c r="C163" s="154"/>
      <c r="D163" s="182"/>
      <c r="E163" s="34">
        <f t="shared" si="8"/>
        <v>0</v>
      </c>
      <c r="F163" s="60"/>
      <c r="G163" s="58"/>
      <c r="H163" s="205"/>
      <c r="I163" s="60"/>
      <c r="J163" s="39">
        <f t="shared" si="4"/>
        <v>0</v>
      </c>
      <c r="K163" s="81"/>
      <c r="L163" s="566"/>
      <c r="M163" s="61"/>
      <c r="N163" s="42">
        <f t="shared" si="6"/>
        <v>0</v>
      </c>
      <c r="O163" s="69"/>
      <c r="P163" s="209"/>
      <c r="Q163" s="210"/>
      <c r="R163" s="208"/>
      <c r="S163" s="176"/>
      <c r="T163" s="177"/>
      <c r="U163" s="49"/>
      <c r="V163" s="50"/>
    </row>
    <row r="164" spans="1:22" ht="24.75" thickTop="1" thickBot="1" x14ac:dyDescent="0.4">
      <c r="A164" s="203"/>
      <c r="B164" s="99"/>
      <c r="C164" s="197"/>
      <c r="D164" s="197"/>
      <c r="E164" s="34">
        <f t="shared" si="8"/>
        <v>0</v>
      </c>
      <c r="F164" s="60"/>
      <c r="G164" s="58"/>
      <c r="H164" s="205"/>
      <c r="I164" s="60"/>
      <c r="J164" s="39">
        <f t="shared" si="4"/>
        <v>0</v>
      </c>
      <c r="K164" s="81"/>
      <c r="L164" s="566"/>
      <c r="M164" s="61"/>
      <c r="N164" s="42">
        <f t="shared" si="6"/>
        <v>0</v>
      </c>
      <c r="O164" s="69"/>
      <c r="P164" s="212"/>
      <c r="Q164" s="210"/>
      <c r="R164" s="208"/>
      <c r="S164" s="176"/>
      <c r="T164" s="177"/>
      <c r="U164" s="49"/>
      <c r="V164" s="50"/>
    </row>
    <row r="165" spans="1:22" ht="24.75" thickTop="1" thickBot="1" x14ac:dyDescent="0.4">
      <c r="A165" s="203"/>
      <c r="B165" s="99"/>
      <c r="C165" s="197"/>
      <c r="D165" s="197"/>
      <c r="E165" s="34">
        <f t="shared" si="8"/>
        <v>0</v>
      </c>
      <c r="F165" s="60"/>
      <c r="G165" s="58"/>
      <c r="H165" s="206"/>
      <c r="I165" s="60"/>
      <c r="J165" s="39">
        <f t="shared" si="4"/>
        <v>0</v>
      </c>
      <c r="K165" s="81"/>
      <c r="L165" s="566"/>
      <c r="M165" s="61"/>
      <c r="N165" s="42">
        <f t="shared" si="6"/>
        <v>0</v>
      </c>
      <c r="O165" s="69"/>
      <c r="P165" s="212"/>
      <c r="Q165" s="210"/>
      <c r="R165" s="208"/>
      <c r="S165" s="176"/>
      <c r="T165" s="177"/>
      <c r="U165" s="49"/>
      <c r="V165" s="50"/>
    </row>
    <row r="166" spans="1:22" ht="24.75" thickTop="1" thickBot="1" x14ac:dyDescent="0.4">
      <c r="A166" s="203"/>
      <c r="B166" s="99"/>
      <c r="C166" s="197"/>
      <c r="D166" s="197"/>
      <c r="E166" s="34">
        <f t="shared" si="8"/>
        <v>0</v>
      </c>
      <c r="F166" s="60"/>
      <c r="G166" s="58"/>
      <c r="H166" s="213"/>
      <c r="I166" s="60"/>
      <c r="J166" s="39">
        <f t="shared" si="4"/>
        <v>0</v>
      </c>
      <c r="K166" s="81"/>
      <c r="L166" s="566"/>
      <c r="M166" s="61"/>
      <c r="N166" s="42">
        <f t="shared" si="6"/>
        <v>0</v>
      </c>
      <c r="O166" s="69"/>
      <c r="P166" s="212"/>
      <c r="Q166" s="210"/>
      <c r="R166" s="208"/>
      <c r="S166" s="176"/>
      <c r="T166" s="177"/>
      <c r="U166" s="49"/>
      <c r="V166" s="50"/>
    </row>
    <row r="167" spans="1:22" ht="24.75" thickTop="1" thickBot="1" x14ac:dyDescent="0.4">
      <c r="A167" s="203"/>
      <c r="B167" s="99"/>
      <c r="C167" s="197"/>
      <c r="D167" s="197"/>
      <c r="E167" s="34">
        <f t="shared" si="8"/>
        <v>0</v>
      </c>
      <c r="F167" s="60"/>
      <c r="G167" s="58"/>
      <c r="H167" s="205"/>
      <c r="I167" s="60"/>
      <c r="J167" s="39">
        <f t="shared" si="4"/>
        <v>0</v>
      </c>
      <c r="K167" s="81"/>
      <c r="L167" s="566"/>
      <c r="M167" s="61"/>
      <c r="N167" s="42">
        <f t="shared" si="6"/>
        <v>0</v>
      </c>
      <c r="O167" s="69"/>
      <c r="P167" s="212"/>
      <c r="Q167" s="210"/>
      <c r="R167" s="208"/>
      <c r="S167" s="176"/>
      <c r="T167" s="177"/>
      <c r="U167" s="49"/>
      <c r="V167" s="50"/>
    </row>
    <row r="168" spans="1:22" ht="24.75" thickTop="1" thickBot="1" x14ac:dyDescent="0.4">
      <c r="A168" s="214"/>
      <c r="B168" s="99"/>
      <c r="C168" s="197"/>
      <c r="D168" s="197"/>
      <c r="E168" s="34">
        <f t="shared" si="8"/>
        <v>0</v>
      </c>
      <c r="F168" s="60"/>
      <c r="G168" s="58"/>
      <c r="H168" s="215"/>
      <c r="I168" s="60"/>
      <c r="J168" s="39">
        <f t="shared" si="4"/>
        <v>0</v>
      </c>
      <c r="K168" s="81"/>
      <c r="L168" s="566"/>
      <c r="M168" s="61"/>
      <c r="N168" s="42">
        <f t="shared" si="6"/>
        <v>0</v>
      </c>
      <c r="O168" s="216"/>
      <c r="P168" s="217"/>
      <c r="Q168" s="218"/>
      <c r="R168" s="219"/>
      <c r="S168" s="176"/>
      <c r="T168" s="177"/>
      <c r="U168" s="49"/>
      <c r="V168" s="50"/>
    </row>
    <row r="169" spans="1:22" ht="24.75" thickTop="1" thickBot="1" x14ac:dyDescent="0.4">
      <c r="A169" s="220"/>
      <c r="B169" s="99"/>
      <c r="C169" s="197"/>
      <c r="D169" s="197"/>
      <c r="E169" s="34">
        <f t="shared" si="8"/>
        <v>0</v>
      </c>
      <c r="F169" s="60"/>
      <c r="G169" s="221"/>
      <c r="H169" s="222"/>
      <c r="I169" s="60"/>
      <c r="J169" s="39">
        <f t="shared" si="4"/>
        <v>0</v>
      </c>
      <c r="K169" s="81"/>
      <c r="L169" s="566"/>
      <c r="M169" s="61"/>
      <c r="N169" s="42">
        <f t="shared" si="6"/>
        <v>0</v>
      </c>
      <c r="O169" s="223"/>
      <c r="P169" s="224"/>
      <c r="Q169" s="210"/>
      <c r="R169" s="208"/>
      <c r="S169" s="176"/>
      <c r="T169" s="177"/>
      <c r="U169" s="49"/>
      <c r="V169" s="50"/>
    </row>
    <row r="170" spans="1:22" ht="24.75" thickTop="1" thickBot="1" x14ac:dyDescent="0.4">
      <c r="A170" s="204"/>
      <c r="B170" s="99"/>
      <c r="C170" s="197"/>
      <c r="D170" s="197"/>
      <c r="E170" s="34">
        <f t="shared" si="8"/>
        <v>0</v>
      </c>
      <c r="F170" s="60"/>
      <c r="G170" s="224"/>
      <c r="H170" s="215"/>
      <c r="I170" s="60"/>
      <c r="J170" s="39">
        <f t="shared" si="4"/>
        <v>0</v>
      </c>
      <c r="K170" s="81"/>
      <c r="L170" s="566"/>
      <c r="M170" s="61"/>
      <c r="N170" s="42">
        <f t="shared" si="6"/>
        <v>0</v>
      </c>
      <c r="O170" s="223"/>
      <c r="P170" s="224"/>
      <c r="Q170" s="210"/>
      <c r="R170" s="208"/>
      <c r="S170" s="176"/>
      <c r="T170" s="177"/>
      <c r="U170" s="49"/>
      <c r="V170" s="50"/>
    </row>
    <row r="171" spans="1:22" ht="24.75" thickTop="1" thickBot="1" x14ac:dyDescent="0.4">
      <c r="A171" s="204"/>
      <c r="B171" s="99"/>
      <c r="C171" s="197"/>
      <c r="D171" s="197"/>
      <c r="E171" s="34">
        <f t="shared" ref="E171:E240" si="9">D171*F171</f>
        <v>0</v>
      </c>
      <c r="F171" s="60"/>
      <c r="G171" s="224"/>
      <c r="H171" s="222"/>
      <c r="I171" s="60"/>
      <c r="J171" s="39">
        <f t="shared" si="4"/>
        <v>0</v>
      </c>
      <c r="K171" s="225"/>
      <c r="L171" s="566"/>
      <c r="M171" s="61" t="s">
        <v>26</v>
      </c>
      <c r="N171" s="42">
        <f t="shared" si="6"/>
        <v>0</v>
      </c>
      <c r="O171" s="216"/>
      <c r="P171" s="217"/>
      <c r="Q171" s="218"/>
      <c r="R171" s="219"/>
      <c r="S171" s="176"/>
      <c r="T171" s="177"/>
      <c r="U171" s="49"/>
      <c r="V171" s="50"/>
    </row>
    <row r="172" spans="1:22" ht="24.75" thickTop="1" thickBot="1" x14ac:dyDescent="0.4">
      <c r="A172" s="203"/>
      <c r="B172" s="99"/>
      <c r="C172" s="197"/>
      <c r="D172" s="197"/>
      <c r="E172" s="34">
        <f t="shared" si="9"/>
        <v>0</v>
      </c>
      <c r="F172" s="60"/>
      <c r="G172" s="224"/>
      <c r="H172" s="222"/>
      <c r="I172" s="60"/>
      <c r="J172" s="39">
        <f t="shared" si="4"/>
        <v>0</v>
      </c>
      <c r="K172" s="225"/>
      <c r="L172" s="566"/>
      <c r="M172" s="61"/>
      <c r="N172" s="42">
        <f t="shared" si="6"/>
        <v>0</v>
      </c>
      <c r="O172" s="223"/>
      <c r="P172" s="224"/>
      <c r="Q172" s="210"/>
      <c r="R172" s="208"/>
      <c r="S172" s="176"/>
      <c r="T172" s="177"/>
      <c r="U172" s="49"/>
      <c r="V172" s="50"/>
    </row>
    <row r="173" spans="1:22" ht="24.75" thickTop="1" thickBot="1" x14ac:dyDescent="0.4">
      <c r="A173" s="169"/>
      <c r="B173" s="99"/>
      <c r="C173" s="226"/>
      <c r="D173" s="226"/>
      <c r="E173" s="34">
        <f t="shared" si="9"/>
        <v>0</v>
      </c>
      <c r="F173" s="60"/>
      <c r="G173" s="224"/>
      <c r="H173" s="227"/>
      <c r="I173" s="60"/>
      <c r="J173" s="39">
        <f t="shared" si="4"/>
        <v>0</v>
      </c>
      <c r="K173" s="81"/>
      <c r="L173" s="566"/>
      <c r="M173" s="61"/>
      <c r="N173" s="42">
        <f t="shared" si="6"/>
        <v>0</v>
      </c>
      <c r="O173" s="228"/>
      <c r="P173" s="229"/>
      <c r="Q173" s="124"/>
      <c r="R173" s="125"/>
      <c r="S173" s="176"/>
      <c r="T173" s="177"/>
      <c r="U173" s="49"/>
      <c r="V173" s="50"/>
    </row>
    <row r="174" spans="1:22" ht="24.75" thickTop="1" thickBot="1" x14ac:dyDescent="0.4">
      <c r="A174" s="230"/>
      <c r="B174" s="99"/>
      <c r="C174" s="197"/>
      <c r="D174" s="197"/>
      <c r="E174" s="34">
        <f t="shared" si="9"/>
        <v>0</v>
      </c>
      <c r="F174" s="60"/>
      <c r="G174" s="224"/>
      <c r="H174" s="205"/>
      <c r="I174" s="60"/>
      <c r="J174" s="39">
        <f t="shared" si="4"/>
        <v>0</v>
      </c>
      <c r="K174" s="225"/>
      <c r="L174" s="570"/>
      <c r="M174" s="231"/>
      <c r="N174" s="42">
        <f t="shared" si="6"/>
        <v>0</v>
      </c>
      <c r="O174" s="228"/>
      <c r="P174" s="229"/>
      <c r="Q174" s="218"/>
      <c r="R174" s="219"/>
      <c r="S174" s="176"/>
      <c r="T174" s="177"/>
      <c r="U174" s="49"/>
      <c r="V174" s="50"/>
    </row>
    <row r="175" spans="1:22" ht="24.75" thickTop="1" thickBot="1" x14ac:dyDescent="0.4">
      <c r="A175" s="203"/>
      <c r="B175" s="99"/>
      <c r="C175" s="197"/>
      <c r="D175" s="197"/>
      <c r="E175" s="34">
        <f t="shared" si="9"/>
        <v>0</v>
      </c>
      <c r="F175" s="60"/>
      <c r="G175" s="224"/>
      <c r="H175" s="205"/>
      <c r="I175" s="60"/>
      <c r="J175" s="39">
        <f t="shared" si="4"/>
        <v>0</v>
      </c>
      <c r="K175" s="225"/>
      <c r="L175" s="570"/>
      <c r="M175" s="231"/>
      <c r="N175" s="42">
        <f t="shared" si="6"/>
        <v>0</v>
      </c>
      <c r="O175" s="69"/>
      <c r="P175" s="209"/>
      <c r="Q175" s="218"/>
      <c r="R175" s="219"/>
      <c r="S175" s="176"/>
      <c r="T175" s="177"/>
      <c r="U175" s="49"/>
      <c r="V175" s="50"/>
    </row>
    <row r="176" spans="1:22" ht="24.75" thickTop="1" thickBot="1" x14ac:dyDescent="0.4">
      <c r="A176" s="204"/>
      <c r="B176" s="99"/>
      <c r="C176" s="197"/>
      <c r="D176" s="197"/>
      <c r="E176" s="34">
        <f t="shared" si="9"/>
        <v>0</v>
      </c>
      <c r="F176" s="60"/>
      <c r="G176" s="224"/>
      <c r="H176" s="232"/>
      <c r="I176" s="60"/>
      <c r="J176" s="39">
        <f t="shared" si="4"/>
        <v>0</v>
      </c>
      <c r="K176" s="233"/>
      <c r="L176" s="570"/>
      <c r="M176" s="231"/>
      <c r="N176" s="42">
        <f t="shared" si="6"/>
        <v>0</v>
      </c>
      <c r="O176" s="223"/>
      <c r="P176" s="224"/>
      <c r="Q176" s="218"/>
      <c r="R176" s="219"/>
      <c r="S176" s="176"/>
      <c r="T176" s="177"/>
      <c r="U176" s="49"/>
      <c r="V176" s="50"/>
    </row>
    <row r="177" spans="1:22" ht="24.75" thickTop="1" thickBot="1" x14ac:dyDescent="0.4">
      <c r="A177" s="204"/>
      <c r="B177" s="99"/>
      <c r="C177" s="197"/>
      <c r="D177" s="197"/>
      <c r="E177" s="34">
        <f t="shared" si="9"/>
        <v>0</v>
      </c>
      <c r="F177" s="60"/>
      <c r="G177" s="224"/>
      <c r="H177" s="205"/>
      <c r="I177" s="60"/>
      <c r="J177" s="39">
        <f t="shared" si="4"/>
        <v>0</v>
      </c>
      <c r="K177" s="234"/>
      <c r="L177" s="571"/>
      <c r="M177" s="235"/>
      <c r="N177" s="42">
        <f t="shared" si="6"/>
        <v>0</v>
      </c>
      <c r="O177" s="216"/>
      <c r="P177" s="217"/>
      <c r="Q177" s="218"/>
      <c r="R177" s="219"/>
      <c r="S177" s="176"/>
      <c r="T177" s="177"/>
      <c r="U177" s="49"/>
      <c r="V177" s="50"/>
    </row>
    <row r="178" spans="1:22" ht="24.75" thickTop="1" thickBot="1" x14ac:dyDescent="0.4">
      <c r="A178" s="236"/>
      <c r="B178" s="99"/>
      <c r="C178" s="197"/>
      <c r="D178" s="197"/>
      <c r="E178" s="34">
        <f t="shared" si="9"/>
        <v>0</v>
      </c>
      <c r="F178" s="237"/>
      <c r="G178" s="224"/>
      <c r="H178" s="213"/>
      <c r="I178" s="60"/>
      <c r="J178" s="39">
        <f t="shared" si="4"/>
        <v>0</v>
      </c>
      <c r="K178" s="234"/>
      <c r="L178" s="572"/>
      <c r="M178" s="238"/>
      <c r="N178" s="42">
        <f t="shared" si="6"/>
        <v>0</v>
      </c>
      <c r="O178" s="223"/>
      <c r="P178" s="224"/>
      <c r="Q178" s="218"/>
      <c r="R178" s="219"/>
      <c r="S178" s="176"/>
      <c r="T178" s="177"/>
      <c r="U178" s="49"/>
      <c r="V178" s="50"/>
    </row>
    <row r="179" spans="1:22" ht="24.75" thickTop="1" thickBot="1" x14ac:dyDescent="0.4">
      <c r="A179" s="214"/>
      <c r="B179" s="99"/>
      <c r="C179" s="197"/>
      <c r="D179" s="197"/>
      <c r="E179" s="34">
        <f t="shared" si="9"/>
        <v>0</v>
      </c>
      <c r="F179" s="60"/>
      <c r="G179" s="224"/>
      <c r="H179" s="205"/>
      <c r="I179" s="60"/>
      <c r="J179" s="39">
        <f t="shared" si="4"/>
        <v>0</v>
      </c>
      <c r="K179" s="234"/>
      <c r="L179" s="570"/>
      <c r="M179" s="231"/>
      <c r="N179" s="42">
        <f t="shared" si="6"/>
        <v>0</v>
      </c>
      <c r="O179" s="216"/>
      <c r="P179" s="217"/>
      <c r="Q179" s="218"/>
      <c r="R179" s="219"/>
      <c r="S179" s="176"/>
      <c r="T179" s="177"/>
      <c r="U179" s="49"/>
      <c r="V179" s="50"/>
    </row>
    <row r="180" spans="1:22" ht="24.75" thickTop="1" thickBot="1" x14ac:dyDescent="0.4">
      <c r="A180" s="204"/>
      <c r="B180" s="99"/>
      <c r="C180" s="197"/>
      <c r="D180" s="197"/>
      <c r="E180" s="34">
        <f t="shared" si="9"/>
        <v>0</v>
      </c>
      <c r="F180" s="60"/>
      <c r="G180" s="224"/>
      <c r="H180" s="239"/>
      <c r="I180" s="60"/>
      <c r="J180" s="39">
        <f t="shared" si="4"/>
        <v>0</v>
      </c>
      <c r="K180" s="81"/>
      <c r="L180" s="570"/>
      <c r="M180" s="231"/>
      <c r="N180" s="42">
        <f t="shared" si="6"/>
        <v>0</v>
      </c>
      <c r="O180" s="216"/>
      <c r="P180" s="217"/>
      <c r="Q180" s="218"/>
      <c r="R180" s="219"/>
      <c r="S180" s="176"/>
      <c r="T180" s="177"/>
      <c r="U180" s="49"/>
      <c r="V180" s="50"/>
    </row>
    <row r="181" spans="1:22" ht="24.75" thickTop="1" thickBot="1" x14ac:dyDescent="0.4">
      <c r="A181" s="204"/>
      <c r="B181" s="99"/>
      <c r="C181" s="197"/>
      <c r="D181" s="197"/>
      <c r="E181" s="34">
        <f t="shared" si="9"/>
        <v>0</v>
      </c>
      <c r="F181" s="60"/>
      <c r="G181" s="224"/>
      <c r="H181" s="215"/>
      <c r="I181" s="60"/>
      <c r="J181" s="39">
        <f t="shared" si="4"/>
        <v>0</v>
      </c>
      <c r="K181" s="234"/>
      <c r="L181" s="570"/>
      <c r="M181" s="231"/>
      <c r="N181" s="42">
        <f t="shared" si="6"/>
        <v>0</v>
      </c>
      <c r="O181" s="216"/>
      <c r="P181" s="217"/>
      <c r="Q181" s="218"/>
      <c r="R181" s="219"/>
      <c r="S181" s="176"/>
      <c r="T181" s="177"/>
      <c r="U181" s="49"/>
      <c r="V181" s="50"/>
    </row>
    <row r="182" spans="1:22" ht="24.75" thickTop="1" thickBot="1" x14ac:dyDescent="0.4">
      <c r="A182" s="204"/>
      <c r="B182" s="99"/>
      <c r="C182" s="197"/>
      <c r="D182" s="197"/>
      <c r="E182" s="34">
        <f t="shared" si="9"/>
        <v>0</v>
      </c>
      <c r="F182" s="60"/>
      <c r="G182" s="224"/>
      <c r="H182" s="175"/>
      <c r="I182" s="60"/>
      <c r="J182" s="39">
        <f t="shared" si="4"/>
        <v>0</v>
      </c>
      <c r="K182" s="234"/>
      <c r="L182" s="570"/>
      <c r="M182" s="231"/>
      <c r="N182" s="42">
        <f t="shared" si="6"/>
        <v>0</v>
      </c>
      <c r="O182" s="216"/>
      <c r="P182" s="217"/>
      <c r="Q182" s="218"/>
      <c r="R182" s="219"/>
      <c r="S182" s="176"/>
      <c r="T182" s="177"/>
      <c r="U182" s="49"/>
      <c r="V182" s="50"/>
    </row>
    <row r="183" spans="1:22" ht="24.75" thickTop="1" thickBot="1" x14ac:dyDescent="0.4">
      <c r="A183" s="204"/>
      <c r="B183" s="99"/>
      <c r="C183" s="197"/>
      <c r="D183" s="197"/>
      <c r="E183" s="34">
        <f t="shared" si="9"/>
        <v>0</v>
      </c>
      <c r="F183" s="60"/>
      <c r="G183" s="224"/>
      <c r="H183" s="240"/>
      <c r="I183" s="60"/>
      <c r="J183" s="39">
        <f t="shared" si="4"/>
        <v>0</v>
      </c>
      <c r="K183" s="234"/>
      <c r="L183" s="573"/>
      <c r="M183" s="241"/>
      <c r="N183" s="42">
        <f t="shared" si="6"/>
        <v>0</v>
      </c>
      <c r="O183" s="216"/>
      <c r="P183" s="217"/>
      <c r="Q183" s="218"/>
      <c r="R183" s="219"/>
      <c r="S183" s="176"/>
      <c r="T183" s="177"/>
      <c r="U183" s="49"/>
      <c r="V183" s="50"/>
    </row>
    <row r="184" spans="1:22" ht="24.75" thickTop="1" thickBot="1" x14ac:dyDescent="0.4">
      <c r="A184" s="204"/>
      <c r="B184" s="99"/>
      <c r="C184" s="197"/>
      <c r="D184" s="197"/>
      <c r="E184" s="34">
        <f t="shared" si="9"/>
        <v>0</v>
      </c>
      <c r="F184" s="60"/>
      <c r="G184" s="224"/>
      <c r="H184" s="175"/>
      <c r="I184" s="60"/>
      <c r="J184" s="39">
        <f t="shared" si="4"/>
        <v>0</v>
      </c>
      <c r="K184" s="234"/>
      <c r="L184" s="573"/>
      <c r="M184" s="241"/>
      <c r="N184" s="42">
        <f t="shared" si="6"/>
        <v>0</v>
      </c>
      <c r="O184" s="216"/>
      <c r="P184" s="217"/>
      <c r="Q184" s="218"/>
      <c r="R184" s="219"/>
      <c r="S184" s="176"/>
      <c r="T184" s="177"/>
      <c r="U184" s="49"/>
      <c r="V184" s="50"/>
    </row>
    <row r="185" spans="1:22" ht="24.75" thickTop="1" thickBot="1" x14ac:dyDescent="0.4">
      <c r="A185" s="204"/>
      <c r="B185" s="99"/>
      <c r="C185" s="197"/>
      <c r="D185" s="197"/>
      <c r="E185" s="34">
        <f t="shared" si="9"/>
        <v>0</v>
      </c>
      <c r="F185" s="60"/>
      <c r="G185" s="224"/>
      <c r="H185" s="175"/>
      <c r="I185" s="60"/>
      <c r="J185" s="39">
        <f t="shared" si="4"/>
        <v>0</v>
      </c>
      <c r="K185" s="234"/>
      <c r="L185" s="573"/>
      <c r="M185" s="241"/>
      <c r="N185" s="42">
        <f t="shared" si="6"/>
        <v>0</v>
      </c>
      <c r="O185" s="216"/>
      <c r="P185" s="217"/>
      <c r="Q185" s="218"/>
      <c r="R185" s="219"/>
      <c r="S185" s="176"/>
      <c r="T185" s="177"/>
      <c r="U185" s="49"/>
      <c r="V185" s="50"/>
    </row>
    <row r="186" spans="1:22" ht="24.75" thickTop="1" thickBot="1" x14ac:dyDescent="0.4">
      <c r="A186" s="204"/>
      <c r="B186" s="99"/>
      <c r="C186" s="197"/>
      <c r="D186" s="197"/>
      <c r="E186" s="34">
        <f t="shared" si="9"/>
        <v>0</v>
      </c>
      <c r="F186" s="60"/>
      <c r="G186" s="224"/>
      <c r="H186" s="175"/>
      <c r="I186" s="60"/>
      <c r="J186" s="39">
        <f t="shared" si="4"/>
        <v>0</v>
      </c>
      <c r="K186" s="81"/>
      <c r="L186" s="566"/>
      <c r="M186" s="61"/>
      <c r="N186" s="42">
        <f t="shared" si="6"/>
        <v>0</v>
      </c>
      <c r="O186" s="216"/>
      <c r="P186" s="217"/>
      <c r="Q186" s="218"/>
      <c r="R186" s="219"/>
      <c r="S186" s="176"/>
      <c r="T186" s="177"/>
      <c r="U186" s="49"/>
      <c r="V186" s="50"/>
    </row>
    <row r="187" spans="1:22" ht="24.75" thickTop="1" thickBot="1" x14ac:dyDescent="0.4">
      <c r="A187" s="204"/>
      <c r="B187" s="99"/>
      <c r="C187" s="242"/>
      <c r="D187" s="242"/>
      <c r="E187" s="34">
        <f t="shared" si="9"/>
        <v>0</v>
      </c>
      <c r="F187" s="60"/>
      <c r="G187" s="224"/>
      <c r="H187" s="175"/>
      <c r="I187" s="60"/>
      <c r="J187" s="39">
        <f t="shared" si="4"/>
        <v>0</v>
      </c>
      <c r="K187" s="81"/>
      <c r="L187" s="566"/>
      <c r="M187" s="61"/>
      <c r="N187" s="42">
        <f t="shared" si="6"/>
        <v>0</v>
      </c>
      <c r="O187" s="223"/>
      <c r="P187" s="243"/>
      <c r="Q187" s="124"/>
      <c r="R187" s="125"/>
      <c r="S187" s="176"/>
      <c r="T187" s="177"/>
      <c r="U187" s="49"/>
      <c r="V187" s="50"/>
    </row>
    <row r="188" spans="1:22" ht="24.75" thickTop="1" thickBot="1" x14ac:dyDescent="0.4">
      <c r="A188" s="204"/>
      <c r="B188" s="99"/>
      <c r="C188" s="242"/>
      <c r="D188" s="242"/>
      <c r="E188" s="34">
        <f t="shared" si="9"/>
        <v>0</v>
      </c>
      <c r="F188" s="60"/>
      <c r="G188" s="224"/>
      <c r="H188" s="175"/>
      <c r="I188" s="60"/>
      <c r="J188" s="39">
        <f t="shared" si="4"/>
        <v>0</v>
      </c>
      <c r="K188" s="81"/>
      <c r="L188" s="566"/>
      <c r="M188" s="61"/>
      <c r="N188" s="42">
        <f t="shared" si="6"/>
        <v>0</v>
      </c>
      <c r="O188" s="223"/>
      <c r="P188" s="243"/>
      <c r="Q188" s="124"/>
      <c r="R188" s="125"/>
      <c r="S188" s="176"/>
      <c r="T188" s="177"/>
      <c r="U188" s="49"/>
      <c r="V188" s="50"/>
    </row>
    <row r="189" spans="1:22" ht="24.75" thickTop="1" thickBot="1" x14ac:dyDescent="0.4">
      <c r="A189" s="101"/>
      <c r="B189" s="99"/>
      <c r="C189" s="226"/>
      <c r="D189" s="226"/>
      <c r="E189" s="34">
        <f t="shared" si="9"/>
        <v>0</v>
      </c>
      <c r="F189" s="60"/>
      <c r="G189" s="224"/>
      <c r="H189" s="227"/>
      <c r="I189" s="60"/>
      <c r="J189" s="39">
        <f t="shared" si="4"/>
        <v>0</v>
      </c>
      <c r="K189" s="81"/>
      <c r="L189" s="566"/>
      <c r="M189" s="61"/>
      <c r="N189" s="42">
        <f t="shared" si="6"/>
        <v>0</v>
      </c>
      <c r="O189" s="69"/>
      <c r="P189" s="209"/>
      <c r="Q189" s="124"/>
      <c r="R189" s="125"/>
      <c r="S189" s="176"/>
      <c r="T189" s="177"/>
      <c r="U189" s="49"/>
      <c r="V189" s="50"/>
    </row>
    <row r="190" spans="1:22" ht="24.75" thickTop="1" thickBot="1" x14ac:dyDescent="0.4">
      <c r="A190" s="204"/>
      <c r="B190" s="99"/>
      <c r="C190" s="244"/>
      <c r="D190" s="244"/>
      <c r="E190" s="34">
        <f t="shared" si="9"/>
        <v>0</v>
      </c>
      <c r="F190" s="60"/>
      <c r="G190" s="224"/>
      <c r="H190" s="59"/>
      <c r="I190" s="60"/>
      <c r="J190" s="39">
        <f t="shared" si="4"/>
        <v>0</v>
      </c>
      <c r="K190" s="81"/>
      <c r="L190" s="566"/>
      <c r="M190" s="61"/>
      <c r="N190" s="42">
        <f t="shared" si="6"/>
        <v>0</v>
      </c>
      <c r="O190" s="69"/>
      <c r="P190" s="209"/>
      <c r="Q190" s="124"/>
      <c r="R190" s="125"/>
      <c r="S190" s="176"/>
      <c r="T190" s="177"/>
      <c r="U190" s="49"/>
      <c r="V190" s="50"/>
    </row>
    <row r="191" spans="1:22" ht="24.75" thickTop="1" thickBot="1" x14ac:dyDescent="0.4">
      <c r="A191" s="169"/>
      <c r="B191" s="99"/>
      <c r="C191" s="226"/>
      <c r="D191" s="226"/>
      <c r="E191" s="34">
        <f t="shared" si="9"/>
        <v>0</v>
      </c>
      <c r="F191" s="60"/>
      <c r="G191" s="224"/>
      <c r="H191" s="227"/>
      <c r="I191" s="60"/>
      <c r="J191" s="39">
        <f t="shared" si="4"/>
        <v>0</v>
      </c>
      <c r="K191" s="81"/>
      <c r="L191" s="566"/>
      <c r="M191" s="61"/>
      <c r="N191" s="42">
        <f t="shared" si="6"/>
        <v>0</v>
      </c>
      <c r="O191" s="69"/>
      <c r="P191" s="209"/>
      <c r="Q191" s="124"/>
      <c r="R191" s="125"/>
      <c r="S191" s="176"/>
      <c r="T191" s="177"/>
      <c r="U191" s="49"/>
      <c r="V191" s="50"/>
    </row>
    <row r="192" spans="1:22" ht="24.75" thickTop="1" thickBot="1" x14ac:dyDescent="0.4">
      <c r="A192" s="245"/>
      <c r="B192" s="246"/>
      <c r="C192" s="197"/>
      <c r="D192" s="181"/>
      <c r="E192" s="34">
        <f t="shared" si="9"/>
        <v>0</v>
      </c>
      <c r="F192" s="60"/>
      <c r="G192" s="224"/>
      <c r="H192" s="227"/>
      <c r="I192" s="60"/>
      <c r="J192" s="39">
        <f t="shared" si="4"/>
        <v>0</v>
      </c>
      <c r="K192" s="81"/>
      <c r="L192" s="566"/>
      <c r="M192" s="61"/>
      <c r="N192" s="42">
        <f t="shared" si="6"/>
        <v>0</v>
      </c>
      <c r="O192" s="228"/>
      <c r="P192" s="229"/>
      <c r="Q192" s="124"/>
      <c r="R192" s="125"/>
      <c r="S192" s="176"/>
      <c r="T192" s="177"/>
      <c r="U192" s="49"/>
      <c r="V192" s="50"/>
    </row>
    <row r="193" spans="1:22" ht="24.75" thickTop="1" thickBot="1" x14ac:dyDescent="0.4">
      <c r="A193" s="169"/>
      <c r="B193" s="99"/>
      <c r="C193" s="249"/>
      <c r="D193" s="247"/>
      <c r="E193" s="34">
        <f t="shared" si="9"/>
        <v>0</v>
      </c>
      <c r="F193" s="60"/>
      <c r="G193" s="224"/>
      <c r="H193" s="227"/>
      <c r="I193" s="60"/>
      <c r="J193" s="39">
        <f t="shared" si="4"/>
        <v>0</v>
      </c>
      <c r="K193" s="81"/>
      <c r="L193" s="566"/>
      <c r="M193" s="61"/>
      <c r="N193" s="42">
        <f t="shared" si="6"/>
        <v>0</v>
      </c>
      <c r="O193" s="69"/>
      <c r="P193" s="209"/>
      <c r="Q193" s="124"/>
      <c r="R193" s="125"/>
      <c r="S193" s="176"/>
      <c r="T193" s="177"/>
      <c r="U193" s="49"/>
      <c r="V193" s="50"/>
    </row>
    <row r="194" spans="1:22" ht="24.75" thickTop="1" thickBot="1" x14ac:dyDescent="0.4">
      <c r="A194" s="169"/>
      <c r="B194" s="99"/>
      <c r="C194" s="249"/>
      <c r="D194" s="247"/>
      <c r="E194" s="34">
        <f t="shared" si="9"/>
        <v>0</v>
      </c>
      <c r="F194" s="60"/>
      <c r="G194" s="224"/>
      <c r="H194" s="227"/>
      <c r="I194" s="60"/>
      <c r="J194" s="39">
        <f t="shared" si="4"/>
        <v>0</v>
      </c>
      <c r="K194" s="81"/>
      <c r="L194" s="566"/>
      <c r="M194" s="61"/>
      <c r="N194" s="42">
        <f t="shared" si="6"/>
        <v>0</v>
      </c>
      <c r="O194" s="69"/>
      <c r="P194" s="209"/>
      <c r="Q194" s="124"/>
      <c r="R194" s="125"/>
      <c r="S194" s="176"/>
      <c r="T194" s="177"/>
      <c r="U194" s="49"/>
      <c r="V194" s="50"/>
    </row>
    <row r="195" spans="1:22" ht="24.75" thickTop="1" thickBot="1" x14ac:dyDescent="0.4">
      <c r="A195" s="248"/>
      <c r="B195" s="99"/>
      <c r="C195" s="249"/>
      <c r="D195" s="249"/>
      <c r="E195" s="34">
        <f t="shared" si="9"/>
        <v>0</v>
      </c>
      <c r="F195" s="60"/>
      <c r="G195" s="224"/>
      <c r="H195" s="227"/>
      <c r="I195" s="60"/>
      <c r="J195" s="39">
        <f t="shared" si="4"/>
        <v>0</v>
      </c>
      <c r="K195" s="81"/>
      <c r="L195" s="566"/>
      <c r="M195" s="61"/>
      <c r="N195" s="42">
        <f t="shared" si="6"/>
        <v>0</v>
      </c>
      <c r="O195" s="69"/>
      <c r="P195" s="209"/>
      <c r="Q195" s="124"/>
      <c r="R195" s="125"/>
      <c r="S195" s="176"/>
      <c r="T195" s="177"/>
      <c r="U195" s="49"/>
      <c r="V195" s="50"/>
    </row>
    <row r="196" spans="1:22" ht="24.75" thickTop="1" thickBot="1" x14ac:dyDescent="0.4">
      <c r="A196" s="169"/>
      <c r="B196" s="99"/>
      <c r="C196" s="597"/>
      <c r="D196" s="250"/>
      <c r="E196" s="34">
        <f t="shared" si="9"/>
        <v>0</v>
      </c>
      <c r="F196" s="60"/>
      <c r="G196" s="251"/>
      <c r="H196" s="227"/>
      <c r="I196" s="60"/>
      <c r="J196" s="39">
        <f t="shared" si="4"/>
        <v>0</v>
      </c>
      <c r="K196" s="81"/>
      <c r="L196" s="566"/>
      <c r="M196" s="61"/>
      <c r="N196" s="42">
        <f t="shared" si="6"/>
        <v>0</v>
      </c>
      <c r="O196" s="62"/>
      <c r="P196" s="252"/>
      <c r="Q196" s="124"/>
      <c r="R196" s="125"/>
      <c r="S196" s="176"/>
      <c r="T196" s="177"/>
      <c r="U196" s="49"/>
      <c r="V196" s="50"/>
    </row>
    <row r="197" spans="1:22" ht="24.75" thickTop="1" thickBot="1" x14ac:dyDescent="0.4">
      <c r="A197" s="169"/>
      <c r="B197" s="99"/>
      <c r="C197" s="597"/>
      <c r="D197" s="250"/>
      <c r="E197" s="34">
        <f t="shared" si="9"/>
        <v>0</v>
      </c>
      <c r="F197" s="60"/>
      <c r="G197" s="58"/>
      <c r="H197" s="227"/>
      <c r="I197" s="60"/>
      <c r="J197" s="39">
        <f t="shared" si="4"/>
        <v>0</v>
      </c>
      <c r="K197" s="81"/>
      <c r="L197" s="566"/>
      <c r="M197" s="61"/>
      <c r="N197" s="42">
        <f t="shared" si="6"/>
        <v>0</v>
      </c>
      <c r="O197" s="62"/>
      <c r="P197" s="252"/>
      <c r="Q197" s="124"/>
      <c r="R197" s="125"/>
      <c r="S197" s="176"/>
      <c r="T197" s="177"/>
      <c r="U197" s="49"/>
      <c r="V197" s="50"/>
    </row>
    <row r="198" spans="1:22" ht="24.75" thickTop="1" thickBot="1" x14ac:dyDescent="0.4">
      <c r="A198" s="169"/>
      <c r="B198" s="203"/>
      <c r="C198" s="188"/>
      <c r="D198" s="253"/>
      <c r="E198" s="34">
        <f t="shared" si="9"/>
        <v>0</v>
      </c>
      <c r="F198" s="254"/>
      <c r="G198" s="224"/>
      <c r="H198" s="255"/>
      <c r="I198" s="254"/>
      <c r="J198" s="39">
        <f t="shared" si="4"/>
        <v>0</v>
      </c>
      <c r="N198" s="42">
        <f t="shared" si="6"/>
        <v>0</v>
      </c>
      <c r="O198" s="257"/>
      <c r="P198" s="243"/>
      <c r="Q198" s="258"/>
      <c r="R198" s="259"/>
      <c r="S198" s="260"/>
      <c r="T198" s="261"/>
      <c r="U198" s="262"/>
      <c r="V198" s="263"/>
    </row>
    <row r="199" spans="1:22" ht="24.75" thickTop="1" thickBot="1" x14ac:dyDescent="0.4">
      <c r="A199" s="169"/>
      <c r="B199" s="99"/>
      <c r="C199" s="249"/>
      <c r="D199" s="249"/>
      <c r="E199" s="34">
        <f t="shared" si="9"/>
        <v>0</v>
      </c>
      <c r="F199" s="254"/>
      <c r="G199" s="224"/>
      <c r="H199" s="255"/>
      <c r="I199" s="254"/>
      <c r="J199" s="39">
        <f t="shared" si="4"/>
        <v>0</v>
      </c>
      <c r="N199" s="42">
        <f t="shared" ref="N199:N262" si="10">K199*I199</f>
        <v>0</v>
      </c>
      <c r="O199" s="257"/>
      <c r="P199" s="243"/>
      <c r="Q199" s="258"/>
      <c r="R199" s="259"/>
      <c r="S199" s="260"/>
      <c r="T199" s="261"/>
      <c r="U199" s="262"/>
      <c r="V199" s="263"/>
    </row>
    <row r="200" spans="1:22" ht="24.75" thickTop="1" thickBot="1" x14ac:dyDescent="0.4">
      <c r="A200" s="169"/>
      <c r="B200" s="99"/>
      <c r="C200" s="249"/>
      <c r="D200" s="249"/>
      <c r="E200" s="34">
        <f t="shared" si="9"/>
        <v>0</v>
      </c>
      <c r="F200" s="60"/>
      <c r="G200" s="224"/>
      <c r="H200" s="227"/>
      <c r="I200" s="60"/>
      <c r="J200" s="39">
        <f t="shared" si="4"/>
        <v>0</v>
      </c>
      <c r="K200" s="81"/>
      <c r="L200" s="566"/>
      <c r="M200" s="61"/>
      <c r="N200" s="42">
        <f t="shared" si="10"/>
        <v>0</v>
      </c>
      <c r="O200" s="69"/>
      <c r="P200" s="209"/>
      <c r="Q200" s="124"/>
      <c r="R200" s="125"/>
      <c r="S200" s="176"/>
      <c r="T200" s="177"/>
      <c r="U200" s="49"/>
      <c r="V200" s="50"/>
    </row>
    <row r="201" spans="1:22" ht="24.75" thickTop="1" thickBot="1" x14ac:dyDescent="0.4">
      <c r="A201" s="169"/>
      <c r="B201" s="99"/>
      <c r="C201" s="249"/>
      <c r="D201" s="249"/>
      <c r="E201" s="34">
        <f t="shared" si="9"/>
        <v>0</v>
      </c>
      <c r="F201" s="60"/>
      <c r="G201" s="224"/>
      <c r="H201" s="227"/>
      <c r="I201" s="60"/>
      <c r="J201" s="39">
        <f t="shared" si="4"/>
        <v>0</v>
      </c>
      <c r="K201" s="81"/>
      <c r="L201" s="566"/>
      <c r="M201" s="61"/>
      <c r="N201" s="42">
        <f t="shared" si="10"/>
        <v>0</v>
      </c>
      <c r="O201" s="69"/>
      <c r="P201" s="209"/>
      <c r="Q201" s="124"/>
      <c r="R201" s="125"/>
      <c r="S201" s="176"/>
      <c r="T201" s="177"/>
      <c r="U201" s="49"/>
      <c r="V201" s="50"/>
    </row>
    <row r="202" spans="1:22" ht="24.75" thickTop="1" thickBot="1" x14ac:dyDescent="0.4">
      <c r="A202" s="169"/>
      <c r="B202" s="99"/>
      <c r="C202" s="270"/>
      <c r="D202" s="264"/>
      <c r="E202" s="34">
        <f t="shared" si="9"/>
        <v>0</v>
      </c>
      <c r="F202" s="60"/>
      <c r="G202" s="251"/>
      <c r="H202" s="227"/>
      <c r="I202" s="60"/>
      <c r="J202" s="39">
        <f t="shared" si="4"/>
        <v>0</v>
      </c>
      <c r="K202" s="81"/>
      <c r="L202" s="566"/>
      <c r="M202" s="61"/>
      <c r="N202" s="42">
        <f t="shared" si="10"/>
        <v>0</v>
      </c>
      <c r="O202" s="69"/>
      <c r="P202" s="209"/>
      <c r="Q202" s="124"/>
      <c r="R202" s="125"/>
      <c r="S202" s="176"/>
      <c r="T202" s="177"/>
      <c r="U202" s="49"/>
      <c r="V202" s="50"/>
    </row>
    <row r="203" spans="1:22" ht="24.75" thickTop="1" thickBot="1" x14ac:dyDescent="0.4">
      <c r="A203" s="169"/>
      <c r="B203" s="99"/>
      <c r="C203" s="270"/>
      <c r="D203" s="264"/>
      <c r="E203" s="34">
        <f t="shared" si="9"/>
        <v>0</v>
      </c>
      <c r="F203" s="60"/>
      <c r="G203" s="251"/>
      <c r="H203" s="227"/>
      <c r="I203" s="60"/>
      <c r="J203" s="39">
        <f t="shared" si="4"/>
        <v>0</v>
      </c>
      <c r="K203" s="81"/>
      <c r="L203" s="566"/>
      <c r="M203" s="61"/>
      <c r="N203" s="42">
        <f t="shared" si="10"/>
        <v>0</v>
      </c>
      <c r="O203" s="69"/>
      <c r="P203" s="209"/>
      <c r="Q203" s="124"/>
      <c r="R203" s="125"/>
      <c r="S203" s="176"/>
      <c r="T203" s="177"/>
      <c r="U203" s="49"/>
      <c r="V203" s="50"/>
    </row>
    <row r="204" spans="1:22" ht="24.75" thickTop="1" thickBot="1" x14ac:dyDescent="0.4">
      <c r="A204" s="169"/>
      <c r="B204" s="99"/>
      <c r="C204" s="270"/>
      <c r="D204" s="264"/>
      <c r="E204" s="34">
        <f t="shared" si="9"/>
        <v>0</v>
      </c>
      <c r="F204" s="60"/>
      <c r="G204" s="251"/>
      <c r="H204" s="227"/>
      <c r="I204" s="60"/>
      <c r="J204" s="39">
        <f t="shared" si="4"/>
        <v>0</v>
      </c>
      <c r="K204" s="81"/>
      <c r="L204" s="566"/>
      <c r="M204" s="61"/>
      <c r="N204" s="42">
        <f t="shared" si="10"/>
        <v>0</v>
      </c>
      <c r="O204" s="69"/>
      <c r="P204" s="209"/>
      <c r="Q204" s="124"/>
      <c r="R204" s="125"/>
      <c r="S204" s="176"/>
      <c r="T204" s="177"/>
      <c r="U204" s="49"/>
      <c r="V204" s="50"/>
    </row>
    <row r="205" spans="1:22" ht="24.75" thickTop="1" thickBot="1" x14ac:dyDescent="0.4">
      <c r="A205" s="169"/>
      <c r="B205" s="203"/>
      <c r="C205" s="265"/>
      <c r="D205" s="265"/>
      <c r="E205" s="34">
        <f t="shared" si="9"/>
        <v>0</v>
      </c>
      <c r="F205" s="60"/>
      <c r="G205" s="251"/>
      <c r="H205" s="227"/>
      <c r="I205" s="60"/>
      <c r="J205" s="39">
        <f t="shared" ref="J205:J268" si="11">I205-F205</f>
        <v>0</v>
      </c>
      <c r="K205" s="81"/>
      <c r="L205" s="566"/>
      <c r="M205" s="61"/>
      <c r="N205" s="42">
        <f t="shared" si="10"/>
        <v>0</v>
      </c>
      <c r="O205" s="69"/>
      <c r="P205" s="209"/>
      <c r="Q205" s="124"/>
      <c r="R205" s="125"/>
      <c r="S205" s="176"/>
      <c r="T205" s="177"/>
      <c r="U205" s="49"/>
      <c r="V205" s="50"/>
    </row>
    <row r="206" spans="1:22" ht="24.75" thickTop="1" thickBot="1" x14ac:dyDescent="0.4">
      <c r="A206" s="169"/>
      <c r="B206" s="99"/>
      <c r="C206" s="270"/>
      <c r="D206" s="264"/>
      <c r="E206" s="34">
        <f t="shared" si="9"/>
        <v>0</v>
      </c>
      <c r="F206" s="60"/>
      <c r="G206" s="251"/>
      <c r="H206" s="227"/>
      <c r="I206" s="60"/>
      <c r="J206" s="39">
        <f t="shared" si="11"/>
        <v>0</v>
      </c>
      <c r="K206" s="81"/>
      <c r="L206" s="566"/>
      <c r="M206" s="61"/>
      <c r="N206" s="42">
        <f t="shared" si="10"/>
        <v>0</v>
      </c>
      <c r="O206" s="69"/>
      <c r="P206" s="209"/>
      <c r="Q206" s="124"/>
      <c r="R206" s="125"/>
      <c r="S206" s="176"/>
      <c r="T206" s="177"/>
      <c r="U206" s="49"/>
      <c r="V206" s="50"/>
    </row>
    <row r="207" spans="1:22" ht="24.75" thickTop="1" thickBot="1" x14ac:dyDescent="0.4">
      <c r="A207" s="169"/>
      <c r="B207" s="99"/>
      <c r="C207" s="244"/>
      <c r="D207" s="244"/>
      <c r="E207" s="34">
        <f t="shared" si="9"/>
        <v>0</v>
      </c>
      <c r="F207" s="60"/>
      <c r="G207" s="224"/>
      <c r="H207" s="227"/>
      <c r="I207" s="60"/>
      <c r="J207" s="39">
        <f t="shared" si="11"/>
        <v>0</v>
      </c>
      <c r="K207" s="81"/>
      <c r="L207" s="566"/>
      <c r="M207" s="61"/>
      <c r="N207" s="42">
        <f t="shared" si="10"/>
        <v>0</v>
      </c>
      <c r="O207" s="69"/>
      <c r="P207" s="209"/>
      <c r="Q207" s="124"/>
      <c r="R207" s="125"/>
      <c r="S207" s="176"/>
      <c r="T207" s="177"/>
      <c r="U207" s="49"/>
      <c r="V207" s="50"/>
    </row>
    <row r="208" spans="1:22" ht="24.75" thickTop="1" thickBot="1" x14ac:dyDescent="0.4">
      <c r="A208" s="169"/>
      <c r="B208" s="99"/>
      <c r="C208" s="244"/>
      <c r="D208" s="244"/>
      <c r="E208" s="34">
        <f t="shared" si="9"/>
        <v>0</v>
      </c>
      <c r="F208" s="60"/>
      <c r="G208" s="224"/>
      <c r="H208" s="227"/>
      <c r="I208" s="60"/>
      <c r="J208" s="39">
        <f t="shared" si="11"/>
        <v>0</v>
      </c>
      <c r="K208" s="81"/>
      <c r="L208" s="566"/>
      <c r="M208" s="61"/>
      <c r="N208" s="42">
        <f t="shared" si="10"/>
        <v>0</v>
      </c>
      <c r="O208" s="69"/>
      <c r="P208" s="209"/>
      <c r="Q208" s="124"/>
      <c r="R208" s="125"/>
      <c r="S208" s="176"/>
      <c r="T208" s="177"/>
      <c r="U208" s="49"/>
      <c r="V208" s="50"/>
    </row>
    <row r="209" spans="1:22" ht="24.75" thickTop="1" thickBot="1" x14ac:dyDescent="0.4">
      <c r="A209" s="169"/>
      <c r="B209" s="99"/>
      <c r="C209" s="244"/>
      <c r="D209" s="244"/>
      <c r="E209" s="34">
        <f t="shared" si="9"/>
        <v>0</v>
      </c>
      <c r="F209" s="60"/>
      <c r="G209" s="224"/>
      <c r="H209" s="227"/>
      <c r="I209" s="60"/>
      <c r="J209" s="39">
        <f t="shared" si="11"/>
        <v>0</v>
      </c>
      <c r="K209" s="81"/>
      <c r="L209" s="566"/>
      <c r="M209" s="61"/>
      <c r="N209" s="42">
        <f t="shared" si="10"/>
        <v>0</v>
      </c>
      <c r="O209" s="69"/>
      <c r="P209" s="209"/>
      <c r="Q209" s="124"/>
      <c r="R209" s="125"/>
      <c r="S209" s="176"/>
      <c r="T209" s="177"/>
      <c r="U209" s="49"/>
      <c r="V209" s="50"/>
    </row>
    <row r="210" spans="1:22" ht="24.75" thickTop="1" thickBot="1" x14ac:dyDescent="0.4">
      <c r="A210" s="169"/>
      <c r="B210" s="99"/>
      <c r="C210" s="244"/>
      <c r="D210" s="244"/>
      <c r="E210" s="34">
        <f t="shared" si="9"/>
        <v>0</v>
      </c>
      <c r="F210" s="60"/>
      <c r="G210" s="224"/>
      <c r="H210" s="227"/>
      <c r="I210" s="60"/>
      <c r="J210" s="39">
        <f t="shared" si="11"/>
        <v>0</v>
      </c>
      <c r="K210" s="81"/>
      <c r="L210" s="566"/>
      <c r="M210" s="61"/>
      <c r="N210" s="42">
        <f t="shared" si="10"/>
        <v>0</v>
      </c>
      <c r="O210" s="69"/>
      <c r="P210" s="209"/>
      <c r="Q210" s="124"/>
      <c r="R210" s="125"/>
      <c r="S210" s="176"/>
      <c r="T210" s="177"/>
      <c r="U210" s="49"/>
      <c r="V210" s="50"/>
    </row>
    <row r="211" spans="1:22" ht="24.75" thickTop="1" thickBot="1" x14ac:dyDescent="0.4">
      <c r="A211" s="248"/>
      <c r="B211" s="203"/>
      <c r="C211" s="249"/>
      <c r="D211" s="249"/>
      <c r="E211" s="34">
        <f t="shared" si="9"/>
        <v>0</v>
      </c>
      <c r="F211" s="60"/>
      <c r="G211" s="224"/>
      <c r="H211" s="227"/>
      <c r="I211" s="60"/>
      <c r="J211" s="39">
        <f t="shared" si="11"/>
        <v>0</v>
      </c>
      <c r="K211" s="81"/>
      <c r="L211" s="566"/>
      <c r="M211" s="61"/>
      <c r="N211" s="42">
        <f t="shared" si="10"/>
        <v>0</v>
      </c>
      <c r="O211" s="69"/>
      <c r="P211" s="209"/>
      <c r="Q211" s="124"/>
      <c r="R211" s="125"/>
      <c r="S211" s="176"/>
      <c r="T211" s="177"/>
      <c r="U211" s="49"/>
      <c r="V211" s="50"/>
    </row>
    <row r="212" spans="1:22" ht="24.75" thickTop="1" thickBot="1" x14ac:dyDescent="0.4">
      <c r="A212" s="266"/>
      <c r="B212" s="99"/>
      <c r="C212" s="597"/>
      <c r="D212" s="250"/>
      <c r="E212" s="34">
        <f t="shared" si="9"/>
        <v>0</v>
      </c>
      <c r="F212" s="60"/>
      <c r="G212" s="58"/>
      <c r="H212" s="227"/>
      <c r="I212" s="60"/>
      <c r="J212" s="39">
        <f t="shared" si="11"/>
        <v>0</v>
      </c>
      <c r="K212" s="81"/>
      <c r="L212" s="566"/>
      <c r="M212" s="61"/>
      <c r="N212" s="42">
        <f t="shared" si="10"/>
        <v>0</v>
      </c>
      <c r="O212" s="62"/>
      <c r="P212" s="252"/>
      <c r="Q212" s="124"/>
      <c r="R212" s="125"/>
      <c r="S212" s="176"/>
      <c r="T212" s="177"/>
      <c r="U212" s="49"/>
      <c r="V212" s="50"/>
    </row>
    <row r="213" spans="1:22" ht="24.75" thickTop="1" thickBot="1" x14ac:dyDescent="0.4">
      <c r="A213" s="169"/>
      <c r="B213" s="203"/>
      <c r="C213" s="598"/>
      <c r="D213" s="267"/>
      <c r="E213" s="34">
        <f t="shared" si="9"/>
        <v>0</v>
      </c>
      <c r="F213" s="60"/>
      <c r="G213" s="224"/>
      <c r="H213" s="227"/>
      <c r="I213" s="60"/>
      <c r="J213" s="39">
        <f t="shared" si="11"/>
        <v>0</v>
      </c>
      <c r="K213" s="81"/>
      <c r="L213" s="566"/>
      <c r="M213" s="61"/>
      <c r="N213" s="42">
        <f t="shared" si="10"/>
        <v>0</v>
      </c>
      <c r="O213" s="69"/>
      <c r="P213" s="209"/>
      <c r="Q213" s="124"/>
      <c r="R213" s="125"/>
      <c r="S213" s="176"/>
      <c r="T213" s="177"/>
      <c r="U213" s="49"/>
      <c r="V213" s="50"/>
    </row>
    <row r="214" spans="1:22" ht="24.75" thickTop="1" thickBot="1" x14ac:dyDescent="0.4">
      <c r="A214" s="169"/>
      <c r="B214" s="203"/>
      <c r="C214" s="598"/>
      <c r="D214" s="267"/>
      <c r="E214" s="34">
        <f t="shared" si="9"/>
        <v>0</v>
      </c>
      <c r="F214" s="60"/>
      <c r="G214" s="224"/>
      <c r="H214" s="227"/>
      <c r="I214" s="60"/>
      <c r="J214" s="39">
        <f t="shared" si="11"/>
        <v>0</v>
      </c>
      <c r="K214" s="81"/>
      <c r="L214" s="566"/>
      <c r="M214" s="61"/>
      <c r="N214" s="42">
        <f t="shared" si="10"/>
        <v>0</v>
      </c>
      <c r="O214" s="69"/>
      <c r="P214" s="209"/>
      <c r="Q214" s="124"/>
      <c r="R214" s="125"/>
      <c r="S214" s="176"/>
      <c r="T214" s="177"/>
      <c r="U214" s="49"/>
      <c r="V214" s="50"/>
    </row>
    <row r="215" spans="1:22" ht="24.75" thickTop="1" thickBot="1" x14ac:dyDescent="0.4">
      <c r="A215" s="169"/>
      <c r="B215" s="203"/>
      <c r="C215" s="598"/>
      <c r="D215" s="267"/>
      <c r="E215" s="34">
        <f t="shared" si="9"/>
        <v>0</v>
      </c>
      <c r="F215" s="60"/>
      <c r="G215" s="224"/>
      <c r="H215" s="227"/>
      <c r="I215" s="60"/>
      <c r="J215" s="39">
        <f t="shared" si="11"/>
        <v>0</v>
      </c>
      <c r="K215" s="81"/>
      <c r="L215" s="566"/>
      <c r="M215" s="61"/>
      <c r="N215" s="42">
        <f t="shared" si="10"/>
        <v>0</v>
      </c>
      <c r="O215" s="69"/>
      <c r="P215" s="209"/>
      <c r="Q215" s="124"/>
      <c r="R215" s="125"/>
      <c r="S215" s="176"/>
      <c r="T215" s="177"/>
      <c r="U215" s="49"/>
      <c r="V215" s="50"/>
    </row>
    <row r="216" spans="1:22" ht="24.75" thickTop="1" thickBot="1" x14ac:dyDescent="0.4">
      <c r="A216" s="169"/>
      <c r="B216" s="203"/>
      <c r="C216" s="598"/>
      <c r="D216" s="267"/>
      <c r="E216" s="34">
        <f t="shared" si="9"/>
        <v>0</v>
      </c>
      <c r="F216" s="268"/>
      <c r="G216" s="251"/>
      <c r="H216" s="227"/>
      <c r="I216" s="60"/>
      <c r="J216" s="39">
        <f t="shared" si="11"/>
        <v>0</v>
      </c>
      <c r="K216" s="81"/>
      <c r="L216" s="566"/>
      <c r="M216" s="61"/>
      <c r="N216" s="42">
        <f t="shared" si="10"/>
        <v>0</v>
      </c>
      <c r="O216" s="69"/>
      <c r="P216" s="209"/>
      <c r="Q216" s="124"/>
      <c r="R216" s="125"/>
      <c r="S216" s="176"/>
      <c r="T216" s="177"/>
      <c r="U216" s="49"/>
      <c r="V216" s="50"/>
    </row>
    <row r="217" spans="1:22" ht="24.75" thickTop="1" thickBot="1" x14ac:dyDescent="0.4">
      <c r="A217" s="169"/>
      <c r="B217" s="203"/>
      <c r="C217" s="598"/>
      <c r="D217" s="267"/>
      <c r="E217" s="34">
        <f t="shared" si="9"/>
        <v>0</v>
      </c>
      <c r="F217" s="268"/>
      <c r="G217" s="251"/>
      <c r="H217" s="227"/>
      <c r="I217" s="60"/>
      <c r="J217" s="39">
        <f t="shared" si="11"/>
        <v>0</v>
      </c>
      <c r="K217" s="81"/>
      <c r="L217" s="566"/>
      <c r="M217" s="61"/>
      <c r="N217" s="42">
        <f t="shared" si="10"/>
        <v>0</v>
      </c>
      <c r="O217" s="69"/>
      <c r="P217" s="209"/>
      <c r="Q217" s="124"/>
      <c r="R217" s="125"/>
      <c r="S217" s="176"/>
      <c r="T217" s="177"/>
      <c r="U217" s="49"/>
      <c r="V217" s="50"/>
    </row>
    <row r="218" spans="1:22" ht="24.75" thickTop="1" thickBot="1" x14ac:dyDescent="0.4">
      <c r="A218" s="169"/>
      <c r="B218" s="203"/>
      <c r="C218" s="598"/>
      <c r="D218" s="267"/>
      <c r="E218" s="34">
        <f t="shared" si="9"/>
        <v>0</v>
      </c>
      <c r="F218" s="268"/>
      <c r="G218" s="251"/>
      <c r="H218" s="227"/>
      <c r="I218" s="60"/>
      <c r="J218" s="39">
        <f t="shared" si="11"/>
        <v>0</v>
      </c>
      <c r="K218" s="81"/>
      <c r="L218" s="566"/>
      <c r="M218" s="61"/>
      <c r="N218" s="42">
        <f t="shared" si="10"/>
        <v>0</v>
      </c>
      <c r="O218" s="69"/>
      <c r="P218" s="209"/>
      <c r="Q218" s="124"/>
      <c r="R218" s="125"/>
      <c r="S218" s="176"/>
      <c r="T218" s="177"/>
      <c r="U218" s="49"/>
      <c r="V218" s="50"/>
    </row>
    <row r="219" spans="1:22" ht="24.75" thickTop="1" thickBot="1" x14ac:dyDescent="0.4">
      <c r="A219" s="169"/>
      <c r="B219" s="203"/>
      <c r="C219" s="598"/>
      <c r="D219" s="267"/>
      <c r="E219" s="34">
        <f t="shared" si="9"/>
        <v>0</v>
      </c>
      <c r="F219" s="268"/>
      <c r="G219" s="251"/>
      <c r="H219" s="227"/>
      <c r="I219" s="60"/>
      <c r="J219" s="39">
        <f t="shared" si="11"/>
        <v>0</v>
      </c>
      <c r="K219" s="81"/>
      <c r="L219" s="566"/>
      <c r="M219" s="61"/>
      <c r="N219" s="42">
        <f t="shared" si="10"/>
        <v>0</v>
      </c>
      <c r="O219" s="69"/>
      <c r="P219" s="209"/>
      <c r="Q219" s="124"/>
      <c r="R219" s="125"/>
      <c r="S219" s="176"/>
      <c r="T219" s="177"/>
      <c r="U219" s="49"/>
      <c r="V219" s="50"/>
    </row>
    <row r="220" spans="1:22" ht="24.75" thickTop="1" thickBot="1" x14ac:dyDescent="0.4">
      <c r="A220" s="169"/>
      <c r="B220" s="203"/>
      <c r="C220" s="598"/>
      <c r="D220" s="267"/>
      <c r="E220" s="34">
        <f t="shared" si="9"/>
        <v>0</v>
      </c>
      <c r="F220" s="268"/>
      <c r="G220" s="251"/>
      <c r="H220" s="227"/>
      <c r="I220" s="60"/>
      <c r="J220" s="39">
        <f t="shared" si="11"/>
        <v>0</v>
      </c>
      <c r="K220" s="81"/>
      <c r="L220" s="566"/>
      <c r="M220" s="61"/>
      <c r="N220" s="42">
        <f t="shared" si="10"/>
        <v>0</v>
      </c>
      <c r="O220" s="69"/>
      <c r="P220" s="209"/>
      <c r="Q220" s="124"/>
      <c r="R220" s="125"/>
      <c r="S220" s="176"/>
      <c r="T220" s="177"/>
      <c r="U220" s="49"/>
      <c r="V220" s="50"/>
    </row>
    <row r="221" spans="1:22" ht="24.75" thickTop="1" thickBot="1" x14ac:dyDescent="0.4">
      <c r="A221" s="169"/>
      <c r="B221" s="203"/>
      <c r="C221" s="598"/>
      <c r="D221" s="267"/>
      <c r="E221" s="34">
        <f t="shared" si="9"/>
        <v>0</v>
      </c>
      <c r="F221" s="268"/>
      <c r="G221" s="251"/>
      <c r="H221" s="227"/>
      <c r="I221" s="60"/>
      <c r="J221" s="39">
        <f t="shared" si="11"/>
        <v>0</v>
      </c>
      <c r="K221" s="81"/>
      <c r="L221" s="566"/>
      <c r="M221" s="61"/>
      <c r="N221" s="42">
        <f t="shared" si="10"/>
        <v>0</v>
      </c>
      <c r="O221" s="69"/>
      <c r="P221" s="209"/>
      <c r="Q221" s="124"/>
      <c r="R221" s="125"/>
      <c r="S221" s="176"/>
      <c r="T221" s="177"/>
      <c r="U221" s="49"/>
      <c r="V221" s="50"/>
    </row>
    <row r="222" spans="1:22" ht="24.75" thickTop="1" thickBot="1" x14ac:dyDescent="0.4">
      <c r="A222" s="169"/>
      <c r="B222" s="203"/>
      <c r="C222" s="598"/>
      <c r="D222" s="267"/>
      <c r="E222" s="34">
        <f t="shared" si="9"/>
        <v>0</v>
      </c>
      <c r="F222" s="268"/>
      <c r="G222" s="251"/>
      <c r="H222" s="227"/>
      <c r="I222" s="60"/>
      <c r="J222" s="39">
        <f t="shared" si="11"/>
        <v>0</v>
      </c>
      <c r="K222" s="81"/>
      <c r="L222" s="566"/>
      <c r="M222" s="61"/>
      <c r="N222" s="42">
        <f t="shared" si="10"/>
        <v>0</v>
      </c>
      <c r="O222" s="69"/>
      <c r="P222" s="209"/>
      <c r="Q222" s="124"/>
      <c r="R222" s="125"/>
      <c r="S222" s="176"/>
      <c r="T222" s="177"/>
      <c r="U222" s="49"/>
      <c r="V222" s="50"/>
    </row>
    <row r="223" spans="1:22" ht="24.75" thickTop="1" thickBot="1" x14ac:dyDescent="0.4">
      <c r="A223" s="169"/>
      <c r="B223" s="203"/>
      <c r="C223" s="598"/>
      <c r="D223" s="267"/>
      <c r="E223" s="34">
        <f t="shared" si="9"/>
        <v>0</v>
      </c>
      <c r="F223" s="60"/>
      <c r="G223" s="251"/>
      <c r="H223" s="227"/>
      <c r="I223" s="60"/>
      <c r="J223" s="39">
        <f t="shared" si="11"/>
        <v>0</v>
      </c>
      <c r="K223" s="81"/>
      <c r="L223" s="566"/>
      <c r="M223" s="61"/>
      <c r="N223" s="42">
        <f t="shared" si="10"/>
        <v>0</v>
      </c>
      <c r="O223" s="69"/>
      <c r="P223" s="209"/>
      <c r="Q223" s="124"/>
      <c r="R223" s="125"/>
      <c r="S223" s="176"/>
      <c r="T223" s="177"/>
      <c r="U223" s="49"/>
      <c r="V223" s="50"/>
    </row>
    <row r="224" spans="1:22" ht="24.75" thickTop="1" thickBot="1" x14ac:dyDescent="0.4">
      <c r="A224" s="169"/>
      <c r="B224" s="203"/>
      <c r="C224" s="244"/>
      <c r="D224" s="244"/>
      <c r="E224" s="34">
        <f t="shared" si="9"/>
        <v>0</v>
      </c>
      <c r="F224" s="60"/>
      <c r="G224" s="224"/>
      <c r="H224" s="227"/>
      <c r="I224" s="60"/>
      <c r="J224" s="39">
        <f t="shared" si="11"/>
        <v>0</v>
      </c>
      <c r="K224" s="81"/>
      <c r="L224" s="566"/>
      <c r="M224" s="61"/>
      <c r="N224" s="42">
        <f t="shared" si="10"/>
        <v>0</v>
      </c>
      <c r="O224" s="69"/>
      <c r="P224" s="209"/>
      <c r="Q224" s="124"/>
      <c r="R224" s="125"/>
      <c r="S224" s="176"/>
      <c r="T224" s="177"/>
      <c r="U224" s="49"/>
      <c r="V224" s="50"/>
    </row>
    <row r="225" spans="1:22" ht="24.75" thickTop="1" thickBot="1" x14ac:dyDescent="0.4">
      <c r="A225" s="169"/>
      <c r="B225" s="203"/>
      <c r="C225" s="244"/>
      <c r="D225" s="244"/>
      <c r="E225" s="34">
        <f t="shared" si="9"/>
        <v>0</v>
      </c>
      <c r="F225" s="60"/>
      <c r="G225" s="224"/>
      <c r="H225" s="227"/>
      <c r="I225" s="60"/>
      <c r="J225" s="39">
        <f t="shared" si="11"/>
        <v>0</v>
      </c>
      <c r="K225" s="81"/>
      <c r="L225" s="566"/>
      <c r="M225" s="61"/>
      <c r="N225" s="42">
        <f t="shared" si="10"/>
        <v>0</v>
      </c>
      <c r="O225" s="69"/>
      <c r="P225" s="209"/>
      <c r="Q225" s="124"/>
      <c r="R225" s="125"/>
      <c r="S225" s="176"/>
      <c r="T225" s="177"/>
      <c r="U225" s="49"/>
      <c r="V225" s="50"/>
    </row>
    <row r="226" spans="1:22" ht="24.75" thickTop="1" thickBot="1" x14ac:dyDescent="0.4">
      <c r="A226" s="169"/>
      <c r="B226" s="203"/>
      <c r="C226" s="244"/>
      <c r="D226" s="244"/>
      <c r="E226" s="34">
        <f t="shared" si="9"/>
        <v>0</v>
      </c>
      <c r="F226" s="60"/>
      <c r="G226" s="224"/>
      <c r="H226" s="227"/>
      <c r="I226" s="60"/>
      <c r="J226" s="39">
        <f t="shared" si="11"/>
        <v>0</v>
      </c>
      <c r="K226" s="81"/>
      <c r="L226" s="566"/>
      <c r="M226" s="61"/>
      <c r="N226" s="42">
        <f t="shared" si="10"/>
        <v>0</v>
      </c>
      <c r="O226" s="69"/>
      <c r="P226" s="209"/>
      <c r="Q226" s="124"/>
      <c r="R226" s="125"/>
      <c r="S226" s="176"/>
      <c r="T226" s="177"/>
      <c r="U226" s="49"/>
      <c r="V226" s="50"/>
    </row>
    <row r="227" spans="1:22" ht="24.75" thickTop="1" thickBot="1" x14ac:dyDescent="0.4">
      <c r="A227" s="169"/>
      <c r="B227" s="203"/>
      <c r="C227" s="244"/>
      <c r="D227" s="244"/>
      <c r="E227" s="34">
        <f t="shared" si="9"/>
        <v>0</v>
      </c>
      <c r="F227" s="60"/>
      <c r="G227" s="224"/>
      <c r="H227" s="227"/>
      <c r="I227" s="60"/>
      <c r="J227" s="39">
        <f t="shared" si="11"/>
        <v>0</v>
      </c>
      <c r="K227" s="81"/>
      <c r="L227" s="566"/>
      <c r="M227" s="61"/>
      <c r="N227" s="42">
        <f t="shared" si="10"/>
        <v>0</v>
      </c>
      <c r="O227" s="69"/>
      <c r="P227" s="209"/>
      <c r="Q227" s="124"/>
      <c r="R227" s="125"/>
      <c r="S227" s="176"/>
      <c r="T227" s="177"/>
      <c r="U227" s="49"/>
      <c r="V227" s="50"/>
    </row>
    <row r="228" spans="1:22" ht="24.75" thickTop="1" thickBot="1" x14ac:dyDescent="0.4">
      <c r="A228" s="169"/>
      <c r="B228" s="203"/>
      <c r="C228" s="244"/>
      <c r="D228" s="244"/>
      <c r="E228" s="34">
        <f t="shared" si="9"/>
        <v>0</v>
      </c>
      <c r="F228" s="60"/>
      <c r="G228" s="224"/>
      <c r="H228" s="227"/>
      <c r="I228" s="60"/>
      <c r="J228" s="39">
        <f t="shared" si="11"/>
        <v>0</v>
      </c>
      <c r="K228" s="81"/>
      <c r="L228" s="566"/>
      <c r="M228" s="61"/>
      <c r="N228" s="42">
        <f t="shared" si="10"/>
        <v>0</v>
      </c>
      <c r="O228" s="69"/>
      <c r="P228" s="209"/>
      <c r="Q228" s="124"/>
      <c r="R228" s="125"/>
      <c r="S228" s="176"/>
      <c r="T228" s="177"/>
      <c r="U228" s="49"/>
      <c r="V228" s="50"/>
    </row>
    <row r="229" spans="1:22" ht="24.75" thickTop="1" thickBot="1" x14ac:dyDescent="0.4">
      <c r="A229" s="169"/>
      <c r="B229" s="203"/>
      <c r="C229" s="244"/>
      <c r="D229" s="244"/>
      <c r="E229" s="34">
        <f t="shared" si="9"/>
        <v>0</v>
      </c>
      <c r="F229" s="60"/>
      <c r="G229" s="224"/>
      <c r="H229" s="227"/>
      <c r="I229" s="60"/>
      <c r="J229" s="39">
        <f t="shared" si="11"/>
        <v>0</v>
      </c>
      <c r="K229" s="81"/>
      <c r="L229" s="566"/>
      <c r="M229" s="61"/>
      <c r="N229" s="42">
        <f t="shared" si="10"/>
        <v>0</v>
      </c>
      <c r="O229" s="69"/>
      <c r="P229" s="209"/>
      <c r="Q229" s="124"/>
      <c r="R229" s="125"/>
      <c r="S229" s="176"/>
      <c r="T229" s="177"/>
      <c r="U229" s="49"/>
      <c r="V229" s="50"/>
    </row>
    <row r="230" spans="1:22" ht="24.75" thickTop="1" thickBot="1" x14ac:dyDescent="0.4">
      <c r="A230" s="169"/>
      <c r="B230" s="203"/>
      <c r="C230" s="244"/>
      <c r="D230" s="244"/>
      <c r="E230" s="34">
        <f t="shared" si="9"/>
        <v>0</v>
      </c>
      <c r="F230" s="60"/>
      <c r="G230" s="224"/>
      <c r="H230" s="227"/>
      <c r="I230" s="60"/>
      <c r="J230" s="39">
        <f t="shared" si="11"/>
        <v>0</v>
      </c>
      <c r="K230" s="81"/>
      <c r="L230" s="566"/>
      <c r="M230" s="61"/>
      <c r="N230" s="42">
        <f t="shared" si="10"/>
        <v>0</v>
      </c>
      <c r="O230" s="69"/>
      <c r="P230" s="209"/>
      <c r="Q230" s="124"/>
      <c r="R230" s="125"/>
      <c r="S230" s="176"/>
      <c r="T230" s="177"/>
      <c r="U230" s="49"/>
      <c r="V230" s="50"/>
    </row>
    <row r="231" spans="1:22" ht="24.75" thickTop="1" thickBot="1" x14ac:dyDescent="0.4">
      <c r="A231" s="169"/>
      <c r="B231" s="203"/>
      <c r="C231" s="244"/>
      <c r="D231" s="244"/>
      <c r="E231" s="34">
        <f t="shared" si="9"/>
        <v>0</v>
      </c>
      <c r="F231" s="60"/>
      <c r="G231" s="224"/>
      <c r="H231" s="227"/>
      <c r="I231" s="60"/>
      <c r="J231" s="39">
        <f t="shared" si="11"/>
        <v>0</v>
      </c>
      <c r="K231" s="81"/>
      <c r="L231" s="566"/>
      <c r="M231" s="61"/>
      <c r="N231" s="42">
        <f t="shared" si="10"/>
        <v>0</v>
      </c>
      <c r="O231" s="69"/>
      <c r="P231" s="209"/>
      <c r="Q231" s="124"/>
      <c r="R231" s="125"/>
      <c r="S231" s="176"/>
      <c r="T231" s="177"/>
      <c r="U231" s="49"/>
      <c r="V231" s="50"/>
    </row>
    <row r="232" spans="1:22" ht="24.75" thickTop="1" thickBot="1" x14ac:dyDescent="0.4">
      <c r="A232" s="203"/>
      <c r="B232" s="253"/>
      <c r="C232" s="244"/>
      <c r="D232" s="244"/>
      <c r="E232" s="34">
        <f t="shared" si="9"/>
        <v>0</v>
      </c>
      <c r="F232" s="60"/>
      <c r="G232" s="58"/>
      <c r="H232" s="59"/>
      <c r="I232" s="60"/>
      <c r="J232" s="39">
        <f t="shared" si="11"/>
        <v>0</v>
      </c>
      <c r="K232" s="81"/>
      <c r="L232" s="566"/>
      <c r="M232" s="61"/>
      <c r="N232" s="42">
        <f t="shared" si="10"/>
        <v>0</v>
      </c>
      <c r="O232" s="69"/>
      <c r="P232" s="209"/>
      <c r="Q232" s="124"/>
      <c r="R232" s="125"/>
      <c r="S232" s="176"/>
      <c r="T232" s="177"/>
      <c r="U232" s="49"/>
      <c r="V232" s="50"/>
    </row>
    <row r="233" spans="1:22" ht="24.75" thickTop="1" thickBot="1" x14ac:dyDescent="0.4">
      <c r="A233" s="266"/>
      <c r="B233" s="203"/>
      <c r="C233" s="244"/>
      <c r="D233" s="244"/>
      <c r="E233" s="34">
        <f t="shared" si="9"/>
        <v>0</v>
      </c>
      <c r="F233" s="60"/>
      <c r="G233" s="224"/>
      <c r="H233" s="227"/>
      <c r="I233" s="60"/>
      <c r="J233" s="39">
        <f t="shared" si="11"/>
        <v>0</v>
      </c>
      <c r="K233" s="81"/>
      <c r="L233" s="566"/>
      <c r="M233" s="61"/>
      <c r="N233" s="42">
        <f t="shared" si="10"/>
        <v>0</v>
      </c>
      <c r="O233" s="69"/>
      <c r="P233" s="209"/>
      <c r="Q233" s="124"/>
      <c r="R233" s="125"/>
      <c r="S233" s="176"/>
      <c r="T233" s="177"/>
      <c r="U233" s="49"/>
      <c r="V233" s="50"/>
    </row>
    <row r="234" spans="1:22" ht="24.75" thickTop="1" thickBot="1" x14ac:dyDescent="0.4">
      <c r="A234" s="266"/>
      <c r="B234" s="203"/>
      <c r="C234" s="244"/>
      <c r="D234" s="244"/>
      <c r="E234" s="34">
        <f t="shared" si="9"/>
        <v>0</v>
      </c>
      <c r="F234" s="60"/>
      <c r="G234" s="224"/>
      <c r="H234" s="227"/>
      <c r="I234" s="60"/>
      <c r="J234" s="39">
        <f t="shared" si="11"/>
        <v>0</v>
      </c>
      <c r="K234" s="81"/>
      <c r="L234" s="566"/>
      <c r="M234" s="61"/>
      <c r="N234" s="42">
        <f t="shared" si="10"/>
        <v>0</v>
      </c>
      <c r="O234" s="69"/>
      <c r="P234" s="209"/>
      <c r="Q234" s="124"/>
      <c r="R234" s="125"/>
      <c r="S234" s="176"/>
      <c r="T234" s="177"/>
      <c r="U234" s="49"/>
      <c r="V234" s="50"/>
    </row>
    <row r="235" spans="1:22" ht="24.75" thickTop="1" thickBot="1" x14ac:dyDescent="0.4">
      <c r="A235" s="266"/>
      <c r="B235" s="203"/>
      <c r="C235" s="244"/>
      <c r="D235" s="244"/>
      <c r="E235" s="34">
        <f t="shared" si="9"/>
        <v>0</v>
      </c>
      <c r="F235" s="60"/>
      <c r="G235" s="224"/>
      <c r="H235" s="227"/>
      <c r="I235" s="60"/>
      <c r="J235" s="39">
        <f t="shared" si="11"/>
        <v>0</v>
      </c>
      <c r="K235" s="81"/>
      <c r="L235" s="566"/>
      <c r="M235" s="61"/>
      <c r="N235" s="42">
        <f t="shared" si="10"/>
        <v>0</v>
      </c>
      <c r="O235" s="69"/>
      <c r="P235" s="209"/>
      <c r="Q235" s="124"/>
      <c r="R235" s="125"/>
      <c r="S235" s="176"/>
      <c r="T235" s="177"/>
      <c r="U235" s="49"/>
      <c r="V235" s="50"/>
    </row>
    <row r="236" spans="1:22" ht="24.75" thickTop="1" thickBot="1" x14ac:dyDescent="0.4">
      <c r="A236" s="266"/>
      <c r="B236" s="203"/>
      <c r="C236" s="244"/>
      <c r="D236" s="244"/>
      <c r="E236" s="34">
        <f t="shared" si="9"/>
        <v>0</v>
      </c>
      <c r="F236" s="60"/>
      <c r="G236" s="224"/>
      <c r="H236" s="227"/>
      <c r="I236" s="60"/>
      <c r="J236" s="39">
        <f t="shared" si="11"/>
        <v>0</v>
      </c>
      <c r="K236" s="81"/>
      <c r="L236" s="566"/>
      <c r="M236" s="61"/>
      <c r="N236" s="42">
        <f t="shared" si="10"/>
        <v>0</v>
      </c>
      <c r="O236" s="69"/>
      <c r="P236" s="209"/>
      <c r="Q236" s="124"/>
      <c r="R236" s="125"/>
      <c r="S236" s="176"/>
      <c r="T236" s="177"/>
      <c r="U236" s="49"/>
      <c r="V236" s="50"/>
    </row>
    <row r="237" spans="1:22" ht="24.75" thickTop="1" thickBot="1" x14ac:dyDescent="0.4">
      <c r="A237" s="269"/>
      <c r="B237" s="203"/>
      <c r="C237" s="244"/>
      <c r="D237" s="244"/>
      <c r="E237" s="34">
        <f t="shared" si="9"/>
        <v>0</v>
      </c>
      <c r="F237" s="60"/>
      <c r="G237" s="224"/>
      <c r="H237" s="227"/>
      <c r="I237" s="60"/>
      <c r="J237" s="39">
        <f t="shared" si="11"/>
        <v>0</v>
      </c>
      <c r="K237" s="81"/>
      <c r="L237" s="566"/>
      <c r="M237" s="61"/>
      <c r="N237" s="42">
        <f t="shared" si="10"/>
        <v>0</v>
      </c>
      <c r="O237" s="69"/>
      <c r="P237" s="209"/>
      <c r="Q237" s="124"/>
      <c r="R237" s="125"/>
      <c r="S237" s="176"/>
      <c r="T237" s="177"/>
      <c r="U237" s="49"/>
      <c r="V237" s="50"/>
    </row>
    <row r="238" spans="1:22" ht="24.75" thickTop="1" thickBot="1" x14ac:dyDescent="0.4">
      <c r="A238" s="169"/>
      <c r="B238" s="203"/>
      <c r="C238" s="244"/>
      <c r="D238" s="244"/>
      <c r="E238" s="34">
        <f t="shared" si="9"/>
        <v>0</v>
      </c>
      <c r="F238" s="60"/>
      <c r="G238" s="224"/>
      <c r="H238" s="227"/>
      <c r="I238" s="60"/>
      <c r="J238" s="39">
        <f t="shared" si="11"/>
        <v>0</v>
      </c>
      <c r="K238" s="81"/>
      <c r="L238" s="566"/>
      <c r="M238" s="61"/>
      <c r="N238" s="42">
        <f t="shared" si="10"/>
        <v>0</v>
      </c>
      <c r="O238" s="69"/>
      <c r="P238" s="209"/>
      <c r="Q238" s="124"/>
      <c r="R238" s="125"/>
      <c r="S238" s="176"/>
      <c r="T238" s="177"/>
      <c r="U238" s="49"/>
      <c r="V238" s="50"/>
    </row>
    <row r="239" spans="1:22" ht="24.75" thickTop="1" thickBot="1" x14ac:dyDescent="0.4">
      <c r="A239" s="169"/>
      <c r="B239" s="203"/>
      <c r="C239" s="244"/>
      <c r="D239" s="244"/>
      <c r="E239" s="34">
        <f t="shared" si="9"/>
        <v>0</v>
      </c>
      <c r="F239" s="60"/>
      <c r="G239" s="224"/>
      <c r="H239" s="227"/>
      <c r="I239" s="60"/>
      <c r="J239" s="39">
        <f t="shared" si="11"/>
        <v>0</v>
      </c>
      <c r="K239" s="81"/>
      <c r="L239" s="566"/>
      <c r="M239" s="61"/>
      <c r="N239" s="42">
        <f t="shared" si="10"/>
        <v>0</v>
      </c>
      <c r="O239" s="69"/>
      <c r="P239" s="209"/>
      <c r="Q239" s="124"/>
      <c r="R239" s="125"/>
      <c r="S239" s="176"/>
      <c r="T239" s="177"/>
      <c r="U239" s="49"/>
      <c r="V239" s="50"/>
    </row>
    <row r="240" spans="1:22" ht="24.75" thickTop="1" thickBot="1" x14ac:dyDescent="0.4">
      <c r="A240" s="169"/>
      <c r="B240" s="203"/>
      <c r="C240" s="244"/>
      <c r="D240" s="244"/>
      <c r="E240" s="34">
        <f t="shared" si="9"/>
        <v>0</v>
      </c>
      <c r="F240" s="60"/>
      <c r="G240" s="224"/>
      <c r="H240" s="227"/>
      <c r="I240" s="60"/>
      <c r="J240" s="39">
        <f t="shared" si="11"/>
        <v>0</v>
      </c>
      <c r="K240" s="81"/>
      <c r="L240" s="566"/>
      <c r="M240" s="61"/>
      <c r="N240" s="42">
        <f t="shared" si="10"/>
        <v>0</v>
      </c>
      <c r="O240" s="69"/>
      <c r="P240" s="209"/>
      <c r="Q240" s="124"/>
      <c r="R240" s="125"/>
      <c r="S240" s="176"/>
      <c r="T240" s="177"/>
      <c r="U240" s="49"/>
      <c r="V240" s="50"/>
    </row>
    <row r="241" spans="1:22" ht="24.75" thickTop="1" thickBot="1" x14ac:dyDescent="0.4">
      <c r="A241" s="169"/>
      <c r="B241" s="203"/>
      <c r="C241" s="244"/>
      <c r="D241" s="244"/>
      <c r="E241" s="34">
        <f t="shared" ref="E241:E285" si="12">D241*F241</f>
        <v>0</v>
      </c>
      <c r="F241" s="60"/>
      <c r="G241" s="224"/>
      <c r="H241" s="227"/>
      <c r="I241" s="60"/>
      <c r="J241" s="39">
        <f t="shared" si="11"/>
        <v>0</v>
      </c>
      <c r="K241" s="81"/>
      <c r="L241" s="566"/>
      <c r="M241" s="61"/>
      <c r="N241" s="42">
        <f t="shared" si="10"/>
        <v>0</v>
      </c>
      <c r="O241" s="69"/>
      <c r="P241" s="209"/>
      <c r="Q241" s="124"/>
      <c r="R241" s="125"/>
      <c r="S241" s="176"/>
      <c r="T241" s="177"/>
      <c r="U241" s="49"/>
      <c r="V241" s="50"/>
    </row>
    <row r="242" spans="1:22" ht="24.75" thickTop="1" thickBot="1" x14ac:dyDescent="0.4">
      <c r="A242" s="169"/>
      <c r="B242" s="203"/>
      <c r="C242" s="244"/>
      <c r="D242" s="244"/>
      <c r="E242" s="34">
        <f t="shared" si="12"/>
        <v>0</v>
      </c>
      <c r="F242" s="60"/>
      <c r="G242" s="224"/>
      <c r="H242" s="227"/>
      <c r="I242" s="60"/>
      <c r="J242" s="39">
        <f t="shared" si="11"/>
        <v>0</v>
      </c>
      <c r="K242" s="81"/>
      <c r="L242" s="566"/>
      <c r="M242" s="61"/>
      <c r="N242" s="42">
        <f t="shared" si="10"/>
        <v>0</v>
      </c>
      <c r="O242" s="69"/>
      <c r="P242" s="209"/>
      <c r="Q242" s="124"/>
      <c r="R242" s="125"/>
      <c r="S242" s="176"/>
      <c r="T242" s="177"/>
      <c r="U242" s="49"/>
      <c r="V242" s="50"/>
    </row>
    <row r="243" spans="1:22" ht="24.75" thickTop="1" thickBot="1" x14ac:dyDescent="0.4">
      <c r="A243" s="169"/>
      <c r="B243" s="203"/>
      <c r="C243" s="244"/>
      <c r="D243" s="244"/>
      <c r="E243" s="34">
        <f t="shared" si="12"/>
        <v>0</v>
      </c>
      <c r="F243" s="60"/>
      <c r="G243" s="224"/>
      <c r="H243" s="227"/>
      <c r="I243" s="60"/>
      <c r="J243" s="39">
        <f t="shared" si="11"/>
        <v>0</v>
      </c>
      <c r="K243" s="81"/>
      <c r="L243" s="566"/>
      <c r="M243" s="61"/>
      <c r="N243" s="42">
        <f t="shared" si="10"/>
        <v>0</v>
      </c>
      <c r="O243" s="69"/>
      <c r="P243" s="209"/>
      <c r="Q243" s="124"/>
      <c r="R243" s="125"/>
      <c r="S243" s="176"/>
      <c r="T243" s="177"/>
      <c r="U243" s="49"/>
      <c r="V243" s="50"/>
    </row>
    <row r="244" spans="1:22" ht="24.75" thickTop="1" thickBot="1" x14ac:dyDescent="0.4">
      <c r="A244" s="169"/>
      <c r="B244" s="203"/>
      <c r="C244" s="244"/>
      <c r="D244" s="244"/>
      <c r="E244" s="34">
        <f t="shared" si="12"/>
        <v>0</v>
      </c>
      <c r="F244" s="60"/>
      <c r="G244" s="224"/>
      <c r="H244" s="227"/>
      <c r="I244" s="60"/>
      <c r="J244" s="39">
        <f t="shared" si="11"/>
        <v>0</v>
      </c>
      <c r="K244" s="81"/>
      <c r="L244" s="566"/>
      <c r="M244" s="61"/>
      <c r="N244" s="42">
        <f t="shared" si="10"/>
        <v>0</v>
      </c>
      <c r="O244" s="69"/>
      <c r="P244" s="209"/>
      <c r="Q244" s="124"/>
      <c r="R244" s="125"/>
      <c r="S244" s="176"/>
      <c r="T244" s="177"/>
      <c r="U244" s="49"/>
      <c r="V244" s="50"/>
    </row>
    <row r="245" spans="1:22" ht="24.75" thickTop="1" thickBot="1" x14ac:dyDescent="0.4">
      <c r="A245" s="169"/>
      <c r="B245" s="203"/>
      <c r="C245" s="244"/>
      <c r="D245" s="244"/>
      <c r="E245" s="34">
        <f t="shared" si="12"/>
        <v>0</v>
      </c>
      <c r="F245" s="60"/>
      <c r="G245" s="224"/>
      <c r="H245" s="227"/>
      <c r="I245" s="60"/>
      <c r="J245" s="39">
        <f t="shared" si="11"/>
        <v>0</v>
      </c>
      <c r="K245" s="81"/>
      <c r="L245" s="566"/>
      <c r="M245" s="61"/>
      <c r="N245" s="42">
        <f t="shared" si="10"/>
        <v>0</v>
      </c>
      <c r="O245" s="69"/>
      <c r="P245" s="209"/>
      <c r="Q245" s="124"/>
      <c r="R245" s="125"/>
      <c r="S245" s="176"/>
      <c r="T245" s="177"/>
      <c r="U245" s="49"/>
      <c r="V245" s="50"/>
    </row>
    <row r="246" spans="1:22" ht="24.75" thickTop="1" thickBot="1" x14ac:dyDescent="0.4">
      <c r="A246" s="169"/>
      <c r="B246" s="203"/>
      <c r="C246" s="244"/>
      <c r="D246" s="244"/>
      <c r="E246" s="34">
        <f t="shared" si="12"/>
        <v>0</v>
      </c>
      <c r="F246" s="60"/>
      <c r="G246" s="224"/>
      <c r="H246" s="227"/>
      <c r="I246" s="60"/>
      <c r="J246" s="39">
        <f t="shared" si="11"/>
        <v>0</v>
      </c>
      <c r="K246" s="81"/>
      <c r="L246" s="566"/>
      <c r="M246" s="61"/>
      <c r="N246" s="42">
        <f t="shared" si="10"/>
        <v>0</v>
      </c>
      <c r="O246" s="69"/>
      <c r="P246" s="209"/>
      <c r="Q246" s="124"/>
      <c r="R246" s="125"/>
      <c r="S246" s="176"/>
      <c r="T246" s="177"/>
      <c r="U246" s="49"/>
      <c r="V246" s="50"/>
    </row>
    <row r="247" spans="1:22" ht="24.75" thickTop="1" thickBot="1" x14ac:dyDescent="0.4">
      <c r="A247" s="169"/>
      <c r="B247" s="203"/>
      <c r="C247" s="270"/>
      <c r="D247" s="270"/>
      <c r="E247" s="34">
        <f t="shared" si="12"/>
        <v>0</v>
      </c>
      <c r="F247" s="60"/>
      <c r="G247" s="224"/>
      <c r="H247" s="227"/>
      <c r="I247" s="60"/>
      <c r="J247" s="39">
        <f t="shared" si="11"/>
        <v>0</v>
      </c>
      <c r="K247" s="81"/>
      <c r="L247" s="566"/>
      <c r="M247" s="61"/>
      <c r="N247" s="42">
        <f t="shared" si="10"/>
        <v>0</v>
      </c>
      <c r="O247" s="69"/>
      <c r="P247" s="209"/>
      <c r="Q247" s="124"/>
      <c r="R247" s="125"/>
      <c r="S247" s="176"/>
      <c r="T247" s="177"/>
      <c r="U247" s="49"/>
      <c r="V247" s="50"/>
    </row>
    <row r="248" spans="1:22" ht="24.75" thickTop="1" thickBot="1" x14ac:dyDescent="0.4">
      <c r="A248" s="169"/>
      <c r="B248" s="203"/>
      <c r="C248" s="244"/>
      <c r="D248" s="244"/>
      <c r="E248" s="34">
        <f t="shared" si="12"/>
        <v>0</v>
      </c>
      <c r="F248" s="60"/>
      <c r="G248" s="224"/>
      <c r="H248" s="227"/>
      <c r="I248" s="60"/>
      <c r="J248" s="39">
        <f t="shared" si="11"/>
        <v>0</v>
      </c>
      <c r="K248" s="81"/>
      <c r="L248" s="566"/>
      <c r="M248" s="61"/>
      <c r="N248" s="42">
        <f t="shared" si="10"/>
        <v>0</v>
      </c>
      <c r="O248" s="69"/>
      <c r="P248" s="209"/>
      <c r="Q248" s="124"/>
      <c r="R248" s="125"/>
      <c r="S248" s="176"/>
      <c r="T248" s="177"/>
      <c r="U248" s="49"/>
      <c r="V248" s="50"/>
    </row>
    <row r="249" spans="1:22" ht="24.75" thickTop="1" thickBot="1" x14ac:dyDescent="0.4">
      <c r="A249" s="169"/>
      <c r="B249" s="203"/>
      <c r="C249" s="270"/>
      <c r="D249" s="264"/>
      <c r="E249" s="34">
        <f t="shared" si="12"/>
        <v>0</v>
      </c>
      <c r="F249" s="60"/>
      <c r="G249" s="224"/>
      <c r="H249" s="227"/>
      <c r="I249" s="60"/>
      <c r="J249" s="39">
        <f t="shared" si="11"/>
        <v>0</v>
      </c>
      <c r="K249" s="81"/>
      <c r="L249" s="566"/>
      <c r="M249" s="61"/>
      <c r="N249" s="42">
        <f t="shared" si="10"/>
        <v>0</v>
      </c>
      <c r="O249" s="69"/>
      <c r="P249" s="209"/>
      <c r="Q249" s="124"/>
      <c r="R249" s="125"/>
      <c r="S249" s="176"/>
      <c r="T249" s="177"/>
      <c r="U249" s="49"/>
      <c r="V249" s="50"/>
    </row>
    <row r="250" spans="1:22" ht="24.75" thickTop="1" thickBot="1" x14ac:dyDescent="0.4">
      <c r="A250" s="169"/>
      <c r="B250" s="203"/>
      <c r="C250" s="265"/>
      <c r="D250" s="265"/>
      <c r="E250" s="34">
        <f t="shared" si="12"/>
        <v>0</v>
      </c>
      <c r="F250" s="60"/>
      <c r="G250" s="224"/>
      <c r="H250" s="227"/>
      <c r="I250" s="60"/>
      <c r="J250" s="39">
        <f t="shared" si="11"/>
        <v>0</v>
      </c>
      <c r="K250" s="81"/>
      <c r="L250" s="566"/>
      <c r="M250" s="61"/>
      <c r="N250" s="42">
        <f t="shared" si="10"/>
        <v>0</v>
      </c>
      <c r="O250" s="69"/>
      <c r="P250" s="209"/>
      <c r="Q250" s="124"/>
      <c r="R250" s="125"/>
      <c r="S250" s="176"/>
      <c r="T250" s="177"/>
      <c r="U250" s="49"/>
      <c r="V250" s="50"/>
    </row>
    <row r="251" spans="1:22" ht="24.75" thickTop="1" thickBot="1" x14ac:dyDescent="0.4">
      <c r="A251" s="169"/>
      <c r="B251" s="203"/>
      <c r="C251" s="265"/>
      <c r="D251" s="265"/>
      <c r="E251" s="34">
        <f t="shared" si="12"/>
        <v>0</v>
      </c>
      <c r="F251" s="60"/>
      <c r="G251" s="224"/>
      <c r="H251" s="227"/>
      <c r="I251" s="60"/>
      <c r="J251" s="39">
        <f t="shared" si="11"/>
        <v>0</v>
      </c>
      <c r="K251" s="81"/>
      <c r="L251" s="566"/>
      <c r="M251" s="61"/>
      <c r="N251" s="42">
        <f t="shared" si="10"/>
        <v>0</v>
      </c>
      <c r="O251" s="69"/>
      <c r="P251" s="209"/>
      <c r="Q251" s="124"/>
      <c r="R251" s="125"/>
      <c r="S251" s="176"/>
      <c r="T251" s="177"/>
      <c r="U251" s="49"/>
      <c r="V251" s="50"/>
    </row>
    <row r="252" spans="1:22" ht="24.75" thickTop="1" thickBot="1" x14ac:dyDescent="0.4">
      <c r="A252" s="169"/>
      <c r="B252" s="203"/>
      <c r="C252" s="270"/>
      <c r="D252" s="264"/>
      <c r="E252" s="34">
        <f t="shared" si="12"/>
        <v>0</v>
      </c>
      <c r="F252" s="60"/>
      <c r="G252" s="224"/>
      <c r="H252" s="227"/>
      <c r="I252" s="60"/>
      <c r="J252" s="39">
        <f t="shared" si="11"/>
        <v>0</v>
      </c>
      <c r="K252" s="81"/>
      <c r="L252" s="566"/>
      <c r="M252" s="61"/>
      <c r="N252" s="42">
        <f t="shared" si="10"/>
        <v>0</v>
      </c>
      <c r="O252" s="69"/>
      <c r="P252" s="209"/>
      <c r="Q252" s="124"/>
      <c r="R252" s="125"/>
      <c r="S252" s="176"/>
      <c r="T252" s="177"/>
      <c r="U252" s="49"/>
      <c r="V252" s="50"/>
    </row>
    <row r="253" spans="1:22" ht="24.75" thickTop="1" thickBot="1" x14ac:dyDescent="0.4">
      <c r="A253" s="169"/>
      <c r="B253" s="203"/>
      <c r="C253" s="249"/>
      <c r="D253" s="249"/>
      <c r="E253" s="34">
        <f t="shared" si="12"/>
        <v>0</v>
      </c>
      <c r="F253" s="60"/>
      <c r="G253" s="224"/>
      <c r="H253" s="227"/>
      <c r="I253" s="60"/>
      <c r="J253" s="39">
        <f t="shared" si="11"/>
        <v>0</v>
      </c>
      <c r="K253" s="81"/>
      <c r="L253" s="566"/>
      <c r="M253" s="61"/>
      <c r="N253" s="42">
        <f t="shared" si="10"/>
        <v>0</v>
      </c>
      <c r="O253" s="69"/>
      <c r="P253" s="209"/>
      <c r="Q253" s="124"/>
      <c r="R253" s="125"/>
      <c r="S253" s="176"/>
      <c r="T253" s="177"/>
      <c r="U253" s="49"/>
      <c r="V253" s="50"/>
    </row>
    <row r="254" spans="1:22" ht="24.75" thickTop="1" thickBot="1" x14ac:dyDescent="0.4">
      <c r="A254" s="169"/>
      <c r="B254" s="203"/>
      <c r="C254" s="197"/>
      <c r="D254" s="197"/>
      <c r="E254" s="34">
        <f t="shared" si="12"/>
        <v>0</v>
      </c>
      <c r="F254" s="60"/>
      <c r="G254" s="224"/>
      <c r="H254" s="227"/>
      <c r="I254" s="60"/>
      <c r="J254" s="39">
        <f t="shared" si="11"/>
        <v>0</v>
      </c>
      <c r="K254" s="81"/>
      <c r="L254" s="566"/>
      <c r="M254" s="61"/>
      <c r="N254" s="42">
        <f t="shared" si="10"/>
        <v>0</v>
      </c>
      <c r="O254" s="69"/>
      <c r="P254" s="209"/>
      <c r="Q254" s="124"/>
      <c r="R254" s="125"/>
      <c r="S254" s="176"/>
      <c r="T254" s="177"/>
      <c r="U254" s="49"/>
      <c r="V254" s="50"/>
    </row>
    <row r="255" spans="1:22" ht="24.75" thickTop="1" thickBot="1" x14ac:dyDescent="0.4">
      <c r="A255" s="204"/>
      <c r="B255" s="203"/>
      <c r="C255" s="226"/>
      <c r="D255" s="226"/>
      <c r="E255" s="34">
        <f t="shared" si="12"/>
        <v>0</v>
      </c>
      <c r="F255" s="60"/>
      <c r="G255" s="224"/>
      <c r="H255" s="227"/>
      <c r="I255" s="60"/>
      <c r="J255" s="39">
        <f t="shared" si="11"/>
        <v>0</v>
      </c>
      <c r="K255" s="81"/>
      <c r="L255" s="566"/>
      <c r="M255" s="61"/>
      <c r="N255" s="42">
        <f t="shared" si="10"/>
        <v>0</v>
      </c>
      <c r="O255" s="69"/>
      <c r="P255" s="209"/>
      <c r="Q255" s="124"/>
      <c r="R255" s="125"/>
      <c r="S255" s="176"/>
      <c r="T255" s="177"/>
      <c r="U255" s="49"/>
      <c r="V255" s="50"/>
    </row>
    <row r="256" spans="1:22" ht="24.75" thickTop="1" thickBot="1" x14ac:dyDescent="0.4">
      <c r="A256" s="169"/>
      <c r="B256" s="203"/>
      <c r="C256" s="226"/>
      <c r="D256" s="226"/>
      <c r="E256" s="34">
        <f t="shared" si="12"/>
        <v>0</v>
      </c>
      <c r="F256" s="60"/>
      <c r="G256" s="224"/>
      <c r="H256" s="227"/>
      <c r="I256" s="60"/>
      <c r="J256" s="39">
        <f t="shared" si="11"/>
        <v>0</v>
      </c>
      <c r="K256" s="81"/>
      <c r="L256" s="566"/>
      <c r="M256" s="61"/>
      <c r="N256" s="42">
        <f t="shared" si="10"/>
        <v>0</v>
      </c>
      <c r="O256" s="69"/>
      <c r="P256" s="209"/>
      <c r="Q256" s="124"/>
      <c r="R256" s="125"/>
      <c r="S256" s="176"/>
      <c r="T256" s="177"/>
      <c r="U256" s="49"/>
      <c r="V256" s="50"/>
    </row>
    <row r="257" spans="1:22" ht="24.75" thickTop="1" thickBot="1" x14ac:dyDescent="0.4">
      <c r="A257" s="169"/>
      <c r="B257" s="203"/>
      <c r="C257" s="226"/>
      <c r="D257" s="226"/>
      <c r="E257" s="34">
        <f t="shared" si="12"/>
        <v>0</v>
      </c>
      <c r="F257" s="60"/>
      <c r="G257" s="224"/>
      <c r="H257" s="227"/>
      <c r="I257" s="60"/>
      <c r="J257" s="39">
        <f t="shared" si="11"/>
        <v>0</v>
      </c>
      <c r="K257" s="81"/>
      <c r="L257" s="566"/>
      <c r="M257" s="61"/>
      <c r="N257" s="42">
        <f t="shared" si="10"/>
        <v>0</v>
      </c>
      <c r="O257" s="69"/>
      <c r="P257" s="209"/>
      <c r="Q257" s="124"/>
      <c r="R257" s="125"/>
      <c r="S257" s="176"/>
      <c r="T257" s="177"/>
      <c r="U257" s="49"/>
      <c r="V257" s="50"/>
    </row>
    <row r="258" spans="1:22" ht="24.75" thickTop="1" thickBot="1" x14ac:dyDescent="0.4">
      <c r="A258" s="271"/>
      <c r="B258" s="272"/>
      <c r="C258" s="226"/>
      <c r="D258" s="226"/>
      <c r="E258" s="34">
        <f t="shared" si="12"/>
        <v>0</v>
      </c>
      <c r="F258" s="60"/>
      <c r="G258" s="224"/>
      <c r="H258" s="227"/>
      <c r="I258" s="60"/>
      <c r="J258" s="39">
        <f t="shared" si="11"/>
        <v>0</v>
      </c>
      <c r="K258" s="81"/>
      <c r="L258" s="566"/>
      <c r="M258" s="61"/>
      <c r="N258" s="42">
        <f t="shared" si="10"/>
        <v>0</v>
      </c>
      <c r="O258" s="69"/>
      <c r="P258" s="209"/>
      <c r="Q258" s="124"/>
      <c r="R258" s="125"/>
      <c r="S258" s="176"/>
      <c r="T258" s="177"/>
      <c r="U258" s="49"/>
      <c r="V258" s="50"/>
    </row>
    <row r="259" spans="1:22" ht="24.75" thickTop="1" thickBot="1" x14ac:dyDescent="0.4">
      <c r="A259" s="204"/>
      <c r="B259" s="272"/>
      <c r="C259" s="226"/>
      <c r="D259" s="226"/>
      <c r="E259" s="34">
        <f t="shared" si="12"/>
        <v>0</v>
      </c>
      <c r="F259" s="60"/>
      <c r="G259" s="224"/>
      <c r="H259" s="59"/>
      <c r="I259" s="60"/>
      <c r="J259" s="39">
        <f t="shared" si="11"/>
        <v>0</v>
      </c>
      <c r="K259" s="81"/>
      <c r="L259" s="566"/>
      <c r="M259" s="61"/>
      <c r="N259" s="42">
        <f t="shared" si="10"/>
        <v>0</v>
      </c>
      <c r="O259" s="69"/>
      <c r="P259" s="209"/>
      <c r="Q259" s="124"/>
      <c r="R259" s="125"/>
      <c r="S259" s="176"/>
      <c r="T259" s="177"/>
      <c r="U259" s="49"/>
      <c r="V259" s="50"/>
    </row>
    <row r="260" spans="1:22" ht="24.75" thickTop="1" thickBot="1" x14ac:dyDescent="0.4">
      <c r="A260" s="204"/>
      <c r="B260" s="272"/>
      <c r="C260" s="226"/>
      <c r="D260" s="226"/>
      <c r="E260" s="34">
        <f t="shared" si="12"/>
        <v>0</v>
      </c>
      <c r="F260" s="60"/>
      <c r="G260" s="224"/>
      <c r="H260" s="227"/>
      <c r="I260" s="60"/>
      <c r="J260" s="39">
        <f t="shared" si="11"/>
        <v>0</v>
      </c>
      <c r="K260" s="81"/>
      <c r="L260" s="566"/>
      <c r="M260" s="61"/>
      <c r="N260" s="42">
        <f t="shared" si="10"/>
        <v>0</v>
      </c>
      <c r="O260" s="69"/>
      <c r="P260" s="209"/>
      <c r="Q260" s="124"/>
      <c r="R260" s="125"/>
      <c r="S260" s="176"/>
      <c r="T260" s="177"/>
      <c r="U260" s="49"/>
      <c r="V260" s="50"/>
    </row>
    <row r="261" spans="1:22" ht="24.75" thickTop="1" thickBot="1" x14ac:dyDescent="0.4">
      <c r="A261" s="169"/>
      <c r="B261" s="272"/>
      <c r="C261" s="197"/>
      <c r="D261" s="181"/>
      <c r="E261" s="34">
        <f t="shared" si="12"/>
        <v>0</v>
      </c>
      <c r="F261" s="60"/>
      <c r="G261" s="224"/>
      <c r="H261" s="227"/>
      <c r="I261" s="60"/>
      <c r="J261" s="39">
        <f t="shared" si="11"/>
        <v>0</v>
      </c>
      <c r="K261" s="81"/>
      <c r="L261" s="566"/>
      <c r="M261" s="61"/>
      <c r="N261" s="42">
        <f t="shared" si="10"/>
        <v>0</v>
      </c>
      <c r="O261" s="69"/>
      <c r="P261" s="209"/>
      <c r="Q261" s="124"/>
      <c r="R261" s="125"/>
      <c r="S261" s="176"/>
      <c r="T261" s="177"/>
      <c r="U261" s="49"/>
      <c r="V261" s="50"/>
    </row>
    <row r="262" spans="1:22" ht="24.75" thickTop="1" thickBot="1" x14ac:dyDescent="0.4">
      <c r="A262" s="169"/>
      <c r="B262" s="272"/>
      <c r="C262" s="197"/>
      <c r="D262" s="181"/>
      <c r="E262" s="34">
        <f t="shared" si="12"/>
        <v>0</v>
      </c>
      <c r="F262" s="60"/>
      <c r="G262" s="224"/>
      <c r="H262" s="227"/>
      <c r="I262" s="60"/>
      <c r="J262" s="39">
        <f t="shared" si="11"/>
        <v>0</v>
      </c>
      <c r="K262" s="81"/>
      <c r="L262" s="566"/>
      <c r="M262" s="61"/>
      <c r="N262" s="42">
        <f t="shared" si="10"/>
        <v>0</v>
      </c>
      <c r="O262" s="69"/>
      <c r="P262" s="209"/>
      <c r="Q262" s="124"/>
      <c r="R262" s="125"/>
      <c r="S262" s="176"/>
      <c r="T262" s="177"/>
      <c r="U262" s="49"/>
      <c r="V262" s="50"/>
    </row>
    <row r="263" spans="1:22" ht="24.75" thickTop="1" thickBot="1" x14ac:dyDescent="0.4">
      <c r="A263" s="204"/>
      <c r="B263" s="272"/>
      <c r="C263" s="242"/>
      <c r="D263" s="242"/>
      <c r="E263" s="34">
        <f t="shared" si="12"/>
        <v>0</v>
      </c>
      <c r="F263" s="60"/>
      <c r="G263" s="224"/>
      <c r="H263" s="175"/>
      <c r="I263" s="60"/>
      <c r="J263" s="39">
        <f t="shared" si="11"/>
        <v>0</v>
      </c>
      <c r="K263" s="81"/>
      <c r="L263" s="566"/>
      <c r="M263" s="61"/>
      <c r="N263" s="42">
        <f t="shared" ref="N263:N285" si="13">K263*I263</f>
        <v>0</v>
      </c>
      <c r="O263" s="223"/>
      <c r="P263" s="243"/>
      <c r="Q263" s="124"/>
      <c r="R263" s="125"/>
      <c r="S263" s="176"/>
      <c r="T263" s="177"/>
      <c r="U263" s="49"/>
      <c r="V263" s="50"/>
    </row>
    <row r="264" spans="1:22" ht="24.75" thickTop="1" thickBot="1" x14ac:dyDescent="0.4">
      <c r="A264" s="204"/>
      <c r="B264" s="272"/>
      <c r="C264" s="191"/>
      <c r="D264" s="187"/>
      <c r="E264" s="34">
        <f t="shared" si="12"/>
        <v>0</v>
      </c>
      <c r="F264" s="60"/>
      <c r="G264" s="224"/>
      <c r="H264" s="175"/>
      <c r="I264" s="60"/>
      <c r="J264" s="39">
        <f t="shared" si="11"/>
        <v>0</v>
      </c>
      <c r="K264" s="81"/>
      <c r="L264" s="566"/>
      <c r="M264" s="274"/>
      <c r="N264" s="42">
        <f t="shared" si="13"/>
        <v>0</v>
      </c>
      <c r="O264" s="223"/>
      <c r="P264" s="243"/>
      <c r="Q264" s="124"/>
      <c r="R264" s="125"/>
      <c r="S264" s="176"/>
      <c r="T264" s="177"/>
      <c r="U264" s="49"/>
      <c r="V264" s="50"/>
    </row>
    <row r="265" spans="1:22" ht="24.75" thickTop="1" thickBot="1" x14ac:dyDescent="0.4">
      <c r="A265" s="204"/>
      <c r="B265" s="275"/>
      <c r="C265" s="154"/>
      <c r="D265" s="182"/>
      <c r="E265" s="34">
        <f t="shared" si="12"/>
        <v>0</v>
      </c>
      <c r="F265" s="182"/>
      <c r="G265" s="276"/>
      <c r="H265" s="277"/>
      <c r="I265" s="57"/>
      <c r="J265" s="39">
        <f t="shared" si="11"/>
        <v>0</v>
      </c>
      <c r="K265" s="81"/>
      <c r="L265" s="566"/>
      <c r="M265" s="274"/>
      <c r="N265" s="42">
        <f t="shared" si="13"/>
        <v>0</v>
      </c>
      <c r="O265" s="223"/>
      <c r="P265" s="243"/>
      <c r="Q265" s="124"/>
      <c r="R265" s="125"/>
      <c r="S265" s="176"/>
      <c r="T265" s="177"/>
      <c r="U265" s="49"/>
      <c r="V265" s="50"/>
    </row>
    <row r="266" spans="1:22" ht="24.75" thickTop="1" thickBot="1" x14ac:dyDescent="0.4">
      <c r="A266" s="204"/>
      <c r="B266" s="275"/>
      <c r="C266" s="154"/>
      <c r="D266" s="182"/>
      <c r="E266" s="34">
        <f t="shared" si="12"/>
        <v>0</v>
      </c>
      <c r="F266" s="182"/>
      <c r="G266" s="276"/>
      <c r="H266" s="277"/>
      <c r="I266" s="57"/>
      <c r="J266" s="39">
        <f t="shared" si="11"/>
        <v>0</v>
      </c>
      <c r="K266" s="81"/>
      <c r="L266" s="566"/>
      <c r="M266" s="274"/>
      <c r="N266" s="42">
        <f t="shared" si="13"/>
        <v>0</v>
      </c>
      <c r="O266" s="223"/>
      <c r="P266" s="243"/>
      <c r="Q266" s="124"/>
      <c r="R266" s="125"/>
      <c r="S266" s="176"/>
      <c r="T266" s="177"/>
      <c r="U266" s="49"/>
      <c r="V266" s="50"/>
    </row>
    <row r="267" spans="1:22" ht="24.75" thickTop="1" thickBot="1" x14ac:dyDescent="0.4">
      <c r="A267" s="204"/>
      <c r="B267" s="278"/>
      <c r="C267" s="154"/>
      <c r="D267" s="182"/>
      <c r="E267" s="34">
        <f t="shared" si="12"/>
        <v>0</v>
      </c>
      <c r="F267" s="182"/>
      <c r="G267" s="276"/>
      <c r="H267" s="277"/>
      <c r="I267" s="57"/>
      <c r="J267" s="39">
        <f t="shared" si="11"/>
        <v>0</v>
      </c>
      <c r="K267" s="81"/>
      <c r="L267" s="566"/>
      <c r="M267" s="274"/>
      <c r="N267" s="42">
        <f t="shared" si="13"/>
        <v>0</v>
      </c>
      <c r="O267" s="69"/>
      <c r="P267" s="212"/>
      <c r="Q267" s="124"/>
      <c r="R267" s="125"/>
      <c r="S267" s="176"/>
      <c r="T267" s="177"/>
      <c r="U267" s="49"/>
      <c r="V267" s="50"/>
    </row>
    <row r="268" spans="1:22" ht="24.75" thickTop="1" thickBot="1" x14ac:dyDescent="0.4">
      <c r="A268" s="204"/>
      <c r="B268" s="278"/>
      <c r="C268" s="154"/>
      <c r="D268" s="182"/>
      <c r="E268" s="34">
        <f t="shared" si="12"/>
        <v>0</v>
      </c>
      <c r="F268" s="182"/>
      <c r="G268" s="276"/>
      <c r="H268" s="277"/>
      <c r="I268" s="57"/>
      <c r="J268" s="39">
        <f t="shared" si="11"/>
        <v>0</v>
      </c>
      <c r="K268" s="81"/>
      <c r="L268" s="566"/>
      <c r="M268" s="274"/>
      <c r="N268" s="42">
        <f t="shared" si="13"/>
        <v>0</v>
      </c>
      <c r="O268" s="69"/>
      <c r="P268" s="212"/>
      <c r="Q268" s="124"/>
      <c r="R268" s="125"/>
      <c r="S268" s="176"/>
      <c r="T268" s="177"/>
      <c r="U268" s="49"/>
      <c r="V268" s="50"/>
    </row>
    <row r="269" spans="1:22" ht="24.75" thickTop="1" thickBot="1" x14ac:dyDescent="0.4">
      <c r="A269" s="204"/>
      <c r="B269" s="278"/>
      <c r="C269" s="154"/>
      <c r="D269" s="182"/>
      <c r="E269" s="34">
        <f t="shared" si="12"/>
        <v>0</v>
      </c>
      <c r="F269" s="182"/>
      <c r="G269" s="276"/>
      <c r="H269" s="277"/>
      <c r="I269" s="57"/>
      <c r="J269" s="39">
        <f t="shared" ref="J269:J281" si="14">I269-F269</f>
        <v>0</v>
      </c>
      <c r="K269" s="81"/>
      <c r="L269" s="566"/>
      <c r="M269" s="274"/>
      <c r="N269" s="42">
        <f t="shared" si="13"/>
        <v>0</v>
      </c>
      <c r="O269" s="69"/>
      <c r="P269" s="212"/>
      <c r="Q269" s="124"/>
      <c r="R269" s="125"/>
      <c r="S269" s="176"/>
      <c r="T269" s="177"/>
      <c r="U269" s="49"/>
      <c r="V269" s="50"/>
    </row>
    <row r="270" spans="1:22" ht="24.75" thickTop="1" thickBot="1" x14ac:dyDescent="0.4">
      <c r="A270" s="204"/>
      <c r="B270" s="203"/>
      <c r="C270" s="279"/>
      <c r="D270" s="280"/>
      <c r="E270" s="34">
        <f t="shared" si="12"/>
        <v>0</v>
      </c>
      <c r="F270" s="38"/>
      <c r="G270" s="281"/>
      <c r="H270" s="282"/>
      <c r="I270" s="60"/>
      <c r="J270" s="39">
        <f t="shared" si="14"/>
        <v>0</v>
      </c>
      <c r="K270" s="81"/>
      <c r="L270" s="566"/>
      <c r="M270" s="283"/>
      <c r="N270" s="42">
        <f t="shared" si="13"/>
        <v>0</v>
      </c>
      <c r="O270" s="223"/>
      <c r="P270" s="243"/>
      <c r="Q270" s="124"/>
      <c r="R270" s="125"/>
      <c r="S270" s="176"/>
      <c r="T270" s="177"/>
      <c r="U270" s="49"/>
      <c r="V270" s="50"/>
    </row>
    <row r="271" spans="1:22" ht="24.75" thickTop="1" thickBot="1" x14ac:dyDescent="0.4">
      <c r="A271" s="204"/>
      <c r="B271" s="203"/>
      <c r="C271" s="279"/>
      <c r="D271" s="279"/>
      <c r="E271" s="34">
        <f t="shared" si="12"/>
        <v>0</v>
      </c>
      <c r="F271" s="60"/>
      <c r="G271" s="224"/>
      <c r="H271" s="175"/>
      <c r="I271" s="60"/>
      <c r="J271" s="39">
        <f t="shared" si="14"/>
        <v>0</v>
      </c>
      <c r="K271" s="81"/>
      <c r="L271" s="566"/>
      <c r="M271" s="283"/>
      <c r="N271" s="42">
        <f t="shared" si="13"/>
        <v>0</v>
      </c>
      <c r="O271" s="223"/>
      <c r="P271" s="243"/>
      <c r="Q271" s="124"/>
      <c r="R271" s="125"/>
      <c r="S271" s="176"/>
      <c r="T271" s="177"/>
      <c r="U271" s="49"/>
      <c r="V271" s="50"/>
    </row>
    <row r="272" spans="1:22" ht="24.75" thickTop="1" thickBot="1" x14ac:dyDescent="0.4">
      <c r="A272" s="204"/>
      <c r="B272" s="203"/>
      <c r="C272" s="279"/>
      <c r="D272" s="279"/>
      <c r="E272" s="34">
        <f t="shared" si="12"/>
        <v>0</v>
      </c>
      <c r="F272" s="60"/>
      <c r="G272" s="224"/>
      <c r="H272" s="175"/>
      <c r="I272" s="60"/>
      <c r="J272" s="39">
        <f t="shared" si="14"/>
        <v>0</v>
      </c>
      <c r="K272" s="81"/>
      <c r="L272" s="566"/>
      <c r="M272" s="283"/>
      <c r="N272" s="42">
        <f t="shared" si="13"/>
        <v>0</v>
      </c>
      <c r="O272" s="223"/>
      <c r="P272" s="243"/>
      <c r="Q272" s="124"/>
      <c r="R272" s="125"/>
      <c r="S272" s="176"/>
      <c r="T272" s="177"/>
      <c r="U272" s="49"/>
      <c r="V272" s="50"/>
    </row>
    <row r="273" spans="1:22" ht="24.75" thickTop="1" thickBot="1" x14ac:dyDescent="0.4">
      <c r="A273" s="204"/>
      <c r="B273" s="203"/>
      <c r="C273" s="284"/>
      <c r="D273" s="284"/>
      <c r="E273" s="34">
        <f t="shared" si="12"/>
        <v>0</v>
      </c>
      <c r="F273" s="60"/>
      <c r="G273" s="224"/>
      <c r="H273" s="175"/>
      <c r="I273" s="60"/>
      <c r="J273" s="39">
        <f t="shared" si="14"/>
        <v>0</v>
      </c>
      <c r="K273" s="81"/>
      <c r="L273" s="566"/>
      <c r="M273" s="283"/>
      <c r="N273" s="42">
        <f t="shared" si="13"/>
        <v>0</v>
      </c>
      <c r="O273" s="223"/>
      <c r="P273" s="243"/>
      <c r="Q273" s="124"/>
      <c r="R273" s="125"/>
      <c r="S273" s="176"/>
      <c r="T273" s="177"/>
      <c r="U273" s="49"/>
      <c r="V273" s="50"/>
    </row>
    <row r="274" spans="1:22" ht="24.75" thickTop="1" thickBot="1" x14ac:dyDescent="0.4">
      <c r="A274" s="285"/>
      <c r="B274" s="203"/>
      <c r="C274" s="599"/>
      <c r="D274" s="203"/>
      <c r="E274" s="34">
        <f t="shared" si="12"/>
        <v>0</v>
      </c>
      <c r="F274" s="254"/>
      <c r="G274" s="224"/>
      <c r="H274" s="255"/>
      <c r="I274" s="254">
        <v>0</v>
      </c>
      <c r="J274" s="39">
        <f t="shared" si="14"/>
        <v>0</v>
      </c>
      <c r="K274" s="286"/>
      <c r="L274" s="575"/>
      <c r="M274" s="286"/>
      <c r="N274" s="42">
        <f t="shared" si="13"/>
        <v>0</v>
      </c>
      <c r="O274" s="287"/>
      <c r="P274" s="243"/>
      <c r="Q274" s="124"/>
      <c r="R274" s="288"/>
      <c r="S274" s="289"/>
      <c r="T274" s="290"/>
      <c r="U274" s="259"/>
      <c r="V274" s="263"/>
    </row>
    <row r="275" spans="1:22" ht="24.75" thickTop="1" thickBot="1" x14ac:dyDescent="0.4">
      <c r="A275" s="285"/>
      <c r="B275" s="203"/>
      <c r="C275" s="599"/>
      <c r="D275" s="203"/>
      <c r="E275" s="34">
        <f t="shared" si="12"/>
        <v>0</v>
      </c>
      <c r="F275" s="254"/>
      <c r="G275" s="224"/>
      <c r="H275" s="255"/>
      <c r="I275" s="254">
        <v>0</v>
      </c>
      <c r="J275" s="39">
        <f t="shared" si="14"/>
        <v>0</v>
      </c>
      <c r="K275" s="286"/>
      <c r="L275" s="575"/>
      <c r="M275" s="286"/>
      <c r="N275" s="42">
        <f t="shared" si="13"/>
        <v>0</v>
      </c>
      <c r="O275" s="287"/>
      <c r="P275" s="243"/>
      <c r="Q275" s="124"/>
      <c r="R275" s="288"/>
      <c r="S275" s="289"/>
      <c r="T275" s="290"/>
      <c r="U275" s="259"/>
      <c r="V275" s="263"/>
    </row>
    <row r="276" spans="1:22" ht="24.75" thickTop="1" thickBot="1" x14ac:dyDescent="0.4">
      <c r="A276" s="285"/>
      <c r="B276" s="203"/>
      <c r="C276" s="599"/>
      <c r="D276" s="203"/>
      <c r="E276" s="34">
        <f t="shared" si="12"/>
        <v>0</v>
      </c>
      <c r="F276" s="254"/>
      <c r="G276" s="224"/>
      <c r="H276" s="255"/>
      <c r="I276" s="254">
        <v>0</v>
      </c>
      <c r="J276" s="39">
        <f t="shared" si="14"/>
        <v>0</v>
      </c>
      <c r="K276" s="286"/>
      <c r="L276" s="575"/>
      <c r="M276" s="286"/>
      <c r="N276" s="42">
        <f t="shared" si="13"/>
        <v>0</v>
      </c>
      <c r="O276" s="287"/>
      <c r="P276" s="243"/>
      <c r="Q276" s="124"/>
      <c r="R276" s="288"/>
      <c r="S276" s="289"/>
      <c r="T276" s="290"/>
      <c r="U276" s="259"/>
      <c r="V276" s="263"/>
    </row>
    <row r="277" spans="1:22" ht="24.75" thickTop="1" thickBot="1" x14ac:dyDescent="0.4">
      <c r="A277" s="285"/>
      <c r="B277" s="203"/>
      <c r="C277" s="599"/>
      <c r="D277" s="203"/>
      <c r="E277" s="34">
        <f t="shared" si="12"/>
        <v>0</v>
      </c>
      <c r="F277" s="254"/>
      <c r="G277" s="224"/>
      <c r="H277" s="291"/>
      <c r="I277" s="254">
        <v>0</v>
      </c>
      <c r="J277" s="39">
        <f t="shared" si="14"/>
        <v>0</v>
      </c>
      <c r="K277" s="286"/>
      <c r="L277" s="575"/>
      <c r="M277" s="286"/>
      <c r="N277" s="42">
        <f t="shared" si="13"/>
        <v>0</v>
      </c>
      <c r="O277" s="287"/>
      <c r="P277" s="243"/>
      <c r="Q277" s="124"/>
      <c r="R277" s="288"/>
      <c r="S277" s="289"/>
      <c r="T277" s="290"/>
      <c r="U277" s="259"/>
      <c r="V277" s="263"/>
    </row>
    <row r="278" spans="1:22" ht="24.75" thickTop="1" thickBot="1" x14ac:dyDescent="0.4">
      <c r="A278" s="292"/>
      <c r="B278" s="203"/>
      <c r="C278" s="599"/>
      <c r="D278" s="203"/>
      <c r="E278" s="34">
        <f t="shared" si="12"/>
        <v>0</v>
      </c>
      <c r="F278" s="254"/>
      <c r="G278" s="224"/>
      <c r="H278" s="293"/>
      <c r="I278" s="254">
        <v>0</v>
      </c>
      <c r="J278" s="39">
        <f t="shared" si="14"/>
        <v>0</v>
      </c>
      <c r="K278" s="286"/>
      <c r="L278" s="575"/>
      <c r="M278" s="286"/>
      <c r="N278" s="42">
        <f t="shared" si="13"/>
        <v>0</v>
      </c>
      <c r="O278" s="287"/>
      <c r="P278" s="243"/>
      <c r="Q278" s="124"/>
      <c r="R278" s="288"/>
      <c r="S278" s="289"/>
      <c r="T278" s="290"/>
      <c r="U278" s="49"/>
      <c r="V278" s="50"/>
    </row>
    <row r="279" spans="1:22" ht="24.75" thickTop="1" thickBot="1" x14ac:dyDescent="0.4">
      <c r="A279" s="294"/>
      <c r="B279" s="295"/>
      <c r="E279" s="34">
        <f t="shared" si="12"/>
        <v>0</v>
      </c>
      <c r="H279" s="299"/>
      <c r="I279" s="297">
        <v>0</v>
      </c>
      <c r="J279" s="39">
        <f t="shared" si="14"/>
        <v>0</v>
      </c>
      <c r="K279" s="300"/>
      <c r="M279" s="300"/>
      <c r="N279" s="42">
        <f t="shared" si="13"/>
        <v>0</v>
      </c>
      <c r="O279" s="287"/>
      <c r="P279" s="243"/>
      <c r="Q279" s="258"/>
      <c r="R279" s="288"/>
      <c r="S279" s="289"/>
      <c r="T279" s="290"/>
      <c r="U279" s="49"/>
      <c r="V279" s="50"/>
    </row>
    <row r="280" spans="1:22" ht="24.75" thickTop="1" thickBot="1" x14ac:dyDescent="0.4">
      <c r="A280" s="294"/>
      <c r="B280" s="295"/>
      <c r="E280" s="34">
        <f t="shared" si="12"/>
        <v>0</v>
      </c>
      <c r="I280" s="297">
        <v>0</v>
      </c>
      <c r="J280" s="39">
        <f t="shared" si="14"/>
        <v>0</v>
      </c>
      <c r="K280" s="300"/>
      <c r="M280" s="300"/>
      <c r="N280" s="42">
        <f t="shared" si="13"/>
        <v>0</v>
      </c>
      <c r="O280" s="287"/>
      <c r="P280" s="243"/>
      <c r="Q280" s="258"/>
      <c r="R280" s="288"/>
      <c r="S280" s="289"/>
      <c r="T280" s="290"/>
      <c r="U280" s="49"/>
      <c r="V280" s="50"/>
    </row>
    <row r="281" spans="1:22" ht="24.75" thickTop="1" thickBot="1" x14ac:dyDescent="0.4">
      <c r="A281" s="294"/>
      <c r="B281" s="295"/>
      <c r="E281" s="34">
        <f t="shared" si="12"/>
        <v>0</v>
      </c>
      <c r="I281" s="302">
        <v>0</v>
      </c>
      <c r="J281" s="39">
        <f t="shared" si="14"/>
        <v>0</v>
      </c>
      <c r="K281" s="300"/>
      <c r="M281" s="300"/>
      <c r="N281" s="42">
        <f t="shared" si="13"/>
        <v>0</v>
      </c>
      <c r="O281" s="287"/>
      <c r="P281" s="243"/>
      <c r="Q281" s="258"/>
      <c r="R281" s="288"/>
      <c r="S281" s="289"/>
      <c r="T281" s="290"/>
      <c r="U281" s="49"/>
      <c r="V281" s="50"/>
    </row>
    <row r="282" spans="1:22" ht="24.75" thickTop="1" thickBot="1" x14ac:dyDescent="0.35">
      <c r="A282" s="294"/>
      <c r="B282" s="295"/>
      <c r="E282" s="34" t="e">
        <f t="shared" si="12"/>
        <v>#VALUE!</v>
      </c>
      <c r="F282" s="1661" t="s">
        <v>27</v>
      </c>
      <c r="G282" s="1661"/>
      <c r="H282" s="1662"/>
      <c r="I282" s="303">
        <f>SUM(I4:I281)</f>
        <v>355611.89999999997</v>
      </c>
      <c r="J282" s="304"/>
      <c r="K282" s="300"/>
      <c r="L282" s="576"/>
      <c r="M282" s="300"/>
      <c r="N282" s="42">
        <f t="shared" si="13"/>
        <v>0</v>
      </c>
      <c r="O282" s="287"/>
      <c r="P282" s="243"/>
      <c r="Q282" s="258"/>
      <c r="R282" s="288"/>
      <c r="S282" s="306"/>
      <c r="T282" s="261"/>
      <c r="U282" s="262"/>
      <c r="V282" s="50"/>
    </row>
    <row r="283" spans="1:22" ht="24.75" thickTop="1" thickBot="1" x14ac:dyDescent="0.3">
      <c r="A283" s="307"/>
      <c r="B283" s="295"/>
      <c r="E283" s="34">
        <f t="shared" si="12"/>
        <v>0</v>
      </c>
      <c r="I283" s="308"/>
      <c r="J283" s="304"/>
      <c r="K283" s="300"/>
      <c r="L283" s="576"/>
      <c r="M283" s="300"/>
      <c r="N283" s="42">
        <f t="shared" si="13"/>
        <v>0</v>
      </c>
      <c r="O283" s="309"/>
      <c r="Q283" s="6"/>
      <c r="R283" s="310"/>
      <c r="S283" s="311"/>
      <c r="T283" s="312"/>
      <c r="V283" s="9"/>
    </row>
    <row r="284" spans="1:22" ht="24.75" thickTop="1" thickBot="1" x14ac:dyDescent="0.4">
      <c r="A284" s="294"/>
      <c r="B284" s="295"/>
      <c r="E284" s="34">
        <f t="shared" si="12"/>
        <v>0</v>
      </c>
      <c r="J284" s="297"/>
      <c r="K284" s="300"/>
      <c r="M284" s="300"/>
      <c r="N284" s="42">
        <f t="shared" si="13"/>
        <v>0</v>
      </c>
      <c r="O284" s="309"/>
      <c r="Q284" s="6"/>
      <c r="R284" s="310"/>
      <c r="S284" s="311"/>
      <c r="T284" s="312"/>
      <c r="V284" s="9"/>
    </row>
    <row r="285" spans="1:22" ht="24.75" thickTop="1" thickBot="1" x14ac:dyDescent="0.4">
      <c r="A285" s="294"/>
      <c r="B285" s="295"/>
      <c r="E285" s="34">
        <f t="shared" si="12"/>
        <v>0</v>
      </c>
      <c r="J285" s="297"/>
      <c r="K285" s="314"/>
      <c r="N285" s="42">
        <f t="shared" si="13"/>
        <v>0</v>
      </c>
      <c r="O285" s="315"/>
      <c r="Q285" s="6"/>
      <c r="R285" s="310"/>
      <c r="S285" s="311"/>
      <c r="T285" s="316"/>
      <c r="V285" s="9"/>
    </row>
    <row r="286" spans="1:22" ht="24.75" thickTop="1" thickBot="1" x14ac:dyDescent="0.4">
      <c r="A286" s="294"/>
      <c r="H286" s="318"/>
      <c r="I286" s="319" t="s">
        <v>28</v>
      </c>
      <c r="J286" s="320"/>
      <c r="K286" s="320"/>
      <c r="L286" s="577">
        <f>SUM(L274:L285)</f>
        <v>0</v>
      </c>
      <c r="M286" s="322"/>
      <c r="N286" s="323">
        <f>SUM(N4:N285)</f>
        <v>12944878.344999999</v>
      </c>
      <c r="O286" s="324"/>
      <c r="Q286" s="325">
        <f>SUM(Q4:Q285)</f>
        <v>94075</v>
      </c>
      <c r="R286" s="256"/>
      <c r="S286" s="326">
        <f>SUM(S23:S285)</f>
        <v>0</v>
      </c>
      <c r="T286" s="327"/>
      <c r="U286" s="328"/>
      <c r="V286" s="329">
        <f>SUM(V274:V285)</f>
        <v>0</v>
      </c>
    </row>
    <row r="287" spans="1:22" x14ac:dyDescent="0.35">
      <c r="A287" s="294"/>
      <c r="H287" s="318"/>
      <c r="I287" s="330"/>
      <c r="J287" s="331"/>
      <c r="K287" s="332"/>
      <c r="M287" s="332"/>
      <c r="N287" s="333"/>
      <c r="O287" s="324"/>
      <c r="R287" s="310"/>
      <c r="S287" s="334"/>
      <c r="U287" s="336"/>
      <c r="V287"/>
    </row>
    <row r="288" spans="1:22" ht="24" thickBot="1" x14ac:dyDescent="0.4">
      <c r="A288" s="294"/>
      <c r="H288" s="318"/>
      <c r="I288" s="330"/>
      <c r="J288" s="331"/>
      <c r="K288" s="332"/>
      <c r="M288" s="332"/>
      <c r="N288" s="333"/>
      <c r="O288" s="324"/>
      <c r="R288" s="310"/>
      <c r="S288" s="334"/>
      <c r="U288" s="336"/>
      <c r="V288"/>
    </row>
    <row r="289" spans="1:22" ht="24" thickTop="1" x14ac:dyDescent="0.25">
      <c r="A289" s="294"/>
      <c r="I289" s="337" t="s">
        <v>29</v>
      </c>
      <c r="J289" s="338"/>
      <c r="K289" s="338"/>
      <c r="L289" s="578"/>
      <c r="M289" s="339"/>
      <c r="N289" s="340">
        <f>V286+S286+Q286+N286+L286</f>
        <v>13038953.344999999</v>
      </c>
      <c r="O289" s="341"/>
      <c r="R289" s="310"/>
      <c r="S289" s="334"/>
      <c r="U289" s="336"/>
      <c r="V289"/>
    </row>
    <row r="290" spans="1:22" ht="24" thickBot="1" x14ac:dyDescent="0.3">
      <c r="A290" s="342"/>
      <c r="I290" s="343"/>
      <c r="J290" s="344"/>
      <c r="K290" s="344"/>
      <c r="L290" s="579"/>
      <c r="M290" s="345"/>
      <c r="N290" s="346"/>
      <c r="O290" s="347"/>
      <c r="R290" s="310"/>
      <c r="S290" s="334"/>
      <c r="U290" s="336"/>
      <c r="V290"/>
    </row>
    <row r="291" spans="1:22" ht="24" thickTop="1" x14ac:dyDescent="0.35">
      <c r="A291" s="342"/>
      <c r="I291" s="330"/>
      <c r="J291" s="331"/>
      <c r="K291" s="332"/>
      <c r="M291" s="332"/>
      <c r="N291" s="333"/>
      <c r="O291" s="324"/>
      <c r="R291" s="310"/>
      <c r="S291" s="334"/>
      <c r="U291" s="336"/>
      <c r="V291"/>
    </row>
    <row r="292" spans="1:22" x14ac:dyDescent="0.35">
      <c r="A292" s="294"/>
      <c r="I292" s="330"/>
      <c r="J292" s="331"/>
      <c r="K292" s="332"/>
      <c r="M292" s="332"/>
      <c r="N292" s="333"/>
      <c r="O292" s="324"/>
      <c r="R292" s="310"/>
      <c r="S292" s="334"/>
      <c r="U292" s="336"/>
      <c r="V292"/>
    </row>
    <row r="293" spans="1:22" x14ac:dyDescent="0.35">
      <c r="A293" s="294"/>
      <c r="I293" s="330"/>
      <c r="J293" s="348"/>
      <c r="K293" s="332"/>
      <c r="M293" s="332"/>
      <c r="N293" s="333"/>
      <c r="O293" s="349"/>
      <c r="R293" s="310"/>
      <c r="S293" s="334"/>
      <c r="U293" s="336"/>
      <c r="V293"/>
    </row>
    <row r="294" spans="1:22" x14ac:dyDescent="0.35">
      <c r="A294" s="342"/>
      <c r="N294" s="333"/>
      <c r="O294" s="351"/>
      <c r="R294" s="310"/>
      <c r="S294" s="334"/>
      <c r="U294" s="336"/>
      <c r="V294"/>
    </row>
    <row r="295" spans="1:22" x14ac:dyDescent="0.35">
      <c r="A295" s="342"/>
      <c r="O295" s="351"/>
      <c r="S295" s="334"/>
      <c r="U295" s="336"/>
      <c r="V295"/>
    </row>
    <row r="296" spans="1:22" x14ac:dyDescent="0.35">
      <c r="A296" s="294"/>
      <c r="B296" s="295"/>
      <c r="N296" s="333"/>
      <c r="O296" s="324"/>
      <c r="S296" s="334"/>
      <c r="U296" s="336"/>
      <c r="V296"/>
    </row>
    <row r="297" spans="1:22" x14ac:dyDescent="0.35">
      <c r="A297" s="342"/>
      <c r="B297" s="295"/>
      <c r="N297" s="333"/>
      <c r="O297" s="324"/>
      <c r="S297" s="334"/>
      <c r="U297" s="336"/>
      <c r="V297"/>
    </row>
    <row r="298" spans="1:22" x14ac:dyDescent="0.35">
      <c r="A298" s="294"/>
      <c r="B298" s="295"/>
      <c r="I298" s="330"/>
      <c r="J298" s="331"/>
      <c r="K298" s="332"/>
      <c r="M298" s="332"/>
      <c r="N298" s="333"/>
      <c r="O298" s="324"/>
      <c r="S298" s="334"/>
      <c r="U298" s="336"/>
      <c r="V298"/>
    </row>
    <row r="299" spans="1:22" x14ac:dyDescent="0.35">
      <c r="A299" s="342"/>
      <c r="B299" s="295"/>
      <c r="I299" s="330"/>
      <c r="J299" s="331"/>
      <c r="K299" s="332"/>
      <c r="M299" s="332"/>
      <c r="N299" s="333"/>
      <c r="O299" s="324"/>
      <c r="S299" s="334"/>
      <c r="U299" s="336"/>
      <c r="V299"/>
    </row>
    <row r="300" spans="1:22" x14ac:dyDescent="0.35">
      <c r="A300" s="294"/>
      <c r="B300" s="295"/>
      <c r="I300" s="352"/>
      <c r="J300" s="328"/>
      <c r="K300" s="328"/>
      <c r="N300" s="333"/>
      <c r="O300" s="324"/>
      <c r="S300" s="334"/>
      <c r="U300" s="336"/>
      <c r="V300"/>
    </row>
    <row r="301" spans="1:22" x14ac:dyDescent="0.35">
      <c r="A301" s="342"/>
      <c r="S301" s="334"/>
      <c r="U301" s="336"/>
      <c r="V301"/>
    </row>
    <row r="302" spans="1:22" x14ac:dyDescent="0.35">
      <c r="A302" s="294"/>
      <c r="S302" s="334"/>
      <c r="U302" s="336"/>
      <c r="V302"/>
    </row>
    <row r="303" spans="1:22" x14ac:dyDescent="0.35">
      <c r="A303" s="294"/>
      <c r="B303" s="354"/>
      <c r="C303" s="601"/>
      <c r="D303" s="354"/>
      <c r="E303" s="355"/>
      <c r="F303" s="356"/>
      <c r="G303" s="357"/>
      <c r="H303" s="358"/>
      <c r="I303" s="359"/>
      <c r="J303"/>
      <c r="K303"/>
      <c r="L303" s="580"/>
      <c r="M303"/>
      <c r="P303" s="360"/>
      <c r="Q303" s="334"/>
      <c r="S303" s="334"/>
      <c r="U303" s="336"/>
      <c r="V303"/>
    </row>
    <row r="304" spans="1:22" x14ac:dyDescent="0.35">
      <c r="A304" s="342"/>
      <c r="B304" s="354"/>
      <c r="C304" s="601"/>
      <c r="D304" s="354"/>
      <c r="E304" s="355"/>
      <c r="F304" s="356"/>
      <c r="G304" s="357"/>
      <c r="H304" s="358"/>
      <c r="I304" s="359"/>
      <c r="J304"/>
      <c r="K304"/>
      <c r="L304" s="580"/>
      <c r="M304"/>
      <c r="P304" s="360"/>
      <c r="Q304" s="334"/>
      <c r="S304" s="334"/>
      <c r="U304" s="336"/>
      <c r="V304"/>
    </row>
    <row r="305" spans="1:22" x14ac:dyDescent="0.35">
      <c r="A305" s="342"/>
      <c r="B305" s="354"/>
      <c r="C305" s="601"/>
      <c r="D305" s="354"/>
      <c r="E305" s="355"/>
      <c r="F305" s="356"/>
      <c r="G305" s="357"/>
      <c r="H305" s="358"/>
      <c r="I305" s="359"/>
      <c r="J305"/>
      <c r="K305"/>
      <c r="L305" s="580"/>
      <c r="M305"/>
      <c r="P305" s="360"/>
      <c r="Q305" s="334"/>
      <c r="S305" s="334"/>
      <c r="U305" s="336"/>
      <c r="V305"/>
    </row>
    <row r="306" spans="1:22" x14ac:dyDescent="0.35">
      <c r="A306" s="342"/>
      <c r="B306" s="354"/>
      <c r="C306" s="601"/>
      <c r="D306" s="354"/>
      <c r="E306" s="355"/>
      <c r="F306" s="356"/>
      <c r="G306" s="357"/>
      <c r="H306" s="358"/>
      <c r="I306" s="359"/>
      <c r="J306"/>
      <c r="K306"/>
      <c r="L306" s="580"/>
      <c r="M306"/>
      <c r="P306" s="360"/>
      <c r="Q306" s="334"/>
      <c r="S306" s="334"/>
      <c r="U306" s="336"/>
      <c r="V306"/>
    </row>
    <row r="307" spans="1:22" x14ac:dyDescent="0.35">
      <c r="A307" s="361"/>
      <c r="B307" s="354"/>
      <c r="C307" s="601"/>
      <c r="D307" s="354"/>
      <c r="E307" s="355"/>
      <c r="F307" s="356"/>
      <c r="G307" s="357"/>
      <c r="H307" s="358"/>
      <c r="I307" s="359"/>
      <c r="J307"/>
      <c r="K307"/>
      <c r="L307" s="580"/>
      <c r="M307"/>
      <c r="P307" s="360"/>
      <c r="Q307" s="334"/>
      <c r="S307" s="334"/>
      <c r="U307" s="336"/>
      <c r="V307"/>
    </row>
    <row r="308" spans="1:22" x14ac:dyDescent="0.35">
      <c r="A308" s="307"/>
      <c r="B308" s="354"/>
      <c r="C308" s="601"/>
      <c r="D308" s="354"/>
      <c r="E308" s="355"/>
      <c r="F308" s="356"/>
      <c r="G308" s="357"/>
      <c r="H308" s="358"/>
      <c r="I308" s="359"/>
      <c r="J308"/>
      <c r="K308"/>
      <c r="L308" s="580"/>
      <c r="M308"/>
      <c r="P308" s="360"/>
      <c r="Q308" s="334"/>
      <c r="S308" s="334"/>
      <c r="U308" s="336"/>
      <c r="V308"/>
    </row>
    <row r="309" spans="1:22" x14ac:dyDescent="0.35">
      <c r="A309" s="294"/>
      <c r="B309" s="354"/>
      <c r="C309" s="601"/>
      <c r="D309" s="354"/>
      <c r="E309" s="355"/>
      <c r="F309" s="356"/>
      <c r="G309" s="357"/>
      <c r="H309" s="358"/>
      <c r="I309" s="359"/>
      <c r="J309"/>
      <c r="K309"/>
      <c r="L309" s="580"/>
      <c r="M309"/>
      <c r="P309" s="360"/>
      <c r="Q309" s="334"/>
      <c r="S309" s="334"/>
      <c r="U309" s="336"/>
      <c r="V309"/>
    </row>
    <row r="310" spans="1:22" x14ac:dyDescent="0.35">
      <c r="A310" s="294"/>
      <c r="B310" s="354"/>
      <c r="C310" s="601"/>
      <c r="D310" s="354"/>
      <c r="E310" s="355"/>
      <c r="F310" s="356"/>
      <c r="G310" s="357"/>
      <c r="H310" s="358"/>
      <c r="I310" s="359"/>
      <c r="J310"/>
      <c r="K310"/>
      <c r="L310" s="580"/>
      <c r="M310"/>
      <c r="P310" s="360"/>
      <c r="Q310" s="334"/>
      <c r="S310" s="334"/>
      <c r="U310" s="336"/>
      <c r="V310"/>
    </row>
    <row r="311" spans="1:22" x14ac:dyDescent="0.35">
      <c r="A311" s="294"/>
      <c r="B311" s="354"/>
      <c r="C311" s="601"/>
      <c r="D311" s="354"/>
      <c r="E311" s="355"/>
      <c r="F311" s="356"/>
      <c r="G311" s="357"/>
      <c r="H311" s="358"/>
      <c r="I311" s="359"/>
      <c r="J311"/>
      <c r="K311"/>
      <c r="L311" s="580"/>
      <c r="M311"/>
      <c r="P311" s="360"/>
      <c r="Q311" s="334"/>
      <c r="S311" s="334"/>
      <c r="U311" s="336"/>
      <c r="V311"/>
    </row>
    <row r="312" spans="1:22" x14ac:dyDescent="0.35">
      <c r="A312" s="294"/>
      <c r="B312" s="354"/>
      <c r="C312" s="601"/>
      <c r="D312" s="354"/>
      <c r="E312" s="355"/>
      <c r="F312" s="356"/>
      <c r="G312" s="357"/>
      <c r="H312" s="358"/>
      <c r="I312" s="359"/>
      <c r="J312"/>
      <c r="K312"/>
      <c r="L312" s="580"/>
      <c r="M312"/>
      <c r="P312" s="360"/>
      <c r="Q312" s="334"/>
      <c r="S312" s="334"/>
      <c r="U312" s="336"/>
      <c r="V312"/>
    </row>
    <row r="313" spans="1:22" x14ac:dyDescent="0.35">
      <c r="A313" s="294"/>
      <c r="B313" s="354"/>
      <c r="C313" s="601"/>
      <c r="D313" s="354"/>
      <c r="E313" s="355"/>
      <c r="F313" s="356"/>
      <c r="G313" s="357"/>
      <c r="H313" s="358"/>
      <c r="I313" s="359"/>
      <c r="J313"/>
      <c r="K313"/>
      <c r="L313" s="580"/>
      <c r="M313"/>
      <c r="P313" s="360"/>
      <c r="Q313" s="334"/>
      <c r="S313" s="334"/>
      <c r="U313" s="336"/>
      <c r="V313"/>
    </row>
    <row r="314" spans="1:22" x14ac:dyDescent="0.35">
      <c r="A314" s="294"/>
      <c r="B314" s="354"/>
      <c r="C314" s="601"/>
      <c r="D314" s="354"/>
      <c r="E314" s="355"/>
      <c r="F314" s="356"/>
      <c r="G314" s="357"/>
      <c r="H314" s="358"/>
      <c r="I314" s="359"/>
      <c r="J314"/>
      <c r="K314"/>
      <c r="L314" s="580"/>
      <c r="M314"/>
      <c r="P314" s="360"/>
      <c r="Q314" s="334"/>
      <c r="S314" s="334"/>
      <c r="U314" s="336"/>
      <c r="V314"/>
    </row>
    <row r="315" spans="1:22" x14ac:dyDescent="0.35">
      <c r="A315" s="294"/>
      <c r="B315" s="354"/>
      <c r="C315" s="601"/>
      <c r="D315" s="354"/>
      <c r="E315" s="355"/>
      <c r="F315" s="356"/>
      <c r="G315" s="357"/>
      <c r="H315" s="358"/>
      <c r="I315" s="359"/>
      <c r="J315"/>
      <c r="K315"/>
      <c r="L315" s="580"/>
      <c r="M315"/>
      <c r="P315" s="360"/>
      <c r="Q315" s="334"/>
      <c r="S315" s="334"/>
      <c r="U315" s="336"/>
      <c r="V315"/>
    </row>
  </sheetData>
  <mergeCells count="34">
    <mergeCell ref="G74:G75"/>
    <mergeCell ref="H74:H75"/>
    <mergeCell ref="L74:L75"/>
    <mergeCell ref="O74:O75"/>
    <mergeCell ref="P74:P75"/>
    <mergeCell ref="F282:H282"/>
    <mergeCell ref="A1:J2"/>
    <mergeCell ref="S1:T2"/>
    <mergeCell ref="W1:X1"/>
    <mergeCell ref="O3:P3"/>
    <mergeCell ref="A62:A63"/>
    <mergeCell ref="G62:G63"/>
    <mergeCell ref="H62:H63"/>
    <mergeCell ref="O95:O96"/>
    <mergeCell ref="P95:P96"/>
    <mergeCell ref="L110:M111"/>
    <mergeCell ref="O117:O118"/>
    <mergeCell ref="P117:P118"/>
    <mergeCell ref="L11:M11"/>
    <mergeCell ref="A74:A75"/>
    <mergeCell ref="C74:C75"/>
    <mergeCell ref="P81:P82"/>
    <mergeCell ref="A81:A82"/>
    <mergeCell ref="C81:C82"/>
    <mergeCell ref="G81:G82"/>
    <mergeCell ref="H81:H82"/>
    <mergeCell ref="O81:O82"/>
    <mergeCell ref="O88:O90"/>
    <mergeCell ref="P88:P90"/>
    <mergeCell ref="A88:A90"/>
    <mergeCell ref="C88:C90"/>
    <mergeCell ref="G88:G90"/>
    <mergeCell ref="H88:H90"/>
    <mergeCell ref="L88:L90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317"/>
  <sheetViews>
    <sheetView workbookViewId="0">
      <pane ySplit="3" topLeftCell="A100" activePane="bottomLeft" state="frozen"/>
      <selection pane="bottomLeft" activeCell="A104" sqref="A104"/>
    </sheetView>
  </sheetViews>
  <sheetFormatPr baseColWidth="10" defaultRowHeight="23.25" x14ac:dyDescent="0.35"/>
  <cols>
    <col min="1" max="1" width="49.28515625" customWidth="1"/>
    <col min="2" max="2" width="28.5703125" style="296" customWidth="1"/>
    <col min="3" max="3" width="13.85546875" style="874" customWidth="1"/>
    <col min="4" max="4" width="8.42578125" style="296" hidden="1" customWidth="1"/>
    <col min="5" max="5" width="15.28515625" style="317" hidden="1" customWidth="1"/>
    <col min="6" max="6" width="14.140625" style="297" customWidth="1"/>
    <col min="7" max="7" width="14.140625" style="298" bestFit="1" customWidth="1"/>
    <col min="8" max="8" width="13.28515625" style="301" customWidth="1"/>
    <col min="9" max="9" width="16.28515625" style="297" customWidth="1"/>
    <col min="10" max="10" width="11.42578125" style="350"/>
    <col min="11" max="11" width="12.42578125" style="256" bestFit="1" customWidth="1"/>
    <col min="12" max="12" width="16" style="574" customWidth="1"/>
    <col min="13" max="13" width="11.42578125" style="256" customWidth="1"/>
    <col min="14" max="14" width="18.85546875" bestFit="1" customWidth="1"/>
    <col min="15" max="15" width="17.85546875" style="353" customWidth="1"/>
    <col min="16" max="16" width="13.85546875" style="663" bestFit="1" customWidth="1"/>
    <col min="17" max="17" width="15.85546875" style="2" bestFit="1" customWidth="1"/>
    <col min="18" max="18" width="13.42578125" style="3" bestFit="1" customWidth="1"/>
    <col min="19" max="19" width="12.42578125" style="362" bestFit="1" customWidth="1"/>
    <col min="20" max="20" width="13" style="335" bestFit="1" customWidth="1"/>
    <col min="21" max="21" width="11.42578125" style="313"/>
    <col min="22" max="22" width="11.42578125" style="328"/>
  </cols>
  <sheetData>
    <row r="1" spans="1:24" ht="42.75" customHeight="1" x14ac:dyDescent="0.65">
      <c r="A1" s="1663" t="s">
        <v>480</v>
      </c>
      <c r="B1" s="1663"/>
      <c r="C1" s="1663"/>
      <c r="D1" s="1663"/>
      <c r="E1" s="1663"/>
      <c r="F1" s="1663"/>
      <c r="G1" s="1663"/>
      <c r="H1" s="1663"/>
      <c r="I1" s="1663"/>
      <c r="J1" s="1663"/>
      <c r="K1" s="363"/>
      <c r="L1" s="562"/>
      <c r="M1" s="363"/>
      <c r="N1" s="363"/>
      <c r="O1" s="364"/>
      <c r="S1" s="1664" t="s">
        <v>0</v>
      </c>
      <c r="T1" s="1664"/>
      <c r="U1" s="4" t="s">
        <v>1</v>
      </c>
      <c r="V1" s="5" t="s">
        <v>2</v>
      </c>
      <c r="W1" s="1666" t="s">
        <v>3</v>
      </c>
      <c r="X1" s="1667"/>
    </row>
    <row r="2" spans="1:24" ht="24" thickBot="1" x14ac:dyDescent="0.4">
      <c r="A2" s="1663"/>
      <c r="B2" s="1663"/>
      <c r="C2" s="1663"/>
      <c r="D2" s="1663"/>
      <c r="E2" s="1663"/>
      <c r="F2" s="1663"/>
      <c r="G2" s="1663"/>
      <c r="H2" s="1663"/>
      <c r="I2" s="1663"/>
      <c r="J2" s="1663"/>
      <c r="K2" s="365"/>
      <c r="L2" s="563"/>
      <c r="M2" s="365"/>
      <c r="N2" s="366"/>
      <c r="O2" s="367"/>
      <c r="Q2" s="6"/>
      <c r="R2" s="7"/>
      <c r="S2" s="1665"/>
      <c r="T2" s="1665"/>
      <c r="U2" s="8"/>
      <c r="V2" s="9"/>
      <c r="W2" s="10"/>
      <c r="X2" s="11"/>
    </row>
    <row r="3" spans="1:24" ht="50.25" thickTop="1" thickBot="1" x14ac:dyDescent="0.4">
      <c r="A3" s="12" t="s">
        <v>4</v>
      </c>
      <c r="B3" s="13" t="s">
        <v>5</v>
      </c>
      <c r="C3" s="14" t="s">
        <v>6</v>
      </c>
      <c r="D3" s="14" t="s">
        <v>7</v>
      </c>
      <c r="E3" s="15" t="s">
        <v>8</v>
      </c>
      <c r="F3" s="16" t="s">
        <v>9</v>
      </c>
      <c r="G3" s="17" t="s">
        <v>10</v>
      </c>
      <c r="H3" s="18" t="s">
        <v>11</v>
      </c>
      <c r="I3" s="19" t="s">
        <v>12</v>
      </c>
      <c r="J3" s="20" t="s">
        <v>13</v>
      </c>
      <c r="K3" s="21"/>
      <c r="L3" s="581" t="s">
        <v>360</v>
      </c>
      <c r="M3" s="22"/>
      <c r="N3" s="23" t="s">
        <v>15</v>
      </c>
      <c r="O3" s="1668" t="s">
        <v>16</v>
      </c>
      <c r="P3" s="1669"/>
      <c r="Q3" s="24" t="s">
        <v>17</v>
      </c>
      <c r="R3" s="25" t="s">
        <v>18</v>
      </c>
      <c r="S3" s="26" t="s">
        <v>15</v>
      </c>
      <c r="T3" s="27" t="s">
        <v>19</v>
      </c>
      <c r="U3" s="8"/>
      <c r="V3" s="9"/>
      <c r="W3" s="28" t="s">
        <v>20</v>
      </c>
      <c r="X3" s="29" t="s">
        <v>15</v>
      </c>
    </row>
    <row r="4" spans="1:24" ht="33" customHeight="1" thickTop="1" thickBot="1" x14ac:dyDescent="0.4">
      <c r="A4" s="649" t="s">
        <v>31</v>
      </c>
      <c r="B4" s="559" t="s">
        <v>481</v>
      </c>
      <c r="C4" s="854" t="s">
        <v>602</v>
      </c>
      <c r="D4" s="33">
        <v>51</v>
      </c>
      <c r="E4" s="34">
        <f>D4*F4</f>
        <v>1273980</v>
      </c>
      <c r="F4" s="500">
        <v>24980</v>
      </c>
      <c r="G4" s="657">
        <v>45140</v>
      </c>
      <c r="H4" s="553">
        <v>43190</v>
      </c>
      <c r="I4" s="503">
        <v>24980</v>
      </c>
      <c r="J4" s="39">
        <f>I4-F4</f>
        <v>0</v>
      </c>
      <c r="K4" s="40">
        <v>48</v>
      </c>
      <c r="L4" s="564"/>
      <c r="M4" s="41"/>
      <c r="N4" s="42">
        <f>K4*I4</f>
        <v>1199040</v>
      </c>
      <c r="O4" s="555" t="s">
        <v>21</v>
      </c>
      <c r="P4" s="664">
        <v>45147</v>
      </c>
      <c r="Q4" s="45"/>
      <c r="R4" s="46"/>
      <c r="S4" s="47"/>
      <c r="T4" s="48"/>
      <c r="U4" s="49"/>
      <c r="V4" s="50"/>
      <c r="W4" s="51"/>
      <c r="X4" s="52">
        <v>0</v>
      </c>
    </row>
    <row r="5" spans="1:24" ht="36" customHeight="1" thickTop="1" thickBot="1" x14ac:dyDescent="0.4">
      <c r="A5" s="53" t="s">
        <v>482</v>
      </c>
      <c r="B5" s="613" t="s">
        <v>484</v>
      </c>
      <c r="C5" s="855" t="s">
        <v>603</v>
      </c>
      <c r="D5" s="56">
        <v>51</v>
      </c>
      <c r="E5" s="34">
        <f>D5*F5</f>
        <v>1076100</v>
      </c>
      <c r="F5" s="504">
        <v>21100</v>
      </c>
      <c r="G5" s="658">
        <v>45142</v>
      </c>
      <c r="H5" s="453" t="s">
        <v>544</v>
      </c>
      <c r="I5" s="491">
        <v>21635</v>
      </c>
      <c r="J5" s="39">
        <f t="shared" ref="J5:J68" si="0">I5-F5</f>
        <v>535</v>
      </c>
      <c r="K5" s="40">
        <v>34.5</v>
      </c>
      <c r="L5" s="565"/>
      <c r="M5" s="554"/>
      <c r="N5" s="42">
        <f>K5*I5</f>
        <v>746407.5</v>
      </c>
      <c r="O5" s="476" t="s">
        <v>21</v>
      </c>
      <c r="P5" s="665">
        <v>45152</v>
      </c>
      <c r="Q5" s="64">
        <v>31400</v>
      </c>
      <c r="R5" s="65">
        <v>45142</v>
      </c>
      <c r="S5" s="47"/>
      <c r="T5" s="48"/>
      <c r="U5" s="49"/>
      <c r="V5" s="50"/>
      <c r="W5" s="49" t="s">
        <v>577</v>
      </c>
      <c r="X5" s="52">
        <v>4176</v>
      </c>
    </row>
    <row r="6" spans="1:24" ht="28.5" customHeight="1" thickTop="1" thickBot="1" x14ac:dyDescent="0.4">
      <c r="A6" s="53" t="s">
        <v>487</v>
      </c>
      <c r="B6" s="613" t="s">
        <v>488</v>
      </c>
      <c r="C6" s="855" t="s">
        <v>603</v>
      </c>
      <c r="D6" s="56">
        <v>0</v>
      </c>
      <c r="E6" s="34">
        <f>D6*F6</f>
        <v>0</v>
      </c>
      <c r="F6" s="504">
        <v>0</v>
      </c>
      <c r="G6" s="658">
        <v>45142</v>
      </c>
      <c r="H6" s="506">
        <v>5515</v>
      </c>
      <c r="I6" s="491">
        <v>5520</v>
      </c>
      <c r="J6" s="39">
        <f t="shared" si="0"/>
        <v>5520</v>
      </c>
      <c r="K6" s="40">
        <v>34.5</v>
      </c>
      <c r="L6" s="565"/>
      <c r="M6" s="554"/>
      <c r="N6" s="42">
        <f t="shared" ref="N6:N69" si="1">K6*I6</f>
        <v>190440</v>
      </c>
      <c r="O6" s="476" t="s">
        <v>21</v>
      </c>
      <c r="P6" s="665">
        <v>45152</v>
      </c>
      <c r="Q6" s="64">
        <v>0</v>
      </c>
      <c r="R6" s="65">
        <v>45142</v>
      </c>
      <c r="S6" s="47"/>
      <c r="T6" s="48"/>
      <c r="U6" s="49"/>
      <c r="V6" s="50"/>
      <c r="W6" s="49" t="s">
        <v>577</v>
      </c>
      <c r="X6" s="52">
        <v>0</v>
      </c>
    </row>
    <row r="7" spans="1:24" ht="41.25" customHeight="1" thickTop="1" thickBot="1" x14ac:dyDescent="0.4">
      <c r="A7" s="76" t="s">
        <v>31</v>
      </c>
      <c r="B7" s="613" t="s">
        <v>483</v>
      </c>
      <c r="C7" s="855" t="s">
        <v>604</v>
      </c>
      <c r="D7" s="56">
        <v>51</v>
      </c>
      <c r="E7" s="34">
        <f>D7*F7</f>
        <v>1082220</v>
      </c>
      <c r="F7" s="504">
        <v>21220</v>
      </c>
      <c r="G7" s="658">
        <v>45144</v>
      </c>
      <c r="H7" s="453">
        <v>43244</v>
      </c>
      <c r="I7" s="491">
        <v>21220</v>
      </c>
      <c r="J7" s="39">
        <f t="shared" si="0"/>
        <v>0</v>
      </c>
      <c r="K7" s="40">
        <v>47.5</v>
      </c>
      <c r="L7" s="566"/>
      <c r="M7" s="61"/>
      <c r="N7" s="42">
        <f t="shared" si="1"/>
        <v>1007950</v>
      </c>
      <c r="O7" s="472" t="s">
        <v>21</v>
      </c>
      <c r="P7" s="665">
        <v>45153</v>
      </c>
      <c r="Q7" s="64"/>
      <c r="R7" s="65"/>
      <c r="S7" s="47"/>
      <c r="T7" s="48"/>
      <c r="U7" s="49"/>
      <c r="V7" s="50"/>
      <c r="W7" s="66"/>
      <c r="X7" s="52">
        <v>0</v>
      </c>
    </row>
    <row r="8" spans="1:24" ht="24.75" thickTop="1" thickBot="1" x14ac:dyDescent="0.4">
      <c r="A8" s="539" t="s">
        <v>31</v>
      </c>
      <c r="B8" s="613" t="s">
        <v>32</v>
      </c>
      <c r="C8" s="855" t="s">
        <v>605</v>
      </c>
      <c r="D8" s="56">
        <v>50</v>
      </c>
      <c r="E8" s="34">
        <f t="shared" ref="E8:E59" si="2">D8*F8</f>
        <v>1082000</v>
      </c>
      <c r="F8" s="504">
        <v>21640</v>
      </c>
      <c r="G8" s="658">
        <v>45147</v>
      </c>
      <c r="H8" s="556">
        <v>43265</v>
      </c>
      <c r="I8" s="491">
        <v>21640</v>
      </c>
      <c r="J8" s="39">
        <f t="shared" si="0"/>
        <v>0</v>
      </c>
      <c r="K8" s="40">
        <v>47.5</v>
      </c>
      <c r="L8" s="568"/>
      <c r="M8" s="463"/>
      <c r="N8" s="42">
        <f t="shared" si="1"/>
        <v>1027900</v>
      </c>
      <c r="O8" s="472" t="s">
        <v>22</v>
      </c>
      <c r="P8" s="665">
        <v>45154</v>
      </c>
      <c r="Q8" s="64"/>
      <c r="R8" s="65"/>
      <c r="S8" s="47"/>
      <c r="T8" s="48"/>
      <c r="U8" s="49"/>
      <c r="V8" s="50"/>
      <c r="W8" s="66"/>
      <c r="X8" s="52">
        <v>0</v>
      </c>
    </row>
    <row r="9" spans="1:24" ht="39" thickTop="1" thickBot="1" x14ac:dyDescent="0.4">
      <c r="A9" s="76" t="s">
        <v>507</v>
      </c>
      <c r="B9" s="613" t="s">
        <v>60</v>
      </c>
      <c r="C9" s="856" t="s">
        <v>606</v>
      </c>
      <c r="D9" s="56">
        <v>50</v>
      </c>
      <c r="E9" s="34">
        <f t="shared" si="2"/>
        <v>1008000</v>
      </c>
      <c r="F9" s="504">
        <v>20160</v>
      </c>
      <c r="G9" s="658">
        <v>45149</v>
      </c>
      <c r="H9" s="506" t="s">
        <v>564</v>
      </c>
      <c r="I9" s="491">
        <v>22985</v>
      </c>
      <c r="J9" s="39">
        <f t="shared" si="0"/>
        <v>2825</v>
      </c>
      <c r="K9" s="40">
        <v>34.5</v>
      </c>
      <c r="L9" s="568"/>
      <c r="M9" s="463"/>
      <c r="N9" s="42">
        <f t="shared" si="1"/>
        <v>792982.5</v>
      </c>
      <c r="O9" s="508" t="s">
        <v>21</v>
      </c>
      <c r="P9" s="665">
        <v>45159</v>
      </c>
      <c r="Q9" s="64">
        <v>28900</v>
      </c>
      <c r="R9" s="65">
        <v>45149</v>
      </c>
      <c r="S9" s="47"/>
      <c r="T9" s="48"/>
      <c r="U9" s="49"/>
      <c r="V9" s="50"/>
      <c r="W9" s="49" t="s">
        <v>577</v>
      </c>
      <c r="X9" s="52">
        <v>4176</v>
      </c>
    </row>
    <row r="10" spans="1:24" ht="39.75" customHeight="1" thickTop="1" thickBot="1" x14ac:dyDescent="0.4">
      <c r="A10" s="76" t="s">
        <v>487</v>
      </c>
      <c r="B10" s="613" t="s">
        <v>508</v>
      </c>
      <c r="C10" s="856" t="s">
        <v>606</v>
      </c>
      <c r="D10" s="56">
        <v>0</v>
      </c>
      <c r="E10" s="34">
        <f t="shared" si="2"/>
        <v>0</v>
      </c>
      <c r="F10" s="504">
        <v>0</v>
      </c>
      <c r="G10" s="658">
        <v>45149</v>
      </c>
      <c r="H10" s="506">
        <v>5531</v>
      </c>
      <c r="I10" s="491">
        <v>3110</v>
      </c>
      <c r="J10" s="39">
        <f t="shared" si="0"/>
        <v>3110</v>
      </c>
      <c r="K10" s="40">
        <v>34.5</v>
      </c>
      <c r="L10" s="568"/>
      <c r="M10" s="463"/>
      <c r="N10" s="42">
        <f t="shared" si="1"/>
        <v>107295</v>
      </c>
      <c r="O10" s="508" t="s">
        <v>21</v>
      </c>
      <c r="P10" s="665">
        <v>45159</v>
      </c>
      <c r="Q10" s="64">
        <v>0</v>
      </c>
      <c r="R10" s="65">
        <v>45149</v>
      </c>
      <c r="S10" s="47"/>
      <c r="T10" s="48"/>
      <c r="U10" s="49"/>
      <c r="V10" s="50"/>
      <c r="W10" s="49" t="s">
        <v>577</v>
      </c>
      <c r="X10" s="52">
        <v>0</v>
      </c>
    </row>
    <row r="11" spans="1:24" ht="30.75" customHeight="1" thickTop="1" thickBot="1" x14ac:dyDescent="0.35">
      <c r="A11" s="76" t="s">
        <v>31</v>
      </c>
      <c r="B11" s="613" t="s">
        <v>42</v>
      </c>
      <c r="C11" s="856" t="s">
        <v>607</v>
      </c>
      <c r="D11" s="56">
        <v>50</v>
      </c>
      <c r="E11" s="34">
        <f t="shared" si="2"/>
        <v>1139500</v>
      </c>
      <c r="F11" s="504">
        <v>22790</v>
      </c>
      <c r="G11" s="658">
        <v>45152</v>
      </c>
      <c r="H11" s="506">
        <v>43325</v>
      </c>
      <c r="I11" s="491">
        <v>22790</v>
      </c>
      <c r="J11" s="39">
        <f t="shared" si="0"/>
        <v>0</v>
      </c>
      <c r="K11" s="40">
        <v>46.8</v>
      </c>
      <c r="L11" s="1859"/>
      <c r="M11" s="1860"/>
      <c r="N11" s="42">
        <f t="shared" si="1"/>
        <v>1066572</v>
      </c>
      <c r="O11" s="474" t="s">
        <v>21</v>
      </c>
      <c r="P11" s="666">
        <v>45159</v>
      </c>
      <c r="Q11" s="64"/>
      <c r="R11" s="65"/>
      <c r="S11" s="47"/>
      <c r="T11" s="48"/>
      <c r="U11" s="49"/>
      <c r="V11" s="50"/>
      <c r="W11" s="49"/>
      <c r="X11" s="52">
        <v>0</v>
      </c>
    </row>
    <row r="12" spans="1:24" ht="30.75" customHeight="1" thickTop="1" thickBot="1" x14ac:dyDescent="0.4">
      <c r="A12" s="76" t="s">
        <v>31</v>
      </c>
      <c r="B12" s="613" t="s">
        <v>346</v>
      </c>
      <c r="C12" s="856" t="s">
        <v>608</v>
      </c>
      <c r="D12" s="56">
        <v>49</v>
      </c>
      <c r="E12" s="34">
        <f t="shared" si="2"/>
        <v>488530</v>
      </c>
      <c r="F12" s="504">
        <v>9970</v>
      </c>
      <c r="G12" s="658">
        <v>45154</v>
      </c>
      <c r="H12" s="453">
        <v>43351</v>
      </c>
      <c r="I12" s="491">
        <v>9970</v>
      </c>
      <c r="J12" s="39">
        <f t="shared" si="0"/>
        <v>0</v>
      </c>
      <c r="K12" s="40">
        <v>46.8</v>
      </c>
      <c r="L12" s="568"/>
      <c r="M12" s="463"/>
      <c r="N12" s="42">
        <f t="shared" si="1"/>
        <v>466596</v>
      </c>
      <c r="O12" s="474" t="s">
        <v>21</v>
      </c>
      <c r="P12" s="666">
        <v>45161</v>
      </c>
      <c r="Q12" s="64"/>
      <c r="R12" s="65"/>
      <c r="S12" s="47"/>
      <c r="T12" s="48"/>
      <c r="U12" s="49"/>
      <c r="V12" s="50"/>
      <c r="W12" s="49"/>
      <c r="X12" s="52">
        <v>0</v>
      </c>
    </row>
    <row r="13" spans="1:24" ht="34.5" customHeight="1" thickTop="1" thickBot="1" x14ac:dyDescent="0.4">
      <c r="A13" s="53" t="s">
        <v>561</v>
      </c>
      <c r="B13" s="613" t="s">
        <v>60</v>
      </c>
      <c r="C13" s="855" t="s">
        <v>609</v>
      </c>
      <c r="D13" s="56">
        <v>49</v>
      </c>
      <c r="E13" s="34">
        <f t="shared" si="2"/>
        <v>1108870</v>
      </c>
      <c r="F13" s="504">
        <v>22630</v>
      </c>
      <c r="G13" s="658">
        <v>45156</v>
      </c>
      <c r="H13" s="453" t="s">
        <v>566</v>
      </c>
      <c r="I13" s="491">
        <v>24170</v>
      </c>
      <c r="J13" s="39">
        <f t="shared" si="0"/>
        <v>1540</v>
      </c>
      <c r="K13" s="40">
        <v>34</v>
      </c>
      <c r="L13" s="568"/>
      <c r="M13" s="463"/>
      <c r="N13" s="42">
        <f t="shared" si="1"/>
        <v>821780</v>
      </c>
      <c r="O13" s="476" t="s">
        <v>21</v>
      </c>
      <c r="P13" s="666">
        <v>45163</v>
      </c>
      <c r="Q13" s="64">
        <v>31400</v>
      </c>
      <c r="R13" s="65">
        <v>45156</v>
      </c>
      <c r="S13" s="47"/>
      <c r="T13" s="48"/>
      <c r="U13" s="49"/>
      <c r="V13" s="50"/>
      <c r="W13" s="49" t="s">
        <v>577</v>
      </c>
      <c r="X13" s="52">
        <v>4176</v>
      </c>
    </row>
    <row r="14" spans="1:24" ht="27.75" customHeight="1" thickTop="1" thickBot="1" x14ac:dyDescent="0.4">
      <c r="A14" s="53" t="s">
        <v>414</v>
      </c>
      <c r="B14" s="54" t="s">
        <v>415</v>
      </c>
      <c r="C14" s="855" t="s">
        <v>609</v>
      </c>
      <c r="D14" s="56">
        <v>0</v>
      </c>
      <c r="E14" s="34">
        <f t="shared" si="2"/>
        <v>0</v>
      </c>
      <c r="F14" s="504">
        <v>0</v>
      </c>
      <c r="G14" s="658">
        <v>45156</v>
      </c>
      <c r="H14" s="453" t="s">
        <v>567</v>
      </c>
      <c r="I14" s="491">
        <v>5310</v>
      </c>
      <c r="J14" s="39">
        <f t="shared" si="0"/>
        <v>5310</v>
      </c>
      <c r="K14" s="40">
        <v>34</v>
      </c>
      <c r="L14" s="566"/>
      <c r="M14" s="61"/>
      <c r="N14" s="42">
        <f t="shared" si="1"/>
        <v>180540</v>
      </c>
      <c r="O14" s="476" t="s">
        <v>21</v>
      </c>
      <c r="P14" s="666">
        <v>45163</v>
      </c>
      <c r="Q14" s="64">
        <v>0</v>
      </c>
      <c r="R14" s="65">
        <v>45156</v>
      </c>
      <c r="S14" s="47"/>
      <c r="T14" s="48"/>
      <c r="U14" s="49"/>
      <c r="V14" s="50"/>
      <c r="W14" s="49" t="s">
        <v>577</v>
      </c>
      <c r="X14" s="52">
        <v>0</v>
      </c>
    </row>
    <row r="15" spans="1:24" ht="27.75" customHeight="1" thickTop="1" thickBot="1" x14ac:dyDescent="0.4">
      <c r="A15" s="53" t="s">
        <v>31</v>
      </c>
      <c r="B15" s="54" t="s">
        <v>32</v>
      </c>
      <c r="C15" s="855" t="s">
        <v>610</v>
      </c>
      <c r="D15" s="73">
        <v>49</v>
      </c>
      <c r="E15" s="34">
        <f t="shared" si="2"/>
        <v>946190</v>
      </c>
      <c r="F15" s="504">
        <v>19310</v>
      </c>
      <c r="G15" s="658">
        <v>45159</v>
      </c>
      <c r="H15" s="507">
        <v>43409</v>
      </c>
      <c r="I15" s="491">
        <v>19310</v>
      </c>
      <c r="J15" s="39">
        <f t="shared" si="0"/>
        <v>0</v>
      </c>
      <c r="K15" s="40">
        <v>46.8</v>
      </c>
      <c r="L15" s="566"/>
      <c r="M15" s="61"/>
      <c r="N15" s="42">
        <f t="shared" si="1"/>
        <v>903708</v>
      </c>
      <c r="O15" s="476" t="s">
        <v>21</v>
      </c>
      <c r="P15" s="666">
        <v>45166</v>
      </c>
      <c r="Q15" s="64"/>
      <c r="R15" s="65"/>
      <c r="S15" s="47"/>
      <c r="T15" s="48"/>
      <c r="U15" s="49"/>
      <c r="V15" s="50"/>
      <c r="W15" s="49"/>
      <c r="X15" s="52">
        <v>0</v>
      </c>
    </row>
    <row r="16" spans="1:24" ht="27.75" customHeight="1" thickTop="1" thickBot="1" x14ac:dyDescent="0.4">
      <c r="A16" s="76" t="s">
        <v>31</v>
      </c>
      <c r="B16" s="54" t="s">
        <v>69</v>
      </c>
      <c r="C16" s="855" t="s">
        <v>611</v>
      </c>
      <c r="D16" s="56">
        <v>49</v>
      </c>
      <c r="E16" s="34">
        <f t="shared" si="2"/>
        <v>424830</v>
      </c>
      <c r="F16" s="504">
        <v>8670</v>
      </c>
      <c r="G16" s="658">
        <v>45161</v>
      </c>
      <c r="H16" s="453">
        <v>43444</v>
      </c>
      <c r="I16" s="491">
        <v>8670</v>
      </c>
      <c r="J16" s="39">
        <f t="shared" si="0"/>
        <v>0</v>
      </c>
      <c r="K16" s="40">
        <v>46.8</v>
      </c>
      <c r="L16" s="566"/>
      <c r="M16" s="61"/>
      <c r="N16" s="42">
        <f t="shared" si="1"/>
        <v>405756</v>
      </c>
      <c r="O16" s="476" t="s">
        <v>22</v>
      </c>
      <c r="P16" s="666">
        <v>45168</v>
      </c>
      <c r="Q16" s="64"/>
      <c r="R16" s="65"/>
      <c r="S16" s="47"/>
      <c r="T16" s="48"/>
      <c r="U16" s="49"/>
      <c r="V16" s="50"/>
      <c r="W16" s="49"/>
      <c r="X16" s="52">
        <v>0</v>
      </c>
    </row>
    <row r="17" spans="1:24" ht="37.5" customHeight="1" thickTop="1" thickBot="1" x14ac:dyDescent="0.4">
      <c r="A17" s="76" t="s">
        <v>562</v>
      </c>
      <c r="B17" s="54" t="s">
        <v>563</v>
      </c>
      <c r="C17" s="857" t="s">
        <v>612</v>
      </c>
      <c r="D17" s="56">
        <v>49</v>
      </c>
      <c r="E17" s="34">
        <f t="shared" si="2"/>
        <v>883470</v>
      </c>
      <c r="F17" s="504">
        <v>18030</v>
      </c>
      <c r="G17" s="658">
        <v>45163</v>
      </c>
      <c r="H17" s="389" t="s">
        <v>635</v>
      </c>
      <c r="I17" s="491">
        <v>23370</v>
      </c>
      <c r="J17" s="39">
        <f t="shared" si="0"/>
        <v>5340</v>
      </c>
      <c r="K17" s="40">
        <v>34</v>
      </c>
      <c r="L17" s="566"/>
      <c r="M17" s="61"/>
      <c r="N17" s="42">
        <f t="shared" si="1"/>
        <v>794580</v>
      </c>
      <c r="O17" s="378" t="s">
        <v>22</v>
      </c>
      <c r="P17" s="768">
        <v>45170</v>
      </c>
      <c r="Q17" s="64">
        <v>25150</v>
      </c>
      <c r="R17" s="65">
        <v>45183</v>
      </c>
      <c r="S17" s="47">
        <v>30240</v>
      </c>
      <c r="T17" s="48" t="s">
        <v>565</v>
      </c>
      <c r="U17" s="787">
        <v>45197</v>
      </c>
      <c r="V17" s="50">
        <v>4083.2</v>
      </c>
      <c r="W17" s="49" t="s">
        <v>577</v>
      </c>
      <c r="X17" s="52">
        <v>4176</v>
      </c>
    </row>
    <row r="18" spans="1:24" ht="27.75" customHeight="1" thickTop="1" thickBot="1" x14ac:dyDescent="0.4">
      <c r="A18" s="53" t="s">
        <v>31</v>
      </c>
      <c r="B18" s="54" t="s">
        <v>70</v>
      </c>
      <c r="C18" s="857" t="s">
        <v>613</v>
      </c>
      <c r="D18" s="56">
        <v>49</v>
      </c>
      <c r="E18" s="34">
        <f t="shared" si="2"/>
        <v>499310</v>
      </c>
      <c r="F18" s="504">
        <v>10190</v>
      </c>
      <c r="G18" s="658">
        <v>45166</v>
      </c>
      <c r="H18" s="389">
        <v>43493</v>
      </c>
      <c r="I18" s="491">
        <v>10190</v>
      </c>
      <c r="J18" s="39">
        <f t="shared" si="0"/>
        <v>0</v>
      </c>
      <c r="K18" s="40">
        <v>46.8</v>
      </c>
      <c r="L18" s="566"/>
      <c r="M18" s="61"/>
      <c r="N18" s="42">
        <f t="shared" si="1"/>
        <v>476892</v>
      </c>
      <c r="O18" s="378" t="s">
        <v>22</v>
      </c>
      <c r="P18" s="768">
        <v>45173</v>
      </c>
      <c r="Q18" s="64"/>
      <c r="R18" s="65"/>
      <c r="S18" s="47"/>
      <c r="T18" s="48"/>
      <c r="U18" s="49"/>
      <c r="V18" s="50"/>
      <c r="W18" s="49"/>
      <c r="X18" s="52">
        <v>0</v>
      </c>
    </row>
    <row r="19" spans="1:24" ht="27.75" customHeight="1" thickTop="1" thickBot="1" x14ac:dyDescent="0.4">
      <c r="A19" s="53" t="s">
        <v>31</v>
      </c>
      <c r="B19" s="54" t="s">
        <v>575</v>
      </c>
      <c r="C19" s="857" t="s">
        <v>614</v>
      </c>
      <c r="D19" s="56">
        <v>49</v>
      </c>
      <c r="E19" s="34">
        <f t="shared" si="2"/>
        <v>519890</v>
      </c>
      <c r="F19" s="504">
        <v>10610</v>
      </c>
      <c r="G19" s="658">
        <v>45168</v>
      </c>
      <c r="H19" s="389">
        <v>43513</v>
      </c>
      <c r="I19" s="491">
        <v>10610</v>
      </c>
      <c r="J19" s="39">
        <f t="shared" si="0"/>
        <v>0</v>
      </c>
      <c r="K19" s="40">
        <v>46.8</v>
      </c>
      <c r="L19" s="566"/>
      <c r="M19" s="61"/>
      <c r="N19" s="42">
        <f t="shared" si="1"/>
        <v>496547.99999999994</v>
      </c>
      <c r="O19" s="378" t="s">
        <v>21</v>
      </c>
      <c r="P19" s="768">
        <v>45174</v>
      </c>
      <c r="Q19" s="64"/>
      <c r="R19" s="65"/>
      <c r="S19" s="47"/>
      <c r="T19" s="48"/>
      <c r="U19" s="49"/>
      <c r="V19" s="50"/>
      <c r="W19" s="49"/>
      <c r="X19" s="52">
        <v>0</v>
      </c>
    </row>
    <row r="20" spans="1:24" ht="24" customHeight="1" thickTop="1" thickBot="1" x14ac:dyDescent="0.4">
      <c r="A20" s="712" t="s">
        <v>31</v>
      </c>
      <c r="B20" s="54" t="s">
        <v>576</v>
      </c>
      <c r="C20" s="858" t="s">
        <v>615</v>
      </c>
      <c r="D20" s="56">
        <v>49</v>
      </c>
      <c r="E20" s="34">
        <f t="shared" si="2"/>
        <v>529690</v>
      </c>
      <c r="F20" s="504">
        <v>10810</v>
      </c>
      <c r="G20" s="658">
        <v>45169</v>
      </c>
      <c r="H20" s="389">
        <v>43527</v>
      </c>
      <c r="I20" s="491">
        <v>10810</v>
      </c>
      <c r="J20" s="39">
        <f t="shared" si="0"/>
        <v>0</v>
      </c>
      <c r="K20" s="40">
        <v>46.8</v>
      </c>
      <c r="L20" s="566"/>
      <c r="M20" s="61"/>
      <c r="N20" s="42">
        <f t="shared" si="1"/>
        <v>505907.99999999994</v>
      </c>
      <c r="O20" s="378" t="s">
        <v>21</v>
      </c>
      <c r="P20" s="768">
        <v>45176</v>
      </c>
      <c r="Q20" s="64"/>
      <c r="R20" s="65"/>
      <c r="S20" s="47"/>
      <c r="T20" s="48"/>
      <c r="U20" s="49"/>
      <c r="V20" s="50"/>
      <c r="W20" s="49"/>
      <c r="X20" s="52">
        <v>0</v>
      </c>
    </row>
    <row r="21" spans="1:24" ht="26.25" customHeight="1" thickTop="1" thickBot="1" x14ac:dyDescent="0.4">
      <c r="A21" s="611"/>
      <c r="B21" s="612"/>
      <c r="C21" s="855"/>
      <c r="D21" s="56"/>
      <c r="E21" s="34">
        <f t="shared" si="2"/>
        <v>0</v>
      </c>
      <c r="F21" s="608"/>
      <c r="G21" s="658"/>
      <c r="H21" s="453"/>
      <c r="I21" s="607"/>
      <c r="J21" s="39">
        <f t="shared" si="0"/>
        <v>0</v>
      </c>
      <c r="K21" s="40"/>
      <c r="L21" s="566"/>
      <c r="M21" s="61"/>
      <c r="N21" s="42">
        <f t="shared" si="1"/>
        <v>0</v>
      </c>
      <c r="O21" s="476"/>
      <c r="P21" s="666"/>
      <c r="Q21" s="64"/>
      <c r="R21" s="65"/>
      <c r="S21" s="47"/>
      <c r="T21" s="48"/>
      <c r="U21" s="49"/>
      <c r="V21" s="50"/>
      <c r="W21" s="49"/>
      <c r="X21" s="52">
        <v>0</v>
      </c>
    </row>
    <row r="22" spans="1:24" ht="27.75" customHeight="1" thickTop="1" thickBot="1" x14ac:dyDescent="0.4">
      <c r="A22" s="53"/>
      <c r="B22" s="54"/>
      <c r="C22" s="856"/>
      <c r="D22" s="56"/>
      <c r="E22" s="34">
        <f t="shared" si="2"/>
        <v>0</v>
      </c>
      <c r="F22" s="504"/>
      <c r="G22" s="658"/>
      <c r="H22" s="453"/>
      <c r="I22" s="491"/>
      <c r="J22" s="39">
        <f t="shared" si="0"/>
        <v>0</v>
      </c>
      <c r="K22" s="40"/>
      <c r="L22" s="566"/>
      <c r="M22" s="61"/>
      <c r="N22" s="42">
        <f t="shared" si="1"/>
        <v>0</v>
      </c>
      <c r="O22" s="72"/>
      <c r="P22" s="667"/>
      <c r="Q22" s="64"/>
      <c r="R22" s="65"/>
      <c r="S22" s="47"/>
      <c r="T22" s="48"/>
      <c r="U22" s="49"/>
      <c r="V22" s="50"/>
      <c r="W22" s="49"/>
      <c r="X22" s="52">
        <v>0</v>
      </c>
    </row>
    <row r="23" spans="1:24" ht="28.5" customHeight="1" thickTop="1" thickBot="1" x14ac:dyDescent="0.4">
      <c r="A23" s="82"/>
      <c r="B23" s="54"/>
      <c r="C23" s="855"/>
      <c r="D23" s="56"/>
      <c r="E23" s="34">
        <f t="shared" si="2"/>
        <v>0</v>
      </c>
      <c r="F23" s="504"/>
      <c r="G23" s="658"/>
      <c r="H23" s="453"/>
      <c r="I23" s="491"/>
      <c r="J23" s="39">
        <f t="shared" si="0"/>
        <v>0</v>
      </c>
      <c r="K23" s="81"/>
      <c r="L23" s="566"/>
      <c r="M23" s="61"/>
      <c r="N23" s="42">
        <f t="shared" si="1"/>
        <v>0</v>
      </c>
      <c r="O23" s="75"/>
      <c r="P23" s="667"/>
      <c r="Q23" s="64"/>
      <c r="R23" s="65"/>
      <c r="S23" s="47"/>
      <c r="T23" s="48"/>
      <c r="U23" s="49"/>
      <c r="V23" s="50"/>
      <c r="W23" s="49"/>
      <c r="X23" s="52">
        <v>0</v>
      </c>
    </row>
    <row r="24" spans="1:24" ht="33.75" customHeight="1" thickTop="1" thickBot="1" x14ac:dyDescent="0.4">
      <c r="A24" s="82"/>
      <c r="B24" s="54"/>
      <c r="C24" s="857"/>
      <c r="D24" s="56"/>
      <c r="E24" s="34">
        <f t="shared" si="2"/>
        <v>0</v>
      </c>
      <c r="F24" s="504"/>
      <c r="G24" s="658"/>
      <c r="H24" s="453"/>
      <c r="I24" s="491"/>
      <c r="J24" s="39">
        <f t="shared" si="0"/>
        <v>0</v>
      </c>
      <c r="K24" s="81"/>
      <c r="L24" s="566"/>
      <c r="M24" s="61"/>
      <c r="N24" s="42">
        <f t="shared" si="1"/>
        <v>0</v>
      </c>
      <c r="O24" s="72"/>
      <c r="P24" s="667"/>
      <c r="Q24" s="64"/>
      <c r="R24" s="65"/>
      <c r="S24" s="47"/>
      <c r="T24" s="48"/>
      <c r="U24" s="49"/>
      <c r="V24" s="50"/>
      <c r="W24" s="49"/>
      <c r="X24" s="52">
        <v>0</v>
      </c>
    </row>
    <row r="25" spans="1:24" ht="30" customHeight="1" thickTop="1" thickBot="1" x14ac:dyDescent="0.4">
      <c r="A25" s="82"/>
      <c r="B25" s="54"/>
      <c r="C25" s="859"/>
      <c r="D25" s="85"/>
      <c r="E25" s="34">
        <f t="shared" si="2"/>
        <v>0</v>
      </c>
      <c r="F25" s="504"/>
      <c r="G25" s="658"/>
      <c r="H25" s="453"/>
      <c r="I25" s="491"/>
      <c r="J25" s="39">
        <f t="shared" si="0"/>
        <v>0</v>
      </c>
      <c r="K25" s="81"/>
      <c r="L25" s="566"/>
      <c r="M25" s="61"/>
      <c r="N25" s="42">
        <f t="shared" si="1"/>
        <v>0</v>
      </c>
      <c r="O25" s="72"/>
      <c r="P25" s="667"/>
      <c r="Q25" s="86"/>
      <c r="R25" s="65"/>
      <c r="S25" s="47"/>
      <c r="T25" s="48"/>
      <c r="U25" s="49"/>
      <c r="V25" s="50"/>
      <c r="W25" s="49"/>
      <c r="X25" s="52">
        <v>0</v>
      </c>
    </row>
    <row r="26" spans="1:24" ht="27" customHeight="1" thickTop="1" thickBot="1" x14ac:dyDescent="0.4">
      <c r="A26" s="80"/>
      <c r="B26" s="54"/>
      <c r="C26" s="860"/>
      <c r="D26" s="85"/>
      <c r="E26" s="34">
        <f t="shared" si="2"/>
        <v>0</v>
      </c>
      <c r="F26" s="57"/>
      <c r="G26" s="120"/>
      <c r="H26" s="59"/>
      <c r="I26" s="60"/>
      <c r="J26" s="39">
        <f t="shared" si="0"/>
        <v>0</v>
      </c>
      <c r="K26" s="81"/>
      <c r="L26" s="566"/>
      <c r="M26" s="61"/>
      <c r="N26" s="42">
        <f t="shared" si="1"/>
        <v>0</v>
      </c>
      <c r="O26" s="69"/>
      <c r="P26" s="667"/>
      <c r="Q26" s="86"/>
      <c r="R26" s="65"/>
      <c r="S26" s="47"/>
      <c r="T26" s="48"/>
      <c r="U26" s="49"/>
      <c r="V26" s="50"/>
      <c r="W26" s="49"/>
      <c r="X26" s="52">
        <v>0</v>
      </c>
    </row>
    <row r="27" spans="1:24" ht="38.25" customHeight="1" thickTop="1" thickBot="1" x14ac:dyDescent="0.4">
      <c r="A27" s="80"/>
      <c r="B27" s="54"/>
      <c r="C27" s="855"/>
      <c r="D27" s="56"/>
      <c r="E27" s="34">
        <f t="shared" si="2"/>
        <v>0</v>
      </c>
      <c r="F27" s="57"/>
      <c r="G27" s="120"/>
      <c r="H27" s="59"/>
      <c r="I27" s="60"/>
      <c r="J27" s="39">
        <f t="shared" si="0"/>
        <v>0</v>
      </c>
      <c r="K27" s="81"/>
      <c r="L27" s="566"/>
      <c r="M27" s="61"/>
      <c r="N27" s="42">
        <f t="shared" si="1"/>
        <v>0</v>
      </c>
      <c r="O27" s="69"/>
      <c r="P27" s="667"/>
      <c r="Q27" s="86"/>
      <c r="R27" s="65"/>
      <c r="S27" s="47"/>
      <c r="T27" s="48"/>
      <c r="U27" s="49"/>
      <c r="V27" s="50"/>
      <c r="W27" s="49"/>
      <c r="X27" s="52">
        <v>0</v>
      </c>
    </row>
    <row r="28" spans="1:24" ht="38.25" customHeight="1" thickTop="1" thickBot="1" x14ac:dyDescent="0.4">
      <c r="A28" s="87"/>
      <c r="B28" s="54"/>
      <c r="C28" s="855"/>
      <c r="D28" s="56"/>
      <c r="E28" s="34">
        <f t="shared" si="2"/>
        <v>0</v>
      </c>
      <c r="F28" s="57"/>
      <c r="G28" s="120"/>
      <c r="H28" s="59"/>
      <c r="I28" s="60"/>
      <c r="J28" s="39">
        <f t="shared" si="0"/>
        <v>0</v>
      </c>
      <c r="K28" s="81"/>
      <c r="L28" s="566"/>
      <c r="M28" s="61"/>
      <c r="N28" s="42">
        <f t="shared" si="1"/>
        <v>0</v>
      </c>
      <c r="O28" s="69"/>
      <c r="P28" s="667"/>
      <c r="Q28" s="86"/>
      <c r="R28" s="65"/>
      <c r="S28" s="47"/>
      <c r="T28" s="48"/>
      <c r="U28" s="49"/>
      <c r="V28" s="50"/>
      <c r="W28" s="49"/>
      <c r="X28" s="52">
        <v>0</v>
      </c>
    </row>
    <row r="29" spans="1:24" ht="27.75" customHeight="1" thickTop="1" thickBot="1" x14ac:dyDescent="0.4">
      <c r="A29" s="87"/>
      <c r="B29" s="54"/>
      <c r="C29" s="855"/>
      <c r="D29" s="56"/>
      <c r="E29" s="34">
        <f t="shared" si="2"/>
        <v>0</v>
      </c>
      <c r="F29" s="57"/>
      <c r="G29" s="120"/>
      <c r="H29" s="59"/>
      <c r="I29" s="60"/>
      <c r="J29" s="39">
        <f t="shared" si="0"/>
        <v>0</v>
      </c>
      <c r="K29" s="81"/>
      <c r="L29" s="566"/>
      <c r="M29" s="61"/>
      <c r="N29" s="42">
        <f t="shared" si="1"/>
        <v>0</v>
      </c>
      <c r="O29" s="69"/>
      <c r="P29" s="667"/>
      <c r="Q29" s="86"/>
      <c r="R29" s="65"/>
      <c r="S29" s="47"/>
      <c r="T29" s="48"/>
      <c r="U29" s="49"/>
      <c r="V29" s="50"/>
      <c r="W29" s="49"/>
      <c r="X29" s="52">
        <v>0</v>
      </c>
    </row>
    <row r="30" spans="1:24" ht="28.5" customHeight="1" thickTop="1" thickBot="1" x14ac:dyDescent="0.4">
      <c r="A30" s="87"/>
      <c r="B30" s="54"/>
      <c r="C30" s="855"/>
      <c r="D30" s="56"/>
      <c r="E30" s="34">
        <f t="shared" si="2"/>
        <v>0</v>
      </c>
      <c r="F30" s="57"/>
      <c r="G30" s="120"/>
      <c r="H30" s="59"/>
      <c r="I30" s="60"/>
      <c r="J30" s="39">
        <f t="shared" si="0"/>
        <v>0</v>
      </c>
      <c r="K30" s="81"/>
      <c r="L30" s="566"/>
      <c r="M30" s="61"/>
      <c r="N30" s="42">
        <f t="shared" si="1"/>
        <v>0</v>
      </c>
      <c r="O30" s="72"/>
      <c r="P30" s="667"/>
      <c r="Q30" s="86"/>
      <c r="R30" s="65"/>
      <c r="S30" s="89"/>
      <c r="T30" s="48"/>
      <c r="U30" s="49"/>
      <c r="V30" s="50"/>
      <c r="W30" s="49"/>
      <c r="X30" s="52">
        <v>0</v>
      </c>
    </row>
    <row r="31" spans="1:24" ht="22.5" customHeight="1" thickTop="1" thickBot="1" x14ac:dyDescent="0.4">
      <c r="A31" s="71"/>
      <c r="B31" s="54"/>
      <c r="C31" s="855"/>
      <c r="D31" s="56"/>
      <c r="E31" s="34">
        <f t="shared" si="2"/>
        <v>0</v>
      </c>
      <c r="F31" s="57"/>
      <c r="G31" s="120"/>
      <c r="H31" s="59"/>
      <c r="I31" s="60"/>
      <c r="J31" s="39">
        <f t="shared" si="0"/>
        <v>0</v>
      </c>
      <c r="K31" s="81"/>
      <c r="L31" s="566"/>
      <c r="M31" s="61"/>
      <c r="N31" s="42">
        <f t="shared" si="1"/>
        <v>0</v>
      </c>
      <c r="O31" s="69"/>
      <c r="P31" s="667"/>
      <c r="Q31" s="86"/>
      <c r="R31" s="65"/>
      <c r="S31" s="47"/>
      <c r="T31" s="48"/>
      <c r="U31" s="49"/>
      <c r="V31" s="50"/>
      <c r="W31" s="49"/>
      <c r="X31" s="52">
        <v>0</v>
      </c>
    </row>
    <row r="32" spans="1:24" ht="22.5" customHeight="1" thickTop="1" thickBot="1" x14ac:dyDescent="0.4">
      <c r="A32" s="90"/>
      <c r="B32" s="54"/>
      <c r="C32" s="855"/>
      <c r="D32" s="56"/>
      <c r="E32" s="34">
        <f t="shared" si="2"/>
        <v>0</v>
      </c>
      <c r="F32" s="57"/>
      <c r="G32" s="120"/>
      <c r="H32" s="59"/>
      <c r="I32" s="60"/>
      <c r="J32" s="39">
        <f t="shared" si="0"/>
        <v>0</v>
      </c>
      <c r="K32" s="81"/>
      <c r="L32" s="566"/>
      <c r="M32" s="61"/>
      <c r="N32" s="42">
        <f t="shared" si="1"/>
        <v>0</v>
      </c>
      <c r="O32" s="69"/>
      <c r="P32" s="667"/>
      <c r="Q32" s="86"/>
      <c r="R32" s="65"/>
      <c r="S32" s="47"/>
      <c r="T32" s="48"/>
      <c r="U32" s="49"/>
      <c r="V32" s="50"/>
      <c r="W32" s="49"/>
      <c r="X32" s="52">
        <v>0</v>
      </c>
    </row>
    <row r="33" spans="1:24" ht="22.5" customHeight="1" thickTop="1" thickBot="1" x14ac:dyDescent="0.4">
      <c r="A33" s="87"/>
      <c r="B33" s="54"/>
      <c r="C33" s="855"/>
      <c r="D33" s="56"/>
      <c r="E33" s="34">
        <f t="shared" si="2"/>
        <v>0</v>
      </c>
      <c r="F33" s="57"/>
      <c r="G33" s="120"/>
      <c r="H33" s="59"/>
      <c r="I33" s="60"/>
      <c r="J33" s="39">
        <f t="shared" si="0"/>
        <v>0</v>
      </c>
      <c r="K33" s="81"/>
      <c r="L33" s="566"/>
      <c r="M33" s="61"/>
      <c r="N33" s="42">
        <f t="shared" si="1"/>
        <v>0</v>
      </c>
      <c r="O33" s="69"/>
      <c r="P33" s="667"/>
      <c r="Q33" s="86"/>
      <c r="R33" s="65"/>
      <c r="S33" s="89"/>
      <c r="T33" s="48"/>
      <c r="U33" s="49"/>
      <c r="V33" s="50"/>
      <c r="W33" s="49"/>
      <c r="X33" s="52">
        <v>0</v>
      </c>
    </row>
    <row r="34" spans="1:24" ht="22.5" customHeight="1" thickTop="1" thickBot="1" x14ac:dyDescent="0.4">
      <c r="A34" s="87"/>
      <c r="B34" s="54"/>
      <c r="C34" s="855"/>
      <c r="D34" s="56"/>
      <c r="E34" s="34">
        <f t="shared" si="2"/>
        <v>0</v>
      </c>
      <c r="F34" s="57"/>
      <c r="G34" s="120"/>
      <c r="H34" s="59"/>
      <c r="I34" s="60"/>
      <c r="J34" s="39">
        <f t="shared" si="0"/>
        <v>0</v>
      </c>
      <c r="K34" s="81"/>
      <c r="L34" s="566"/>
      <c r="M34" s="61"/>
      <c r="N34" s="42">
        <f t="shared" si="1"/>
        <v>0</v>
      </c>
      <c r="O34" s="69"/>
      <c r="P34" s="667"/>
      <c r="Q34" s="64"/>
      <c r="R34" s="65"/>
      <c r="S34" s="89"/>
      <c r="T34" s="48"/>
      <c r="U34" s="49"/>
      <c r="V34" s="50"/>
      <c r="W34" s="49"/>
      <c r="X34" s="52">
        <v>0</v>
      </c>
    </row>
    <row r="35" spans="1:24" ht="22.5" customHeight="1" thickTop="1" thickBot="1" x14ac:dyDescent="0.4">
      <c r="A35" s="53"/>
      <c r="B35" s="91"/>
      <c r="C35" s="855"/>
      <c r="D35" s="56"/>
      <c r="E35" s="34">
        <f t="shared" si="2"/>
        <v>0</v>
      </c>
      <c r="F35" s="57"/>
      <c r="G35" s="120"/>
      <c r="H35" s="59"/>
      <c r="I35" s="60"/>
      <c r="J35" s="39">
        <f t="shared" si="0"/>
        <v>0</v>
      </c>
      <c r="K35" s="81"/>
      <c r="L35" s="566"/>
      <c r="M35" s="61"/>
      <c r="N35" s="42">
        <f t="shared" si="1"/>
        <v>0</v>
      </c>
      <c r="O35" s="69"/>
      <c r="P35" s="667"/>
      <c r="Q35" s="92"/>
      <c r="R35" s="93"/>
      <c r="S35" s="89"/>
      <c r="T35" s="48"/>
      <c r="U35" s="49"/>
      <c r="V35" s="50"/>
      <c r="W35" s="49"/>
      <c r="X35" s="52">
        <v>0</v>
      </c>
    </row>
    <row r="36" spans="1:24" ht="24.75" thickTop="1" thickBot="1" x14ac:dyDescent="0.4">
      <c r="A36" s="94"/>
      <c r="B36" s="95"/>
      <c r="C36" s="861"/>
      <c r="D36" s="56"/>
      <c r="E36" s="34">
        <f t="shared" si="2"/>
        <v>0</v>
      </c>
      <c r="F36" s="57"/>
      <c r="G36" s="120"/>
      <c r="H36" s="59"/>
      <c r="I36" s="60"/>
      <c r="J36" s="39">
        <f t="shared" si="0"/>
        <v>0</v>
      </c>
      <c r="K36" s="81"/>
      <c r="L36" s="566"/>
      <c r="M36" s="61"/>
      <c r="N36" s="42">
        <f t="shared" si="1"/>
        <v>0</v>
      </c>
      <c r="O36" s="68"/>
      <c r="P36" s="668"/>
      <c r="Q36" s="97"/>
      <c r="R36" s="93"/>
      <c r="S36" s="89"/>
      <c r="T36" s="48"/>
      <c r="U36" s="49"/>
      <c r="V36" s="50"/>
      <c r="W36" s="49"/>
      <c r="X36" s="52">
        <v>0</v>
      </c>
    </row>
    <row r="37" spans="1:24" ht="30.75" customHeight="1" thickTop="1" thickBot="1" x14ac:dyDescent="0.4">
      <c r="A37" s="98"/>
      <c r="B37" s="95"/>
      <c r="C37" s="861"/>
      <c r="D37" s="56"/>
      <c r="E37" s="34">
        <f t="shared" si="2"/>
        <v>0</v>
      </c>
      <c r="F37" s="57"/>
      <c r="G37" s="120"/>
      <c r="H37" s="59"/>
      <c r="I37" s="60"/>
      <c r="J37" s="39">
        <f t="shared" si="0"/>
        <v>0</v>
      </c>
      <c r="K37" s="81"/>
      <c r="L37" s="566"/>
      <c r="M37" s="61"/>
      <c r="N37" s="42">
        <f t="shared" si="1"/>
        <v>0</v>
      </c>
      <c r="O37" s="69"/>
      <c r="P37" s="667"/>
      <c r="Q37" s="97"/>
      <c r="R37" s="93"/>
      <c r="S37" s="89"/>
      <c r="T37" s="48"/>
      <c r="U37" s="49"/>
      <c r="V37" s="50"/>
      <c r="W37" s="49"/>
      <c r="X37" s="52">
        <v>0</v>
      </c>
    </row>
    <row r="38" spans="1:24" ht="25.5" customHeight="1" thickTop="1" thickBot="1" x14ac:dyDescent="0.4">
      <c r="A38" s="98"/>
      <c r="B38" s="95"/>
      <c r="C38" s="861"/>
      <c r="D38" s="56"/>
      <c r="E38" s="34">
        <f t="shared" si="2"/>
        <v>0</v>
      </c>
      <c r="F38" s="57"/>
      <c r="G38" s="120"/>
      <c r="H38" s="59"/>
      <c r="I38" s="60"/>
      <c r="J38" s="39">
        <f t="shared" si="0"/>
        <v>0</v>
      </c>
      <c r="K38" s="81"/>
      <c r="L38" s="566"/>
      <c r="M38" s="61"/>
      <c r="N38" s="42">
        <f t="shared" si="1"/>
        <v>0</v>
      </c>
      <c r="O38" s="69"/>
      <c r="P38" s="667"/>
      <c r="Q38" s="97"/>
      <c r="R38" s="93"/>
      <c r="S38" s="89"/>
      <c r="T38" s="48"/>
      <c r="U38" s="49"/>
      <c r="V38" s="50"/>
      <c r="W38" s="49"/>
      <c r="X38" s="52">
        <v>0</v>
      </c>
    </row>
    <row r="39" spans="1:24" ht="20.25" customHeight="1" thickTop="1" thickBot="1" x14ac:dyDescent="0.4">
      <c r="A39" s="99"/>
      <c r="B39" s="95"/>
      <c r="C39" s="861"/>
      <c r="D39" s="56"/>
      <c r="E39" s="34">
        <f t="shared" si="2"/>
        <v>0</v>
      </c>
      <c r="F39" s="57"/>
      <c r="G39" s="120"/>
      <c r="H39" s="59"/>
      <c r="I39" s="60"/>
      <c r="J39" s="39">
        <f t="shared" si="0"/>
        <v>0</v>
      </c>
      <c r="K39" s="81"/>
      <c r="L39" s="566"/>
      <c r="M39" s="61"/>
      <c r="N39" s="42">
        <f t="shared" si="1"/>
        <v>0</v>
      </c>
      <c r="O39" s="69"/>
      <c r="P39" s="667"/>
      <c r="Q39" s="97"/>
      <c r="R39" s="93"/>
      <c r="S39" s="89"/>
      <c r="T39" s="48"/>
      <c r="U39" s="49"/>
      <c r="V39" s="50"/>
      <c r="W39" s="49"/>
      <c r="X39" s="100"/>
    </row>
    <row r="40" spans="1:24" ht="24" customHeight="1" thickTop="1" thickBot="1" x14ac:dyDescent="0.4">
      <c r="A40" s="101"/>
      <c r="B40" s="95"/>
      <c r="C40" s="861"/>
      <c r="D40" s="56"/>
      <c r="E40" s="34">
        <f t="shared" si="2"/>
        <v>0</v>
      </c>
      <c r="F40" s="57"/>
      <c r="G40" s="120"/>
      <c r="H40" s="59"/>
      <c r="I40" s="60"/>
      <c r="J40" s="39">
        <f t="shared" si="0"/>
        <v>0</v>
      </c>
      <c r="K40" s="81"/>
      <c r="L40" s="566"/>
      <c r="M40" s="61"/>
      <c r="N40" s="42">
        <f t="shared" si="1"/>
        <v>0</v>
      </c>
      <c r="O40" s="69"/>
      <c r="P40" s="667"/>
      <c r="Q40" s="97"/>
      <c r="R40" s="93"/>
      <c r="S40" s="89"/>
      <c r="T40" s="48"/>
      <c r="U40" s="49"/>
      <c r="V40" s="50"/>
      <c r="W40" s="49"/>
      <c r="X40" s="100"/>
    </row>
    <row r="41" spans="1:24" ht="26.25" customHeight="1" thickTop="1" thickBot="1" x14ac:dyDescent="0.4">
      <c r="A41" s="101"/>
      <c r="B41" s="95"/>
      <c r="C41" s="861"/>
      <c r="D41" s="56"/>
      <c r="E41" s="34">
        <f t="shared" si="2"/>
        <v>0</v>
      </c>
      <c r="F41" s="57"/>
      <c r="G41" s="120"/>
      <c r="H41" s="59"/>
      <c r="I41" s="60"/>
      <c r="J41" s="39">
        <f t="shared" si="0"/>
        <v>0</v>
      </c>
      <c r="K41" s="81"/>
      <c r="L41" s="566"/>
      <c r="M41" s="61"/>
      <c r="N41" s="42">
        <f t="shared" si="1"/>
        <v>0</v>
      </c>
      <c r="O41" s="69"/>
      <c r="P41" s="667"/>
      <c r="Q41" s="97"/>
      <c r="R41" s="93"/>
      <c r="S41" s="89"/>
      <c r="T41" s="48"/>
      <c r="U41" s="49"/>
      <c r="V41" s="50"/>
      <c r="W41" s="49"/>
      <c r="X41" s="100"/>
    </row>
    <row r="42" spans="1:24" ht="20.25" customHeight="1" thickTop="1" thickBot="1" x14ac:dyDescent="0.4">
      <c r="A42" s="102"/>
      <c r="B42" s="95"/>
      <c r="C42" s="861"/>
      <c r="D42" s="56"/>
      <c r="E42" s="34">
        <f t="shared" si="2"/>
        <v>0</v>
      </c>
      <c r="F42" s="57"/>
      <c r="G42" s="120"/>
      <c r="H42" s="59"/>
      <c r="I42" s="60"/>
      <c r="J42" s="39">
        <f t="shared" si="0"/>
        <v>0</v>
      </c>
      <c r="K42" s="81"/>
      <c r="L42" s="566"/>
      <c r="M42" s="61"/>
      <c r="N42" s="42">
        <f t="shared" si="1"/>
        <v>0</v>
      </c>
      <c r="O42" s="69"/>
      <c r="P42" s="667"/>
      <c r="Q42" s="97"/>
      <c r="R42" s="93"/>
      <c r="S42" s="89"/>
      <c r="T42" s="48"/>
      <c r="U42" s="49"/>
      <c r="V42" s="50"/>
      <c r="W42" s="49"/>
      <c r="X42" s="100"/>
    </row>
    <row r="43" spans="1:24" ht="20.25" customHeight="1" thickTop="1" thickBot="1" x14ac:dyDescent="0.4">
      <c r="A43" s="98"/>
      <c r="B43" s="95"/>
      <c r="C43" s="861"/>
      <c r="D43" s="56"/>
      <c r="E43" s="34">
        <f t="shared" si="2"/>
        <v>0</v>
      </c>
      <c r="F43" s="57"/>
      <c r="G43" s="120"/>
      <c r="H43" s="59"/>
      <c r="I43" s="60"/>
      <c r="J43" s="39">
        <f t="shared" si="0"/>
        <v>0</v>
      </c>
      <c r="K43" s="81"/>
      <c r="L43" s="566"/>
      <c r="M43" s="61"/>
      <c r="N43" s="42">
        <f t="shared" si="1"/>
        <v>0</v>
      </c>
      <c r="O43" s="69"/>
      <c r="P43" s="667"/>
      <c r="Q43" s="97"/>
      <c r="R43" s="93"/>
      <c r="S43" s="89"/>
      <c r="T43" s="48"/>
      <c r="U43" s="49"/>
      <c r="V43" s="50"/>
      <c r="W43" s="49"/>
      <c r="X43" s="103"/>
    </row>
    <row r="44" spans="1:24" ht="24.75" thickTop="1" thickBot="1" x14ac:dyDescent="0.4">
      <c r="A44" s="98"/>
      <c r="B44" s="95"/>
      <c r="C44" s="861"/>
      <c r="D44" s="56"/>
      <c r="E44" s="34">
        <f t="shared" si="2"/>
        <v>0</v>
      </c>
      <c r="F44" s="57"/>
      <c r="G44" s="120"/>
      <c r="H44" s="59"/>
      <c r="I44" s="60"/>
      <c r="J44" s="39">
        <f t="shared" si="0"/>
        <v>0</v>
      </c>
      <c r="K44" s="81"/>
      <c r="L44" s="566"/>
      <c r="M44" s="61"/>
      <c r="N44" s="42">
        <f t="shared" si="1"/>
        <v>0</v>
      </c>
      <c r="O44" s="104"/>
      <c r="P44" s="669"/>
      <c r="Q44" s="97"/>
      <c r="R44" s="93"/>
      <c r="S44" s="89"/>
      <c r="T44" s="48"/>
      <c r="U44" s="49"/>
      <c r="V44" s="50"/>
      <c r="W44" s="49"/>
      <c r="X44" s="103"/>
    </row>
    <row r="45" spans="1:24" ht="24.75" thickTop="1" thickBot="1" x14ac:dyDescent="0.4">
      <c r="A45" s="98"/>
      <c r="B45" s="95"/>
      <c r="C45" s="861"/>
      <c r="D45" s="56"/>
      <c r="E45" s="34">
        <f t="shared" si="2"/>
        <v>0</v>
      </c>
      <c r="F45" s="57"/>
      <c r="G45" s="120"/>
      <c r="H45" s="59"/>
      <c r="I45" s="60"/>
      <c r="J45" s="39">
        <f t="shared" si="0"/>
        <v>0</v>
      </c>
      <c r="K45" s="81"/>
      <c r="L45" s="566"/>
      <c r="M45" s="61"/>
      <c r="N45" s="42">
        <f t="shared" si="1"/>
        <v>0</v>
      </c>
      <c r="O45" s="106"/>
      <c r="P45" s="669"/>
      <c r="Q45" s="97"/>
      <c r="R45" s="93"/>
      <c r="S45" s="89"/>
      <c r="T45" s="48"/>
      <c r="U45" s="49"/>
      <c r="V45" s="50"/>
      <c r="W45" s="49"/>
      <c r="X45" s="103"/>
    </row>
    <row r="46" spans="1:24" ht="24.75" thickTop="1" thickBot="1" x14ac:dyDescent="0.4">
      <c r="A46" s="101"/>
      <c r="B46" s="95"/>
      <c r="C46" s="861"/>
      <c r="D46" s="56"/>
      <c r="E46" s="34">
        <f t="shared" si="2"/>
        <v>0</v>
      </c>
      <c r="F46" s="57"/>
      <c r="G46" s="120"/>
      <c r="H46" s="59"/>
      <c r="I46" s="60"/>
      <c r="J46" s="39">
        <f t="shared" si="0"/>
        <v>0</v>
      </c>
      <c r="K46" s="81"/>
      <c r="L46" s="566"/>
      <c r="M46" s="61"/>
      <c r="N46" s="42">
        <f t="shared" si="1"/>
        <v>0</v>
      </c>
      <c r="O46" s="69"/>
      <c r="P46" s="667"/>
      <c r="Q46" s="108"/>
      <c r="R46" s="109"/>
      <c r="S46" s="89"/>
      <c r="T46" s="48"/>
      <c r="U46" s="49"/>
      <c r="V46" s="50"/>
      <c r="W46" s="49"/>
      <c r="X46" s="103"/>
    </row>
    <row r="47" spans="1:24" ht="24.75" thickTop="1" thickBot="1" x14ac:dyDescent="0.4">
      <c r="A47" s="110"/>
      <c r="B47" s="95"/>
      <c r="C47" s="861"/>
      <c r="D47" s="56"/>
      <c r="E47" s="34">
        <f t="shared" si="2"/>
        <v>0</v>
      </c>
      <c r="F47" s="57"/>
      <c r="G47" s="120"/>
      <c r="H47" s="59"/>
      <c r="I47" s="60"/>
      <c r="J47" s="39">
        <f t="shared" si="0"/>
        <v>0</v>
      </c>
      <c r="K47" s="81"/>
      <c r="L47" s="566"/>
      <c r="M47" s="61"/>
      <c r="N47" s="42">
        <f t="shared" si="1"/>
        <v>0</v>
      </c>
      <c r="O47" s="69"/>
      <c r="P47" s="667"/>
      <c r="Q47" s="108"/>
      <c r="R47" s="109"/>
      <c r="S47" s="89"/>
      <c r="T47" s="48"/>
      <c r="U47" s="49"/>
      <c r="V47" s="50"/>
      <c r="W47" s="111"/>
      <c r="X47" s="103"/>
    </row>
    <row r="48" spans="1:24" ht="24.75" thickTop="1" thickBot="1" x14ac:dyDescent="0.4">
      <c r="A48" s="112"/>
      <c r="B48" s="95"/>
      <c r="C48" s="862"/>
      <c r="D48" s="114"/>
      <c r="E48" s="34">
        <f t="shared" si="2"/>
        <v>0</v>
      </c>
      <c r="F48" s="57"/>
      <c r="G48" s="120"/>
      <c r="H48" s="59"/>
      <c r="I48" s="60"/>
      <c r="J48" s="39">
        <f t="shared" si="0"/>
        <v>0</v>
      </c>
      <c r="K48" s="81"/>
      <c r="L48" s="566"/>
      <c r="M48" s="61"/>
      <c r="N48" s="42">
        <f t="shared" si="1"/>
        <v>0</v>
      </c>
      <c r="O48" s="69"/>
      <c r="P48" s="667"/>
      <c r="Q48" s="97"/>
      <c r="R48" s="93"/>
      <c r="S48" s="89"/>
      <c r="T48" s="48"/>
      <c r="U48" s="49"/>
      <c r="V48" s="50"/>
      <c r="W48" s="111"/>
      <c r="X48" s="115"/>
    </row>
    <row r="49" spans="1:24" ht="24.75" thickTop="1" thickBot="1" x14ac:dyDescent="0.4">
      <c r="A49" s="102"/>
      <c r="B49" s="95"/>
      <c r="C49" s="861"/>
      <c r="D49" s="114"/>
      <c r="E49" s="34">
        <f t="shared" si="2"/>
        <v>0</v>
      </c>
      <c r="F49" s="57"/>
      <c r="G49" s="120"/>
      <c r="H49" s="59"/>
      <c r="I49" s="60"/>
      <c r="J49" s="39">
        <f t="shared" si="0"/>
        <v>0</v>
      </c>
      <c r="K49" s="81"/>
      <c r="L49" s="566"/>
      <c r="M49" s="61"/>
      <c r="N49" s="42">
        <f t="shared" si="1"/>
        <v>0</v>
      </c>
      <c r="O49" s="69"/>
      <c r="P49" s="667"/>
      <c r="Q49" s="97"/>
      <c r="R49" s="93"/>
      <c r="S49" s="89"/>
      <c r="T49" s="48"/>
      <c r="U49" s="49"/>
      <c r="V49" s="50"/>
      <c r="W49" s="111"/>
      <c r="X49" s="115"/>
    </row>
    <row r="50" spans="1:24" ht="24.75" thickTop="1" thickBot="1" x14ac:dyDescent="0.4">
      <c r="A50" s="101"/>
      <c r="B50" s="95"/>
      <c r="C50" s="861"/>
      <c r="D50" s="114"/>
      <c r="E50" s="34">
        <f t="shared" si="2"/>
        <v>0</v>
      </c>
      <c r="F50" s="57"/>
      <c r="G50" s="120"/>
      <c r="H50" s="59"/>
      <c r="I50" s="60"/>
      <c r="J50" s="39">
        <f t="shared" si="0"/>
        <v>0</v>
      </c>
      <c r="K50" s="81"/>
      <c r="L50" s="566"/>
      <c r="M50" s="61"/>
      <c r="N50" s="42">
        <f t="shared" si="1"/>
        <v>0</v>
      </c>
      <c r="O50" s="69"/>
      <c r="P50" s="667"/>
      <c r="Q50" s="97"/>
      <c r="R50" s="93"/>
      <c r="S50" s="89"/>
      <c r="T50" s="48"/>
      <c r="U50" s="49"/>
      <c r="V50" s="50"/>
      <c r="W50" s="111"/>
      <c r="X50" s="115"/>
    </row>
    <row r="51" spans="1:24" ht="24.75" thickTop="1" thickBot="1" x14ac:dyDescent="0.4">
      <c r="A51" s="102"/>
      <c r="B51" s="95"/>
      <c r="C51" s="861"/>
      <c r="D51" s="114"/>
      <c r="E51" s="34">
        <f t="shared" si="2"/>
        <v>0</v>
      </c>
      <c r="F51" s="57"/>
      <c r="G51" s="120"/>
      <c r="H51" s="59"/>
      <c r="I51" s="60"/>
      <c r="J51" s="39">
        <f t="shared" si="0"/>
        <v>0</v>
      </c>
      <c r="K51" s="81"/>
      <c r="L51" s="566"/>
      <c r="M51" s="61"/>
      <c r="N51" s="42">
        <f t="shared" si="1"/>
        <v>0</v>
      </c>
      <c r="O51" s="69"/>
      <c r="P51" s="667"/>
      <c r="Q51" s="97"/>
      <c r="R51" s="93"/>
      <c r="S51" s="89"/>
      <c r="T51" s="48"/>
      <c r="U51" s="49"/>
      <c r="V51" s="50"/>
      <c r="W51" s="111"/>
      <c r="X51" s="115"/>
    </row>
    <row r="52" spans="1:24" ht="24.75" thickTop="1" thickBot="1" x14ac:dyDescent="0.4">
      <c r="A52" s="102"/>
      <c r="B52" s="95"/>
      <c r="C52" s="861"/>
      <c r="D52" s="114"/>
      <c r="E52" s="34">
        <f t="shared" si="2"/>
        <v>0</v>
      </c>
      <c r="F52" s="57"/>
      <c r="G52" s="120"/>
      <c r="H52" s="59"/>
      <c r="I52" s="60"/>
      <c r="J52" s="39">
        <f t="shared" si="0"/>
        <v>0</v>
      </c>
      <c r="K52" s="81"/>
      <c r="L52" s="566"/>
      <c r="M52" s="61"/>
      <c r="N52" s="42">
        <f t="shared" si="1"/>
        <v>0</v>
      </c>
      <c r="O52" s="69"/>
      <c r="P52" s="667"/>
      <c r="Q52" s="97"/>
      <c r="R52" s="93"/>
      <c r="S52" s="89"/>
      <c r="T52" s="48"/>
      <c r="U52" s="49"/>
      <c r="V52" s="50"/>
      <c r="W52" s="111"/>
      <c r="X52" s="115"/>
    </row>
    <row r="53" spans="1:24" ht="24.75" thickTop="1" thickBot="1" x14ac:dyDescent="0.4">
      <c r="A53" s="101"/>
      <c r="B53" s="102"/>
      <c r="C53" s="863"/>
      <c r="D53" s="114"/>
      <c r="E53" s="34">
        <f t="shared" si="2"/>
        <v>0</v>
      </c>
      <c r="F53" s="57"/>
      <c r="G53" s="120"/>
      <c r="H53" s="59"/>
      <c r="I53" s="60"/>
      <c r="J53" s="39">
        <f t="shared" si="0"/>
        <v>0</v>
      </c>
      <c r="K53" s="81"/>
      <c r="L53" s="566"/>
      <c r="M53" s="61"/>
      <c r="N53" s="42">
        <f t="shared" si="1"/>
        <v>0</v>
      </c>
      <c r="O53" s="69"/>
      <c r="P53" s="667"/>
      <c r="Q53" s="97"/>
      <c r="R53" s="93"/>
      <c r="S53" s="89"/>
      <c r="T53" s="48"/>
      <c r="U53" s="49"/>
      <c r="V53" s="50"/>
      <c r="W53" s="111"/>
      <c r="X53" s="115"/>
    </row>
    <row r="54" spans="1:24" ht="24.75" thickTop="1" thickBot="1" x14ac:dyDescent="0.4">
      <c r="A54" s="102"/>
      <c r="B54" s="102"/>
      <c r="C54" s="863"/>
      <c r="D54" s="114"/>
      <c r="E54" s="34">
        <f t="shared" si="2"/>
        <v>0</v>
      </c>
      <c r="F54" s="57"/>
      <c r="G54" s="120"/>
      <c r="H54" s="59"/>
      <c r="I54" s="60"/>
      <c r="J54" s="39">
        <f t="shared" si="0"/>
        <v>0</v>
      </c>
      <c r="K54" s="81"/>
      <c r="L54" s="566"/>
      <c r="M54" s="61"/>
      <c r="N54" s="42">
        <f t="shared" si="1"/>
        <v>0</v>
      </c>
      <c r="O54" s="69"/>
      <c r="P54" s="667"/>
      <c r="Q54" s="117"/>
      <c r="R54" s="118"/>
      <c r="S54" s="89"/>
      <c r="T54" s="48"/>
      <c r="U54" s="49"/>
      <c r="V54" s="50"/>
      <c r="X54" s="119"/>
    </row>
    <row r="55" spans="1:24" ht="24.75" thickTop="1" thickBot="1" x14ac:dyDescent="0.4">
      <c r="A55" s="102"/>
      <c r="B55" s="102"/>
      <c r="C55" s="863"/>
      <c r="D55" s="114"/>
      <c r="E55" s="34">
        <f t="shared" si="2"/>
        <v>0</v>
      </c>
      <c r="F55" s="57"/>
      <c r="G55" s="120"/>
      <c r="H55" s="59"/>
      <c r="I55" s="60"/>
      <c r="J55" s="39">
        <f t="shared" si="0"/>
        <v>0</v>
      </c>
      <c r="K55" s="81"/>
      <c r="L55" s="566"/>
      <c r="M55" s="61"/>
      <c r="N55" s="42">
        <f t="shared" si="1"/>
        <v>0</v>
      </c>
      <c r="O55" s="69"/>
      <c r="P55" s="670"/>
      <c r="Q55" s="121"/>
      <c r="R55" s="122"/>
      <c r="S55" s="48"/>
      <c r="T55" s="48"/>
      <c r="U55" s="49"/>
      <c r="V55" s="50"/>
      <c r="X55" s="123"/>
    </row>
    <row r="56" spans="1:24" ht="24.75" thickTop="1" thickBot="1" x14ac:dyDescent="0.4">
      <c r="A56" s="101"/>
      <c r="B56" s="99"/>
      <c r="C56" s="863"/>
      <c r="D56" s="114"/>
      <c r="E56" s="34">
        <f t="shared" si="2"/>
        <v>0</v>
      </c>
      <c r="F56" s="57"/>
      <c r="G56" s="120"/>
      <c r="H56" s="59"/>
      <c r="I56" s="60"/>
      <c r="J56" s="39">
        <f t="shared" si="0"/>
        <v>0</v>
      </c>
      <c r="K56" s="81"/>
      <c r="L56" s="566"/>
      <c r="M56" s="61"/>
      <c r="N56" s="42">
        <f t="shared" si="1"/>
        <v>0</v>
      </c>
      <c r="O56" s="69"/>
      <c r="P56" s="670"/>
      <c r="Q56" s="124"/>
      <c r="R56" s="125"/>
      <c r="S56" s="48"/>
      <c r="T56" s="48"/>
      <c r="U56" s="49"/>
      <c r="V56" s="50"/>
    </row>
    <row r="57" spans="1:24" ht="24.75" thickTop="1" thickBot="1" x14ac:dyDescent="0.4">
      <c r="A57" s="101"/>
      <c r="B57" s="99"/>
      <c r="C57" s="863"/>
      <c r="D57" s="116"/>
      <c r="E57" s="34">
        <f t="shared" si="2"/>
        <v>0</v>
      </c>
      <c r="F57" s="57"/>
      <c r="G57" s="120"/>
      <c r="H57" s="59"/>
      <c r="I57" s="60"/>
      <c r="J57" s="39">
        <f t="shared" si="0"/>
        <v>0</v>
      </c>
      <c r="K57" s="81"/>
      <c r="L57" s="566"/>
      <c r="M57" s="61"/>
      <c r="N57" s="42">
        <f t="shared" si="1"/>
        <v>0</v>
      </c>
      <c r="O57" s="69"/>
      <c r="P57" s="670"/>
      <c r="Q57" s="124"/>
      <c r="R57" s="125"/>
      <c r="S57" s="48"/>
      <c r="T57" s="48"/>
      <c r="U57" s="49"/>
      <c r="V57" s="50"/>
    </row>
    <row r="58" spans="1:24" ht="24.75" thickTop="1" thickBot="1" x14ac:dyDescent="0.4">
      <c r="A58" s="101"/>
      <c r="B58" s="99"/>
      <c r="C58" s="863"/>
      <c r="D58" s="116"/>
      <c r="E58" s="34">
        <f t="shared" si="2"/>
        <v>0</v>
      </c>
      <c r="F58" s="60"/>
      <c r="G58" s="120"/>
      <c r="H58" s="59"/>
      <c r="I58" s="60"/>
      <c r="J58" s="39">
        <f t="shared" si="0"/>
        <v>0</v>
      </c>
      <c r="K58" s="81"/>
      <c r="L58" s="566"/>
      <c r="M58" s="61"/>
      <c r="N58" s="42">
        <f t="shared" si="1"/>
        <v>0</v>
      </c>
      <c r="O58" s="69"/>
      <c r="P58" s="670"/>
      <c r="Q58" s="124"/>
      <c r="R58" s="125"/>
      <c r="S58" s="48"/>
      <c r="T58" s="48"/>
      <c r="U58" s="49"/>
      <c r="V58" s="50"/>
    </row>
    <row r="59" spans="1:24" ht="24.75" thickTop="1" thickBot="1" x14ac:dyDescent="0.4">
      <c r="A59" s="126"/>
      <c r="B59" s="127"/>
      <c r="C59" s="864"/>
      <c r="D59" s="128"/>
      <c r="E59" s="34">
        <f t="shared" si="2"/>
        <v>0</v>
      </c>
      <c r="F59" s="129"/>
      <c r="G59" s="136"/>
      <c r="H59" s="131"/>
      <c r="I59" s="132"/>
      <c r="J59" s="39">
        <f t="shared" si="0"/>
        <v>0</v>
      </c>
      <c r="K59" s="133"/>
      <c r="L59" s="567"/>
      <c r="M59" s="134"/>
      <c r="N59" s="42">
        <f t="shared" si="1"/>
        <v>0</v>
      </c>
      <c r="O59" s="135"/>
      <c r="P59" s="671"/>
      <c r="Q59" s="137"/>
      <c r="R59" s="138"/>
      <c r="S59" s="139"/>
      <c r="T59" s="139"/>
      <c r="U59" s="140"/>
      <c r="V59" s="141"/>
    </row>
    <row r="60" spans="1:24" ht="24" thickTop="1" x14ac:dyDescent="0.35">
      <c r="A60" s="142"/>
      <c r="B60" s="143"/>
      <c r="C60" s="865"/>
      <c r="D60" s="145"/>
      <c r="E60" s="34"/>
      <c r="F60" s="146"/>
      <c r="G60" s="651"/>
      <c r="H60" s="148"/>
      <c r="I60" s="146"/>
      <c r="J60" s="39">
        <f t="shared" si="0"/>
        <v>0</v>
      </c>
      <c r="K60" s="40"/>
      <c r="L60" s="566"/>
      <c r="M60" s="61"/>
      <c r="N60" s="42">
        <f t="shared" si="1"/>
        <v>0</v>
      </c>
      <c r="O60" s="149"/>
      <c r="P60" s="672"/>
      <c r="Q60" s="151"/>
      <c r="R60" s="125"/>
      <c r="S60" s="48"/>
      <c r="T60" s="48"/>
      <c r="U60" s="49"/>
      <c r="V60" s="50"/>
    </row>
    <row r="61" spans="1:24" x14ac:dyDescent="0.35">
      <c r="A61" s="152" t="s">
        <v>43</v>
      </c>
      <c r="B61" s="153" t="s">
        <v>23</v>
      </c>
      <c r="C61" s="279"/>
      <c r="D61" s="116"/>
      <c r="E61" s="56"/>
      <c r="F61" s="155"/>
      <c r="G61" s="659"/>
      <c r="H61" s="157"/>
      <c r="I61" s="155"/>
      <c r="J61" s="39">
        <f t="shared" si="0"/>
        <v>0</v>
      </c>
      <c r="K61" s="40"/>
      <c r="L61" s="582"/>
      <c r="M61" s="583"/>
      <c r="N61" s="42">
        <f t="shared" si="1"/>
        <v>0</v>
      </c>
      <c r="O61" s="372"/>
      <c r="P61" s="673"/>
      <c r="Q61" s="615"/>
      <c r="R61" s="125"/>
      <c r="S61" s="48"/>
      <c r="T61" s="48"/>
      <c r="U61" s="49"/>
      <c r="V61" s="50"/>
    </row>
    <row r="62" spans="1:24" ht="18.75" customHeight="1" x14ac:dyDescent="0.35">
      <c r="A62" s="1716" t="s">
        <v>43</v>
      </c>
      <c r="B62" s="153" t="s">
        <v>23</v>
      </c>
      <c r="C62" s="280"/>
      <c r="D62" s="160"/>
      <c r="E62" s="56"/>
      <c r="F62" s="155"/>
      <c r="G62" s="1759"/>
      <c r="H62" s="1757"/>
      <c r="I62" s="155"/>
      <c r="J62" s="39">
        <f t="shared" si="0"/>
        <v>0</v>
      </c>
      <c r="K62" s="40"/>
      <c r="L62" s="582"/>
      <c r="M62" s="583"/>
      <c r="N62" s="42">
        <f t="shared" si="1"/>
        <v>0</v>
      </c>
      <c r="O62" s="375"/>
      <c r="P62" s="674"/>
      <c r="Q62" s="543"/>
      <c r="R62" s="125"/>
      <c r="S62" s="48"/>
      <c r="T62" s="48"/>
      <c r="U62" s="49"/>
      <c r="V62" s="50"/>
    </row>
    <row r="63" spans="1:24" x14ac:dyDescent="0.35">
      <c r="A63" s="1717"/>
      <c r="B63" s="153" t="s">
        <v>126</v>
      </c>
      <c r="C63" s="866"/>
      <c r="D63" s="160"/>
      <c r="E63" s="56"/>
      <c r="F63" s="155"/>
      <c r="G63" s="1760"/>
      <c r="H63" s="1758"/>
      <c r="I63" s="155"/>
      <c r="J63" s="39">
        <f t="shared" si="0"/>
        <v>0</v>
      </c>
      <c r="K63" s="40"/>
      <c r="L63" s="582"/>
      <c r="M63" s="583"/>
      <c r="N63" s="42">
        <f t="shared" si="1"/>
        <v>0</v>
      </c>
      <c r="O63" s="375"/>
      <c r="P63" s="674"/>
      <c r="Q63" s="166"/>
      <c r="R63" s="125"/>
      <c r="S63" s="48"/>
      <c r="T63" s="48"/>
      <c r="U63" s="49"/>
      <c r="V63" s="50"/>
    </row>
    <row r="64" spans="1:24" ht="18.75" customHeight="1" x14ac:dyDescent="0.35">
      <c r="A64" s="110" t="s">
        <v>43</v>
      </c>
      <c r="B64" s="153" t="s">
        <v>23</v>
      </c>
      <c r="C64" s="866"/>
      <c r="D64" s="160"/>
      <c r="E64" s="56"/>
      <c r="F64" s="155"/>
      <c r="G64" s="659"/>
      <c r="H64" s="421"/>
      <c r="I64" s="155"/>
      <c r="J64" s="39">
        <f t="shared" si="0"/>
        <v>0</v>
      </c>
      <c r="K64" s="40"/>
      <c r="L64" s="582"/>
      <c r="M64" s="583"/>
      <c r="N64" s="42">
        <f t="shared" si="1"/>
        <v>0</v>
      </c>
      <c r="O64" s="158"/>
      <c r="P64" s="675"/>
      <c r="Q64" s="166"/>
      <c r="R64" s="125"/>
      <c r="S64" s="48"/>
      <c r="T64" s="48"/>
      <c r="U64" s="49"/>
      <c r="V64" s="50"/>
    </row>
    <row r="65" spans="1:22" ht="18.75" x14ac:dyDescent="0.3">
      <c r="A65" s="110"/>
      <c r="B65" s="153" t="s">
        <v>23</v>
      </c>
      <c r="C65" s="867"/>
      <c r="D65" s="160"/>
      <c r="E65" s="56"/>
      <c r="F65" s="155"/>
      <c r="G65" s="659"/>
      <c r="H65" s="164"/>
      <c r="I65" s="155"/>
      <c r="J65" s="39">
        <f t="shared" si="0"/>
        <v>0</v>
      </c>
      <c r="K65" s="462"/>
      <c r="L65" s="584"/>
      <c r="M65" s="585"/>
      <c r="N65" s="42">
        <f t="shared" si="1"/>
        <v>0</v>
      </c>
      <c r="O65" s="158"/>
      <c r="P65" s="675"/>
      <c r="Q65" s="166"/>
      <c r="R65" s="125"/>
      <c r="S65" s="48"/>
      <c r="T65" s="48"/>
      <c r="U65" s="49"/>
      <c r="V65" s="50"/>
    </row>
    <row r="66" spans="1:22" ht="18.75" x14ac:dyDescent="0.3">
      <c r="A66" s="110"/>
      <c r="B66" s="386"/>
      <c r="C66" s="867"/>
      <c r="D66" s="160"/>
      <c r="E66" s="56"/>
      <c r="F66" s="155"/>
      <c r="G66" s="659"/>
      <c r="H66" s="164"/>
      <c r="I66" s="155"/>
      <c r="J66" s="39"/>
      <c r="K66" s="462"/>
      <c r="L66" s="584"/>
      <c r="M66" s="585"/>
      <c r="N66" s="42">
        <f t="shared" si="1"/>
        <v>0</v>
      </c>
      <c r="O66" s="158"/>
      <c r="P66" s="675"/>
      <c r="Q66" s="158"/>
      <c r="R66" s="125"/>
      <c r="S66" s="48"/>
      <c r="T66" s="48"/>
      <c r="U66" s="49"/>
      <c r="V66" s="50"/>
    </row>
    <row r="67" spans="1:22" ht="18.75" x14ac:dyDescent="0.3">
      <c r="A67" s="110"/>
      <c r="B67" s="386"/>
      <c r="C67" s="867"/>
      <c r="D67" s="160"/>
      <c r="E67" s="56"/>
      <c r="F67" s="155"/>
      <c r="G67" s="659"/>
      <c r="H67" s="164"/>
      <c r="I67" s="155"/>
      <c r="J67" s="39"/>
      <c r="K67" s="462"/>
      <c r="L67" s="584"/>
      <c r="M67" s="585"/>
      <c r="N67" s="42">
        <f t="shared" si="1"/>
        <v>0</v>
      </c>
      <c r="O67" s="158"/>
      <c r="P67" s="675"/>
      <c r="Q67" s="158"/>
      <c r="R67" s="125"/>
      <c r="S67" s="48"/>
      <c r="T67" s="48"/>
      <c r="U67" s="49"/>
      <c r="V67" s="50"/>
    </row>
    <row r="68" spans="1:22" ht="18.75" x14ac:dyDescent="0.3">
      <c r="A68" s="110"/>
      <c r="B68" s="386"/>
      <c r="C68" s="867"/>
      <c r="D68" s="160"/>
      <c r="E68" s="56"/>
      <c r="F68" s="155"/>
      <c r="G68" s="659"/>
      <c r="H68" s="164"/>
      <c r="I68" s="155"/>
      <c r="J68" s="39">
        <f t="shared" si="0"/>
        <v>0</v>
      </c>
      <c r="K68" s="468"/>
      <c r="L68" s="584"/>
      <c r="M68" s="630"/>
      <c r="N68" s="42">
        <f t="shared" si="1"/>
        <v>0</v>
      </c>
      <c r="O68" s="158"/>
      <c r="P68" s="675"/>
      <c r="Q68" s="158"/>
      <c r="R68" s="125"/>
      <c r="S68" s="48"/>
      <c r="T68" s="48"/>
      <c r="U68" s="49"/>
      <c r="V68" s="50"/>
    </row>
    <row r="69" spans="1:22" ht="18.75" x14ac:dyDescent="0.3">
      <c r="A69" s="110" t="s">
        <v>504</v>
      </c>
      <c r="B69" s="386" t="s">
        <v>506</v>
      </c>
      <c r="C69" s="867"/>
      <c r="D69" s="160"/>
      <c r="E69" s="56"/>
      <c r="F69" s="155">
        <v>3386.51</v>
      </c>
      <c r="G69" s="659">
        <v>45148</v>
      </c>
      <c r="H69" s="59" t="s">
        <v>505</v>
      </c>
      <c r="I69" s="155">
        <v>3386.51</v>
      </c>
      <c r="J69" s="39">
        <f t="shared" ref="J69:J206" si="3">I69-F69</f>
        <v>0</v>
      </c>
      <c r="K69" s="468">
        <v>25</v>
      </c>
      <c r="L69" s="584"/>
      <c r="M69" s="630" t="s">
        <v>163</v>
      </c>
      <c r="N69" s="42">
        <f t="shared" si="1"/>
        <v>84662.75</v>
      </c>
      <c r="O69" s="158" t="s">
        <v>21</v>
      </c>
      <c r="P69" s="675">
        <v>45156</v>
      </c>
      <c r="Q69" s="158"/>
      <c r="R69" s="125"/>
      <c r="S69" s="48"/>
      <c r="T69" s="48"/>
      <c r="U69" s="49"/>
      <c r="V69" s="50"/>
    </row>
    <row r="70" spans="1:22" ht="18.75" x14ac:dyDescent="0.3">
      <c r="A70" s="110" t="s">
        <v>135</v>
      </c>
      <c r="B70" s="386"/>
      <c r="C70" s="867"/>
      <c r="D70" s="160"/>
      <c r="E70" s="56"/>
      <c r="F70" s="155"/>
      <c r="G70" s="659"/>
      <c r="H70" s="164"/>
      <c r="I70" s="155"/>
      <c r="J70" s="39">
        <f t="shared" si="3"/>
        <v>0</v>
      </c>
      <c r="K70" s="468"/>
      <c r="L70" s="584"/>
      <c r="M70" s="630"/>
      <c r="N70" s="42">
        <f t="shared" ref="N70:N135" si="4">K70*I70</f>
        <v>0</v>
      </c>
      <c r="O70" s="158"/>
      <c r="P70" s="675"/>
      <c r="Q70" s="158"/>
      <c r="R70" s="125"/>
      <c r="S70" s="48"/>
      <c r="T70" s="48"/>
      <c r="U70" s="49"/>
      <c r="V70" s="50"/>
    </row>
    <row r="71" spans="1:22" ht="51.75" x14ac:dyDescent="0.3">
      <c r="A71" s="110" t="s">
        <v>355</v>
      </c>
      <c r="B71" s="369" t="s">
        <v>516</v>
      </c>
      <c r="C71" s="867" t="s">
        <v>513</v>
      </c>
      <c r="D71" s="160"/>
      <c r="E71" s="56"/>
      <c r="F71" s="155">
        <v>51827</v>
      </c>
      <c r="G71" s="656">
        <v>45019</v>
      </c>
      <c r="H71" s="164" t="s">
        <v>514</v>
      </c>
      <c r="I71" s="155">
        <v>51827</v>
      </c>
      <c r="J71" s="39">
        <v>0</v>
      </c>
      <c r="K71" s="468">
        <v>1</v>
      </c>
      <c r="L71" s="584" t="s">
        <v>515</v>
      </c>
      <c r="M71" s="630"/>
      <c r="N71" s="42">
        <f t="shared" si="4"/>
        <v>51827</v>
      </c>
      <c r="O71" s="158" t="s">
        <v>21</v>
      </c>
      <c r="P71" s="675">
        <v>45139</v>
      </c>
      <c r="Q71" s="158"/>
      <c r="R71" s="125"/>
      <c r="S71" s="48"/>
      <c r="T71" s="48"/>
      <c r="U71" s="49"/>
      <c r="V71" s="50"/>
    </row>
    <row r="72" spans="1:22" ht="48" x14ac:dyDescent="0.3">
      <c r="A72" s="110" t="s">
        <v>355</v>
      </c>
      <c r="B72" s="386" t="s">
        <v>517</v>
      </c>
      <c r="C72" s="867" t="s">
        <v>518</v>
      </c>
      <c r="D72" s="160"/>
      <c r="E72" s="56"/>
      <c r="F72" s="155">
        <v>8651</v>
      </c>
      <c r="G72" s="681">
        <v>45026</v>
      </c>
      <c r="H72" s="59" t="s">
        <v>519</v>
      </c>
      <c r="I72" s="155">
        <v>8651</v>
      </c>
      <c r="J72" s="39">
        <f t="shared" si="3"/>
        <v>0</v>
      </c>
      <c r="K72" s="468">
        <v>1</v>
      </c>
      <c r="L72" s="584" t="s">
        <v>520</v>
      </c>
      <c r="M72" s="630"/>
      <c r="N72" s="42">
        <f t="shared" si="4"/>
        <v>8651</v>
      </c>
      <c r="O72" s="158" t="s">
        <v>21</v>
      </c>
      <c r="P72" s="675">
        <v>45139</v>
      </c>
      <c r="Q72" s="158"/>
      <c r="R72" s="125"/>
      <c r="S72" s="48"/>
      <c r="T72" s="48"/>
      <c r="U72" s="49"/>
      <c r="V72" s="50"/>
    </row>
    <row r="73" spans="1:22" ht="48" x14ac:dyDescent="0.3">
      <c r="A73" s="520" t="s">
        <v>355</v>
      </c>
      <c r="B73" s="386" t="s">
        <v>126</v>
      </c>
      <c r="C73" s="867" t="s">
        <v>521</v>
      </c>
      <c r="D73" s="160"/>
      <c r="E73" s="56"/>
      <c r="F73" s="155">
        <v>3724</v>
      </c>
      <c r="G73" s="680">
        <v>45125</v>
      </c>
      <c r="H73" s="59" t="s">
        <v>522</v>
      </c>
      <c r="I73" s="155">
        <v>98</v>
      </c>
      <c r="J73" s="39">
        <f t="shared" si="3"/>
        <v>-3626</v>
      </c>
      <c r="K73" s="468">
        <v>38</v>
      </c>
      <c r="L73" s="584" t="s">
        <v>523</v>
      </c>
      <c r="M73" s="630"/>
      <c r="N73" s="42">
        <f t="shared" si="4"/>
        <v>3724</v>
      </c>
      <c r="O73" s="158" t="s">
        <v>21</v>
      </c>
      <c r="P73" s="675">
        <v>45139</v>
      </c>
      <c r="Q73" s="158"/>
      <c r="R73" s="125"/>
      <c r="S73" s="48"/>
      <c r="T73" s="48"/>
      <c r="U73" s="49"/>
      <c r="V73" s="50"/>
    </row>
    <row r="74" spans="1:22" ht="48.75" thickBot="1" x14ac:dyDescent="0.35">
      <c r="A74" s="520" t="s">
        <v>355</v>
      </c>
      <c r="B74" s="386" t="s">
        <v>524</v>
      </c>
      <c r="C74" s="867" t="s">
        <v>525</v>
      </c>
      <c r="D74" s="160"/>
      <c r="E74" s="56"/>
      <c r="F74" s="645">
        <v>107.5</v>
      </c>
      <c r="G74" s="692">
        <v>45124</v>
      </c>
      <c r="H74" s="180" t="s">
        <v>526</v>
      </c>
      <c r="I74" s="155">
        <v>107.5</v>
      </c>
      <c r="J74" s="39">
        <f t="shared" si="3"/>
        <v>0</v>
      </c>
      <c r="K74" s="468">
        <v>110</v>
      </c>
      <c r="L74" s="689" t="s">
        <v>527</v>
      </c>
      <c r="M74" s="630"/>
      <c r="N74" s="42">
        <f>K74*I74+45.2*60</f>
        <v>14537</v>
      </c>
      <c r="O74" s="392" t="s">
        <v>21</v>
      </c>
      <c r="P74" s="690">
        <v>45139</v>
      </c>
      <c r="Q74" s="158"/>
      <c r="R74" s="125"/>
      <c r="S74" s="48"/>
      <c r="T74" s="48"/>
      <c r="U74" s="49"/>
      <c r="V74" s="50"/>
    </row>
    <row r="75" spans="1:22" ht="25.5" customHeight="1" x14ac:dyDescent="0.3">
      <c r="A75" s="1678" t="s">
        <v>355</v>
      </c>
      <c r="B75" s="682" t="s">
        <v>528</v>
      </c>
      <c r="C75" s="1840" t="s">
        <v>529</v>
      </c>
      <c r="D75" s="445"/>
      <c r="E75" s="56"/>
      <c r="F75" s="626">
        <v>90.3</v>
      </c>
      <c r="G75" s="1843">
        <v>45126</v>
      </c>
      <c r="H75" s="1846" t="s">
        <v>530</v>
      </c>
      <c r="I75" s="515">
        <v>90.3</v>
      </c>
      <c r="J75" s="39">
        <f t="shared" si="3"/>
        <v>0</v>
      </c>
      <c r="K75" s="687">
        <v>60</v>
      </c>
      <c r="L75" s="1796" t="s">
        <v>531</v>
      </c>
      <c r="M75" s="630"/>
      <c r="N75" s="42">
        <f t="shared" si="4"/>
        <v>5418</v>
      </c>
      <c r="O75" s="1849" t="s">
        <v>21</v>
      </c>
      <c r="P75" s="1805">
        <v>45139</v>
      </c>
      <c r="Q75" s="166"/>
      <c r="R75" s="125"/>
      <c r="S75" s="48"/>
      <c r="T75" s="48"/>
      <c r="U75" s="49"/>
      <c r="V75" s="50"/>
    </row>
    <row r="76" spans="1:22" ht="18.75" customHeight="1" x14ac:dyDescent="0.3">
      <c r="A76" s="1839"/>
      <c r="B76" s="682" t="s">
        <v>122</v>
      </c>
      <c r="C76" s="1841"/>
      <c r="D76" s="445"/>
      <c r="E76" s="56"/>
      <c r="F76" s="685">
        <v>94.86</v>
      </c>
      <c r="G76" s="1844"/>
      <c r="H76" s="1847"/>
      <c r="I76" s="686">
        <v>94.86</v>
      </c>
      <c r="J76" s="39">
        <f t="shared" si="3"/>
        <v>0</v>
      </c>
      <c r="K76" s="688">
        <v>70</v>
      </c>
      <c r="L76" s="1864"/>
      <c r="M76" s="630"/>
      <c r="N76" s="42">
        <f t="shared" si="4"/>
        <v>6640.2</v>
      </c>
      <c r="O76" s="1850"/>
      <c r="P76" s="1806"/>
      <c r="Q76" s="166"/>
      <c r="R76" s="125"/>
      <c r="S76" s="48"/>
      <c r="T76" s="48"/>
      <c r="U76" s="49"/>
      <c r="V76" s="50"/>
    </row>
    <row r="77" spans="1:22" ht="19.5" thickBot="1" x14ac:dyDescent="0.35">
      <c r="A77" s="1679"/>
      <c r="B77" s="682" t="s">
        <v>128</v>
      </c>
      <c r="C77" s="1842"/>
      <c r="D77" s="445"/>
      <c r="E77" s="56"/>
      <c r="F77" s="685">
        <f>55.8+36.1</f>
        <v>91.9</v>
      </c>
      <c r="G77" s="1845"/>
      <c r="H77" s="1848"/>
      <c r="I77" s="686">
        <f>55.8+36.1</f>
        <v>91.9</v>
      </c>
      <c r="J77" s="39">
        <f t="shared" si="3"/>
        <v>0</v>
      </c>
      <c r="K77" s="688">
        <v>110</v>
      </c>
      <c r="L77" s="1797"/>
      <c r="M77" s="646"/>
      <c r="N77" s="42">
        <f t="shared" si="4"/>
        <v>10109</v>
      </c>
      <c r="O77" s="1851"/>
      <c r="P77" s="1807"/>
      <c r="Q77" s="166"/>
      <c r="R77" s="125"/>
      <c r="S77" s="48"/>
      <c r="T77" s="48"/>
      <c r="U77" s="49"/>
      <c r="V77" s="50"/>
    </row>
    <row r="78" spans="1:22" ht="48.75" thickBot="1" x14ac:dyDescent="0.35">
      <c r="A78" s="684" t="s">
        <v>355</v>
      </c>
      <c r="B78" s="682" t="s">
        <v>532</v>
      </c>
      <c r="C78" s="868" t="s">
        <v>533</v>
      </c>
      <c r="D78" s="445"/>
      <c r="E78" s="56"/>
      <c r="F78" s="446">
        <v>23708</v>
      </c>
      <c r="G78" s="693">
        <v>45131</v>
      </c>
      <c r="H78" s="502" t="s">
        <v>534</v>
      </c>
      <c r="I78" s="446">
        <v>23708</v>
      </c>
      <c r="J78" s="39">
        <f t="shared" si="3"/>
        <v>0</v>
      </c>
      <c r="K78" s="468">
        <v>1</v>
      </c>
      <c r="L78" s="632" t="s">
        <v>535</v>
      </c>
      <c r="M78" s="646"/>
      <c r="N78" s="42">
        <f t="shared" si="4"/>
        <v>23708</v>
      </c>
      <c r="O78" s="394" t="s">
        <v>21</v>
      </c>
      <c r="P78" s="691">
        <v>45139</v>
      </c>
      <c r="Q78" s="158"/>
      <c r="R78" s="125"/>
      <c r="S78" s="48"/>
      <c r="T78" s="48"/>
      <c r="U78" s="49"/>
      <c r="V78" s="50"/>
    </row>
    <row r="79" spans="1:22" ht="48.75" thickBot="1" x14ac:dyDescent="0.35">
      <c r="A79" s="683" t="s">
        <v>355</v>
      </c>
      <c r="B79" s="369" t="s">
        <v>536</v>
      </c>
      <c r="C79" s="869" t="s">
        <v>537</v>
      </c>
      <c r="D79" s="445"/>
      <c r="E79" s="56"/>
      <c r="F79" s="446">
        <v>68.56</v>
      </c>
      <c r="G79" s="699">
        <v>45131</v>
      </c>
      <c r="H79" s="453" t="s">
        <v>538</v>
      </c>
      <c r="I79" s="446">
        <v>68.56</v>
      </c>
      <c r="J79" s="39">
        <f t="shared" si="3"/>
        <v>0</v>
      </c>
      <c r="K79" s="468">
        <v>64</v>
      </c>
      <c r="L79" s="694" t="s">
        <v>539</v>
      </c>
      <c r="M79" s="630"/>
      <c r="N79" s="42">
        <f>K79*I79+89.58*68</f>
        <v>10479.279999999999</v>
      </c>
      <c r="O79" s="392" t="s">
        <v>21</v>
      </c>
      <c r="P79" s="690">
        <v>45139</v>
      </c>
      <c r="Q79" s="158"/>
      <c r="R79" s="125"/>
      <c r="S79" s="48"/>
      <c r="T79" s="48"/>
      <c r="U79" s="49"/>
      <c r="V79" s="50"/>
    </row>
    <row r="80" spans="1:22" ht="30" customHeight="1" x14ac:dyDescent="0.3">
      <c r="A80" s="1780" t="s">
        <v>355</v>
      </c>
      <c r="B80" s="696" t="s">
        <v>119</v>
      </c>
      <c r="C80" s="1853" t="s">
        <v>540</v>
      </c>
      <c r="D80" s="517"/>
      <c r="E80" s="56"/>
      <c r="F80" s="698">
        <v>71.099999999999994</v>
      </c>
      <c r="G80" s="1769">
        <v>45142</v>
      </c>
      <c r="H80" s="1856" t="s">
        <v>541</v>
      </c>
      <c r="I80" s="446">
        <v>71.099999999999994</v>
      </c>
      <c r="J80" s="39">
        <f t="shared" si="3"/>
        <v>0</v>
      </c>
      <c r="K80" s="688">
        <v>70</v>
      </c>
      <c r="L80" s="1775" t="s">
        <v>542</v>
      </c>
      <c r="M80" s="630"/>
      <c r="N80" s="42">
        <f t="shared" si="4"/>
        <v>4977</v>
      </c>
      <c r="O80" s="1849" t="s">
        <v>21</v>
      </c>
      <c r="P80" s="1805">
        <v>45146</v>
      </c>
      <c r="Q80" s="166"/>
      <c r="R80" s="125"/>
      <c r="S80" s="48"/>
      <c r="T80" s="48"/>
      <c r="U80" s="49"/>
      <c r="V80" s="50"/>
    </row>
    <row r="81" spans="1:22" ht="21" x14ac:dyDescent="0.35">
      <c r="A81" s="1852"/>
      <c r="B81" s="696" t="s">
        <v>528</v>
      </c>
      <c r="C81" s="1854"/>
      <c r="D81" s="697"/>
      <c r="E81" s="56"/>
      <c r="F81" s="698">
        <v>90.42</v>
      </c>
      <c r="G81" s="1770"/>
      <c r="H81" s="1857"/>
      <c r="I81" s="446">
        <v>90.42</v>
      </c>
      <c r="J81" s="39">
        <f t="shared" si="3"/>
        <v>0</v>
      </c>
      <c r="K81" s="688">
        <v>60</v>
      </c>
      <c r="L81" s="1776"/>
      <c r="M81" s="647"/>
      <c r="N81" s="42">
        <f>K81*I81</f>
        <v>5425.2</v>
      </c>
      <c r="O81" s="1850"/>
      <c r="P81" s="1806"/>
      <c r="Q81" s="166"/>
      <c r="R81" s="125"/>
      <c r="S81" s="48"/>
      <c r="T81" s="48"/>
      <c r="U81" s="49"/>
      <c r="V81" s="50"/>
    </row>
    <row r="82" spans="1:22" ht="19.5" customHeight="1" thickBot="1" x14ac:dyDescent="0.35">
      <c r="A82" s="1781"/>
      <c r="B82" s="696" t="s">
        <v>122</v>
      </c>
      <c r="C82" s="1855"/>
      <c r="D82" s="697"/>
      <c r="E82" s="56"/>
      <c r="F82" s="698">
        <v>133.56</v>
      </c>
      <c r="G82" s="1771"/>
      <c r="H82" s="1858"/>
      <c r="I82" s="446">
        <v>133.56</v>
      </c>
      <c r="J82" s="39">
        <f t="shared" si="3"/>
        <v>0</v>
      </c>
      <c r="K82" s="688">
        <v>70</v>
      </c>
      <c r="L82" s="1777"/>
      <c r="M82" s="648"/>
      <c r="N82" s="42">
        <f>K82*I82</f>
        <v>9349.2000000000007</v>
      </c>
      <c r="O82" s="1851"/>
      <c r="P82" s="1807"/>
      <c r="Q82" s="166"/>
      <c r="R82" s="125"/>
      <c r="S82" s="48"/>
      <c r="T82" s="48"/>
      <c r="U82" s="49"/>
      <c r="V82" s="50"/>
    </row>
    <row r="83" spans="1:22" ht="48" x14ac:dyDescent="0.3">
      <c r="A83" s="456" t="s">
        <v>355</v>
      </c>
      <c r="B83" s="369" t="s">
        <v>132</v>
      </c>
      <c r="C83" s="870" t="s">
        <v>545</v>
      </c>
      <c r="D83" s="454"/>
      <c r="E83" s="56"/>
      <c r="F83" s="446">
        <v>11708</v>
      </c>
      <c r="G83" s="700">
        <v>45146</v>
      </c>
      <c r="H83" s="451" t="s">
        <v>546</v>
      </c>
      <c r="I83" s="446">
        <v>11708</v>
      </c>
      <c r="J83" s="39">
        <f t="shared" si="3"/>
        <v>0</v>
      </c>
      <c r="K83" s="468">
        <v>1</v>
      </c>
      <c r="L83" s="695" t="s">
        <v>547</v>
      </c>
      <c r="M83" s="630"/>
      <c r="N83" s="42">
        <f>K83*I83</f>
        <v>11708</v>
      </c>
      <c r="O83" s="634" t="s">
        <v>21</v>
      </c>
      <c r="P83" s="691">
        <v>45155</v>
      </c>
      <c r="Q83" s="166"/>
      <c r="R83" s="125"/>
      <c r="S83" s="176"/>
      <c r="T83" s="177"/>
      <c r="U83" s="49"/>
      <c r="V83" s="50"/>
    </row>
    <row r="84" spans="1:22" ht="48" x14ac:dyDescent="0.3">
      <c r="A84" s="90" t="s">
        <v>355</v>
      </c>
      <c r="B84" s="386" t="s">
        <v>126</v>
      </c>
      <c r="C84" s="868" t="s">
        <v>548</v>
      </c>
      <c r="D84" s="445"/>
      <c r="E84" s="56"/>
      <c r="F84" s="446">
        <v>101.7</v>
      </c>
      <c r="G84" s="660">
        <v>45143</v>
      </c>
      <c r="H84" s="453" t="s">
        <v>549</v>
      </c>
      <c r="I84" s="446">
        <v>101.7</v>
      </c>
      <c r="J84" s="39">
        <f t="shared" si="3"/>
        <v>0</v>
      </c>
      <c r="K84" s="468">
        <v>38</v>
      </c>
      <c r="L84" s="587" t="s">
        <v>557</v>
      </c>
      <c r="M84" s="630"/>
      <c r="N84" s="42">
        <f>K84*I84</f>
        <v>3864.6</v>
      </c>
      <c r="O84" s="169" t="s">
        <v>21</v>
      </c>
      <c r="P84" s="675">
        <v>45155</v>
      </c>
      <c r="Q84" s="166"/>
      <c r="R84" s="125"/>
      <c r="S84" s="176"/>
      <c r="T84" s="177"/>
      <c r="U84" s="49"/>
      <c r="V84" s="50"/>
    </row>
    <row r="85" spans="1:22" ht="48" x14ac:dyDescent="0.3">
      <c r="A85" s="90" t="s">
        <v>355</v>
      </c>
      <c r="B85" s="386" t="s">
        <v>550</v>
      </c>
      <c r="C85" s="868" t="s">
        <v>551</v>
      </c>
      <c r="D85" s="445"/>
      <c r="E85" s="56"/>
      <c r="F85" s="446">
        <v>110.08</v>
      </c>
      <c r="G85" s="660">
        <v>45148</v>
      </c>
      <c r="H85" s="453" t="s">
        <v>552</v>
      </c>
      <c r="I85" s="446">
        <v>110.08</v>
      </c>
      <c r="J85" s="39">
        <f t="shared" si="3"/>
        <v>0</v>
      </c>
      <c r="K85" s="468">
        <v>110</v>
      </c>
      <c r="L85" s="587" t="s">
        <v>556</v>
      </c>
      <c r="M85" s="630"/>
      <c r="N85" s="42">
        <f t="shared" ref="N85:N93" si="5">K85*I85</f>
        <v>12108.8</v>
      </c>
      <c r="O85" s="169" t="s">
        <v>21</v>
      </c>
      <c r="P85" s="675">
        <v>45155</v>
      </c>
      <c r="Q85" s="166"/>
      <c r="R85" s="125"/>
      <c r="S85" s="176"/>
      <c r="T85" s="177"/>
      <c r="U85" s="49"/>
      <c r="V85" s="50"/>
    </row>
    <row r="86" spans="1:22" ht="48" x14ac:dyDescent="0.3">
      <c r="A86" s="702" t="s">
        <v>355</v>
      </c>
      <c r="B86" s="386" t="s">
        <v>132</v>
      </c>
      <c r="C86" s="868" t="s">
        <v>553</v>
      </c>
      <c r="D86" s="445"/>
      <c r="E86" s="56"/>
      <c r="F86" s="446">
        <v>32287</v>
      </c>
      <c r="G86" s="660">
        <v>45150</v>
      </c>
      <c r="H86" s="641" t="s">
        <v>554</v>
      </c>
      <c r="I86" s="446">
        <v>32287</v>
      </c>
      <c r="J86" s="39">
        <f t="shared" si="3"/>
        <v>0</v>
      </c>
      <c r="K86" s="468">
        <v>1</v>
      </c>
      <c r="L86" s="590" t="s">
        <v>555</v>
      </c>
      <c r="M86" s="630"/>
      <c r="N86" s="42">
        <f t="shared" si="5"/>
        <v>32287</v>
      </c>
      <c r="O86" s="396" t="s">
        <v>21</v>
      </c>
      <c r="P86" s="690">
        <v>45155</v>
      </c>
      <c r="Q86" s="166"/>
      <c r="R86" s="125"/>
      <c r="S86" s="176"/>
      <c r="T86" s="177"/>
      <c r="U86" s="49"/>
      <c r="V86" s="50"/>
    </row>
    <row r="87" spans="1:22" ht="48" x14ac:dyDescent="0.3">
      <c r="A87" s="705" t="s">
        <v>355</v>
      </c>
      <c r="B87" s="682" t="s">
        <v>568</v>
      </c>
      <c r="C87" s="869" t="s">
        <v>569</v>
      </c>
      <c r="D87" s="445"/>
      <c r="E87" s="56"/>
      <c r="F87" s="446">
        <v>10036</v>
      </c>
      <c r="G87" s="706">
        <v>45155</v>
      </c>
      <c r="H87" s="707" t="s">
        <v>570</v>
      </c>
      <c r="I87" s="640">
        <v>10036</v>
      </c>
      <c r="J87" s="39">
        <f t="shared" si="3"/>
        <v>0</v>
      </c>
      <c r="K87" s="468">
        <v>1</v>
      </c>
      <c r="L87" s="590" t="s">
        <v>571</v>
      </c>
      <c r="M87" s="630"/>
      <c r="N87" s="42">
        <f t="shared" si="5"/>
        <v>10036</v>
      </c>
      <c r="O87" s="708" t="s">
        <v>21</v>
      </c>
      <c r="P87" s="709">
        <v>45163</v>
      </c>
      <c r="Q87" s="166"/>
      <c r="R87" s="125"/>
      <c r="S87" s="176"/>
      <c r="T87" s="177"/>
      <c r="U87" s="49"/>
      <c r="V87" s="50"/>
    </row>
    <row r="88" spans="1:22" ht="52.5" customHeight="1" thickBot="1" x14ac:dyDescent="0.35">
      <c r="A88" s="705" t="s">
        <v>355</v>
      </c>
      <c r="B88" s="682" t="s">
        <v>132</v>
      </c>
      <c r="C88" s="869" t="s">
        <v>572</v>
      </c>
      <c r="D88" s="445"/>
      <c r="E88" s="56"/>
      <c r="F88" s="446">
        <v>28381</v>
      </c>
      <c r="G88" s="706">
        <v>45156</v>
      </c>
      <c r="H88" s="707" t="s">
        <v>573</v>
      </c>
      <c r="I88" s="640">
        <v>28381</v>
      </c>
      <c r="J88" s="39">
        <f t="shared" si="3"/>
        <v>0</v>
      </c>
      <c r="K88" s="468">
        <v>1</v>
      </c>
      <c r="L88" s="590" t="s">
        <v>574</v>
      </c>
      <c r="M88" s="630"/>
      <c r="N88" s="42">
        <f t="shared" si="5"/>
        <v>28381</v>
      </c>
      <c r="O88" s="708" t="s">
        <v>21</v>
      </c>
      <c r="P88" s="709">
        <v>45163</v>
      </c>
      <c r="Q88" s="166"/>
      <c r="R88" s="125"/>
      <c r="S88" s="176"/>
      <c r="T88" s="177"/>
      <c r="U88" s="49"/>
      <c r="V88" s="50"/>
    </row>
    <row r="89" spans="1:22" ht="57" customHeight="1" x14ac:dyDescent="0.3">
      <c r="A89" s="1737" t="s">
        <v>355</v>
      </c>
      <c r="B89" s="701" t="s">
        <v>560</v>
      </c>
      <c r="C89" s="1826" t="s">
        <v>558</v>
      </c>
      <c r="D89" s="445"/>
      <c r="E89" s="56"/>
      <c r="F89" s="446">
        <v>74.8</v>
      </c>
      <c r="G89" s="1873">
        <v>45135</v>
      </c>
      <c r="H89" s="1772" t="s">
        <v>559</v>
      </c>
      <c r="I89" s="640">
        <v>74.8</v>
      </c>
      <c r="J89" s="39">
        <f t="shared" si="3"/>
        <v>0</v>
      </c>
      <c r="K89" s="468">
        <v>110</v>
      </c>
      <c r="L89" s="590"/>
      <c r="M89" s="630"/>
      <c r="N89" s="42">
        <f t="shared" si="5"/>
        <v>8228</v>
      </c>
      <c r="O89" s="1733" t="s">
        <v>21</v>
      </c>
      <c r="P89" s="1865">
        <v>45155</v>
      </c>
      <c r="Q89" s="166"/>
      <c r="R89" s="125"/>
      <c r="S89" s="176"/>
      <c r="T89" s="177"/>
      <c r="U89" s="49"/>
      <c r="V89" s="50"/>
    </row>
    <row r="90" spans="1:22" ht="32.25" customHeight="1" thickBot="1" x14ac:dyDescent="0.35">
      <c r="A90" s="1738"/>
      <c r="B90" s="701" t="s">
        <v>126</v>
      </c>
      <c r="C90" s="1828"/>
      <c r="D90" s="445"/>
      <c r="E90" s="56"/>
      <c r="F90" s="446">
        <v>79.400000000000006</v>
      </c>
      <c r="G90" s="1874"/>
      <c r="H90" s="1774"/>
      <c r="I90" s="640">
        <v>79.400000000000006</v>
      </c>
      <c r="J90" s="39">
        <f t="shared" si="3"/>
        <v>0</v>
      </c>
      <c r="K90" s="468">
        <v>38</v>
      </c>
      <c r="L90" s="587"/>
      <c r="M90" s="630"/>
      <c r="N90" s="42">
        <f t="shared" si="5"/>
        <v>3017.2000000000003</v>
      </c>
      <c r="O90" s="1734"/>
      <c r="P90" s="1866"/>
      <c r="Q90" s="166"/>
      <c r="R90" s="125"/>
      <c r="S90" s="176"/>
      <c r="T90" s="177"/>
      <c r="U90" s="49"/>
      <c r="V90" s="50"/>
    </row>
    <row r="91" spans="1:22" ht="57.75" customHeight="1" thickBot="1" x14ac:dyDescent="0.35">
      <c r="A91" s="715" t="s">
        <v>355</v>
      </c>
      <c r="B91" s="386" t="s">
        <v>126</v>
      </c>
      <c r="C91" s="868" t="s">
        <v>579</v>
      </c>
      <c r="D91" s="454"/>
      <c r="E91" s="56"/>
      <c r="F91" s="446">
        <v>193.4</v>
      </c>
      <c r="G91" s="713">
        <v>45127</v>
      </c>
      <c r="H91" s="722" t="s">
        <v>580</v>
      </c>
      <c r="I91" s="446">
        <v>193.4</v>
      </c>
      <c r="J91" s="39">
        <f t="shared" si="3"/>
        <v>0</v>
      </c>
      <c r="K91" s="468">
        <v>38</v>
      </c>
      <c r="L91" s="587" t="s">
        <v>581</v>
      </c>
      <c r="M91" s="630"/>
      <c r="N91" s="42">
        <f t="shared" si="5"/>
        <v>7349.2</v>
      </c>
      <c r="O91" s="718" t="s">
        <v>21</v>
      </c>
      <c r="P91" s="717">
        <v>45169</v>
      </c>
      <c r="Q91" s="166"/>
      <c r="R91" s="125"/>
      <c r="S91" s="176"/>
      <c r="T91" s="177"/>
      <c r="U91" s="49"/>
      <c r="V91" s="50"/>
    </row>
    <row r="92" spans="1:22" ht="32.25" customHeight="1" x14ac:dyDescent="0.3">
      <c r="A92" s="1835" t="s">
        <v>355</v>
      </c>
      <c r="B92" s="682" t="s">
        <v>307</v>
      </c>
      <c r="C92" s="1826" t="s">
        <v>582</v>
      </c>
      <c r="D92" s="454"/>
      <c r="E92" s="56"/>
      <c r="F92" s="698">
        <v>112.5</v>
      </c>
      <c r="G92" s="1769">
        <v>45159</v>
      </c>
      <c r="H92" s="1829" t="s">
        <v>584</v>
      </c>
      <c r="I92" s="640">
        <v>112.5</v>
      </c>
      <c r="J92" s="39">
        <f t="shared" si="3"/>
        <v>0</v>
      </c>
      <c r="K92" s="462">
        <v>110</v>
      </c>
      <c r="L92" s="1837" t="s">
        <v>585</v>
      </c>
      <c r="M92" s="585"/>
      <c r="N92" s="42">
        <f t="shared" si="5"/>
        <v>12375</v>
      </c>
      <c r="O92" s="1802" t="s">
        <v>21</v>
      </c>
      <c r="P92" s="1805">
        <v>45169</v>
      </c>
      <c r="Q92" s="166"/>
      <c r="R92" s="125"/>
      <c r="S92" s="176"/>
      <c r="T92" s="177"/>
      <c r="U92" s="49"/>
      <c r="V92" s="50"/>
    </row>
    <row r="93" spans="1:22" ht="32.25" customHeight="1" thickBot="1" x14ac:dyDescent="0.3">
      <c r="A93" s="1836"/>
      <c r="B93" s="714" t="s">
        <v>583</v>
      </c>
      <c r="C93" s="1827"/>
      <c r="D93" s="454"/>
      <c r="E93" s="56"/>
      <c r="F93" s="698">
        <v>44.8</v>
      </c>
      <c r="G93" s="1771"/>
      <c r="H93" s="1831"/>
      <c r="I93" s="640">
        <v>44.8</v>
      </c>
      <c r="J93" s="39">
        <f t="shared" si="3"/>
        <v>0</v>
      </c>
      <c r="K93" s="462">
        <v>60</v>
      </c>
      <c r="L93" s="1838"/>
      <c r="M93" s="585"/>
      <c r="N93" s="42">
        <f t="shared" si="5"/>
        <v>2688</v>
      </c>
      <c r="O93" s="1804"/>
      <c r="P93" s="1807"/>
      <c r="Q93" s="166"/>
      <c r="R93" s="125"/>
      <c r="S93" s="176"/>
      <c r="T93" s="177"/>
      <c r="U93" s="49"/>
      <c r="V93" s="50"/>
    </row>
    <row r="94" spans="1:22" ht="32.25" customHeight="1" x14ac:dyDescent="0.3">
      <c r="A94" s="1808" t="s">
        <v>355</v>
      </c>
      <c r="B94" s="519" t="s">
        <v>586</v>
      </c>
      <c r="C94" s="1811" t="s">
        <v>588</v>
      </c>
      <c r="D94" s="697"/>
      <c r="E94" s="56"/>
      <c r="F94" s="698">
        <v>69.62</v>
      </c>
      <c r="G94" s="1814">
        <v>45162</v>
      </c>
      <c r="H94" s="1817" t="s">
        <v>589</v>
      </c>
      <c r="I94" s="640">
        <v>69.62</v>
      </c>
      <c r="J94" s="39">
        <f t="shared" si="3"/>
        <v>0</v>
      </c>
      <c r="K94" s="628">
        <v>70</v>
      </c>
      <c r="L94" s="1870" t="s">
        <v>593</v>
      </c>
      <c r="M94" s="630"/>
      <c r="N94" s="42">
        <f t="shared" si="4"/>
        <v>4873.4000000000005</v>
      </c>
      <c r="O94" s="1820" t="s">
        <v>21</v>
      </c>
      <c r="P94" s="1867">
        <v>45169</v>
      </c>
      <c r="Q94" s="166"/>
      <c r="R94" s="125"/>
      <c r="S94" s="176"/>
      <c r="T94" s="177"/>
      <c r="U94" s="49"/>
      <c r="V94" s="50"/>
    </row>
    <row r="95" spans="1:22" ht="32.25" customHeight="1" x14ac:dyDescent="0.3">
      <c r="A95" s="1809"/>
      <c r="B95" s="719" t="s">
        <v>587</v>
      </c>
      <c r="C95" s="1812"/>
      <c r="D95" s="721"/>
      <c r="E95" s="56"/>
      <c r="F95" s="698">
        <v>100.58</v>
      </c>
      <c r="G95" s="1815"/>
      <c r="H95" s="1818"/>
      <c r="I95" s="640">
        <v>100.58</v>
      </c>
      <c r="J95" s="39">
        <f t="shared" si="3"/>
        <v>0</v>
      </c>
      <c r="K95" s="628">
        <v>70</v>
      </c>
      <c r="L95" s="1871"/>
      <c r="M95" s="630"/>
      <c r="N95" s="42">
        <f t="shared" si="4"/>
        <v>7040.5999999999995</v>
      </c>
      <c r="O95" s="1821"/>
      <c r="P95" s="1868"/>
      <c r="Q95" s="166"/>
      <c r="R95" s="125"/>
      <c r="S95" s="176"/>
      <c r="T95" s="177"/>
      <c r="U95" s="49"/>
      <c r="V95" s="50"/>
    </row>
    <row r="96" spans="1:22" ht="24" customHeight="1" thickBot="1" x14ac:dyDescent="0.3">
      <c r="A96" s="1810"/>
      <c r="B96" s="720" t="s">
        <v>126</v>
      </c>
      <c r="C96" s="1813"/>
      <c r="D96" s="697"/>
      <c r="E96" s="56"/>
      <c r="F96" s="698">
        <v>119</v>
      </c>
      <c r="G96" s="1816"/>
      <c r="H96" s="1819"/>
      <c r="I96" s="640">
        <v>119</v>
      </c>
      <c r="J96" s="39">
        <f t="shared" si="3"/>
        <v>0</v>
      </c>
      <c r="K96" s="628">
        <v>38</v>
      </c>
      <c r="L96" s="1872"/>
      <c r="M96" s="630"/>
      <c r="N96" s="42">
        <f t="shared" si="4"/>
        <v>4522</v>
      </c>
      <c r="O96" s="1822"/>
      <c r="P96" s="1869"/>
      <c r="Q96" s="166"/>
      <c r="R96" s="125"/>
      <c r="S96" s="176"/>
      <c r="T96" s="177"/>
      <c r="U96" s="49"/>
      <c r="V96" s="50"/>
    </row>
    <row r="97" spans="1:22" ht="48.75" thickBot="1" x14ac:dyDescent="0.35">
      <c r="A97" s="715" t="s">
        <v>355</v>
      </c>
      <c r="B97" s="386" t="s">
        <v>307</v>
      </c>
      <c r="C97" s="870" t="s">
        <v>590</v>
      </c>
      <c r="D97" s="452"/>
      <c r="E97" s="56"/>
      <c r="F97" s="446">
        <v>127.92</v>
      </c>
      <c r="G97" s="729">
        <v>45140</v>
      </c>
      <c r="H97" s="716" t="s">
        <v>591</v>
      </c>
      <c r="I97" s="446">
        <v>127.92</v>
      </c>
      <c r="J97" s="39">
        <f t="shared" si="3"/>
        <v>0</v>
      </c>
      <c r="K97" s="462">
        <v>110</v>
      </c>
      <c r="L97" s="723" t="s">
        <v>592</v>
      </c>
      <c r="M97" s="585"/>
      <c r="N97" s="42">
        <f t="shared" si="4"/>
        <v>14071.2</v>
      </c>
      <c r="O97" s="733" t="s">
        <v>21</v>
      </c>
      <c r="P97" s="732">
        <v>45169</v>
      </c>
      <c r="Q97" s="158"/>
      <c r="R97" s="125"/>
      <c r="S97" s="176"/>
      <c r="T97" s="177"/>
      <c r="U97" s="49"/>
      <c r="V97" s="50"/>
    </row>
    <row r="98" spans="1:22" ht="32.25" customHeight="1" x14ac:dyDescent="0.3">
      <c r="A98" s="1823" t="s">
        <v>355</v>
      </c>
      <c r="B98" s="701" t="s">
        <v>307</v>
      </c>
      <c r="C98" s="1826" t="s">
        <v>598</v>
      </c>
      <c r="D98" s="452"/>
      <c r="E98" s="56"/>
      <c r="F98" s="698">
        <v>137</v>
      </c>
      <c r="G98" s="1769">
        <v>45166</v>
      </c>
      <c r="H98" s="1829" t="s">
        <v>599</v>
      </c>
      <c r="I98" s="640">
        <v>137.1</v>
      </c>
      <c r="J98" s="39">
        <f t="shared" si="3"/>
        <v>9.9999999999994316E-2</v>
      </c>
      <c r="K98" s="462">
        <v>110</v>
      </c>
      <c r="L98" s="1832" t="s">
        <v>600</v>
      </c>
      <c r="M98" s="585"/>
      <c r="N98" s="42">
        <f t="shared" si="4"/>
        <v>15081</v>
      </c>
      <c r="O98" s="1802" t="s">
        <v>21</v>
      </c>
      <c r="P98" s="1805">
        <v>45169</v>
      </c>
      <c r="Q98" s="166"/>
      <c r="R98" s="125"/>
      <c r="S98" s="176"/>
      <c r="T98" s="177"/>
      <c r="U98" s="49"/>
      <c r="V98" s="50"/>
    </row>
    <row r="99" spans="1:22" ht="17.25" customHeight="1" x14ac:dyDescent="0.3">
      <c r="A99" s="1824"/>
      <c r="B99" s="701" t="s">
        <v>583</v>
      </c>
      <c r="C99" s="1827"/>
      <c r="D99" s="452"/>
      <c r="E99" s="56"/>
      <c r="F99" s="698">
        <v>68.28</v>
      </c>
      <c r="G99" s="1770"/>
      <c r="H99" s="1830"/>
      <c r="I99" s="640">
        <v>68.28</v>
      </c>
      <c r="J99" s="39">
        <f t="shared" si="3"/>
        <v>0</v>
      </c>
      <c r="K99" s="462">
        <v>60</v>
      </c>
      <c r="L99" s="1833"/>
      <c r="M99" s="585"/>
      <c r="N99" s="42">
        <f t="shared" si="4"/>
        <v>4096.8</v>
      </c>
      <c r="O99" s="1803"/>
      <c r="P99" s="1806"/>
      <c r="Q99" s="166"/>
      <c r="R99" s="125"/>
      <c r="S99" s="176"/>
      <c r="T99" s="177"/>
      <c r="U99" s="49"/>
      <c r="V99" s="50"/>
    </row>
    <row r="100" spans="1:22" ht="17.25" customHeight="1" thickBot="1" x14ac:dyDescent="0.35">
      <c r="A100" s="1825"/>
      <c r="B100" s="701" t="s">
        <v>126</v>
      </c>
      <c r="C100" s="1828"/>
      <c r="D100" s="452"/>
      <c r="E100" s="56"/>
      <c r="F100" s="698">
        <v>106.94</v>
      </c>
      <c r="G100" s="1771"/>
      <c r="H100" s="1831"/>
      <c r="I100" s="640">
        <v>106.94</v>
      </c>
      <c r="J100" s="39">
        <f t="shared" si="3"/>
        <v>0</v>
      </c>
      <c r="K100" s="462">
        <v>38</v>
      </c>
      <c r="L100" s="1834"/>
      <c r="M100" s="585"/>
      <c r="N100" s="42">
        <f t="shared" si="4"/>
        <v>4063.72</v>
      </c>
      <c r="O100" s="1804"/>
      <c r="P100" s="1807"/>
      <c r="Q100" s="166"/>
      <c r="R100" s="125"/>
      <c r="S100" s="176"/>
      <c r="T100" s="177"/>
      <c r="U100" s="49"/>
      <c r="V100" s="50"/>
    </row>
    <row r="101" spans="1:22" ht="69.75" x14ac:dyDescent="0.35">
      <c r="A101" s="172" t="s">
        <v>627</v>
      </c>
      <c r="B101" s="178" t="s">
        <v>628</v>
      </c>
      <c r="C101" s="284"/>
      <c r="D101" s="170"/>
      <c r="E101" s="56"/>
      <c r="F101" s="155"/>
      <c r="G101" s="710">
        <v>45163</v>
      </c>
      <c r="H101" s="771"/>
      <c r="I101" s="155">
        <v>13436.99</v>
      </c>
      <c r="J101" s="39">
        <f t="shared" si="3"/>
        <v>13436.99</v>
      </c>
      <c r="K101" s="462">
        <v>1</v>
      </c>
      <c r="L101" s="591" t="s">
        <v>629</v>
      </c>
      <c r="M101" s="585"/>
      <c r="N101" s="42">
        <f t="shared" si="4"/>
        <v>13436.99</v>
      </c>
      <c r="O101" s="769"/>
      <c r="P101" s="770"/>
      <c r="Q101" s="158"/>
      <c r="R101" s="125"/>
      <c r="S101" s="176"/>
      <c r="T101" s="177"/>
      <c r="U101" s="49"/>
      <c r="V101" s="50"/>
    </row>
    <row r="102" spans="1:22" ht="52.5" x14ac:dyDescent="0.35">
      <c r="A102" s="90" t="s">
        <v>688</v>
      </c>
      <c r="B102" s="737" t="s">
        <v>587</v>
      </c>
      <c r="C102" s="850" t="s">
        <v>703</v>
      </c>
      <c r="D102" s="737"/>
      <c r="E102" s="737"/>
      <c r="F102" s="737">
        <v>131.5</v>
      </c>
      <c r="G102" s="659">
        <v>45167</v>
      </c>
      <c r="H102" s="168" t="s">
        <v>704</v>
      </c>
      <c r="I102" s="155">
        <v>131.5</v>
      </c>
      <c r="J102" s="39">
        <f t="shared" si="3"/>
        <v>0</v>
      </c>
      <c r="K102" s="462">
        <v>70</v>
      </c>
      <c r="L102" s="591" t="s">
        <v>705</v>
      </c>
      <c r="M102" s="585"/>
      <c r="N102" s="42">
        <f t="shared" si="4"/>
        <v>9205</v>
      </c>
      <c r="O102" s="537" t="s">
        <v>21</v>
      </c>
      <c r="P102" s="670">
        <v>45205</v>
      </c>
      <c r="Q102" s="158"/>
      <c r="R102" s="125"/>
      <c r="S102" s="176"/>
      <c r="T102" s="177"/>
      <c r="U102" s="49"/>
      <c r="V102" s="50"/>
    </row>
    <row r="103" spans="1:22" ht="48.75" x14ac:dyDescent="0.35">
      <c r="A103" s="90" t="s">
        <v>688</v>
      </c>
      <c r="B103" s="167" t="s">
        <v>706</v>
      </c>
      <c r="C103" s="279" t="s">
        <v>707</v>
      </c>
      <c r="D103" s="187"/>
      <c r="E103" s="56"/>
      <c r="F103" s="155">
        <v>120</v>
      </c>
      <c r="G103" s="659">
        <v>45169</v>
      </c>
      <c r="H103" s="168" t="s">
        <v>708</v>
      </c>
      <c r="I103" s="155">
        <v>120</v>
      </c>
      <c r="J103" s="39">
        <f t="shared" si="3"/>
        <v>0</v>
      </c>
      <c r="K103" s="468">
        <v>38</v>
      </c>
      <c r="L103" s="591" t="s">
        <v>709</v>
      </c>
      <c r="M103" s="585"/>
      <c r="N103" s="42">
        <f>K103*I103+62.62*70</f>
        <v>8943.4</v>
      </c>
      <c r="O103" s="537" t="s">
        <v>21</v>
      </c>
      <c r="P103" s="670">
        <v>45205</v>
      </c>
      <c r="Q103" s="158"/>
      <c r="R103" s="125"/>
      <c r="S103" s="176"/>
      <c r="T103" s="177"/>
      <c r="U103" s="49"/>
      <c r="V103" s="50"/>
    </row>
    <row r="104" spans="1:22" ht="16.5" customHeight="1" x14ac:dyDescent="0.35">
      <c r="A104" s="152"/>
      <c r="B104" s="167"/>
      <c r="C104" s="284"/>
      <c r="D104" s="187"/>
      <c r="E104" s="56"/>
      <c r="F104" s="155"/>
      <c r="G104" s="659"/>
      <c r="H104" s="164"/>
      <c r="I104" s="155"/>
      <c r="J104" s="39">
        <f t="shared" si="3"/>
        <v>0</v>
      </c>
      <c r="K104" s="468"/>
      <c r="L104" s="591"/>
      <c r="M104" s="585"/>
      <c r="N104" s="42">
        <f t="shared" si="4"/>
        <v>0</v>
      </c>
      <c r="O104" s="158"/>
      <c r="P104" s="675"/>
      <c r="Q104" s="158"/>
      <c r="R104" s="125"/>
      <c r="S104" s="176"/>
      <c r="T104" s="177"/>
      <c r="U104" s="49"/>
      <c r="V104" s="50"/>
    </row>
    <row r="105" spans="1:22" ht="16.5" customHeight="1" x14ac:dyDescent="0.35">
      <c r="A105" s="152"/>
      <c r="B105" s="167"/>
      <c r="C105" s="284"/>
      <c r="D105" s="187"/>
      <c r="E105" s="56"/>
      <c r="F105" s="155"/>
      <c r="G105" s="659"/>
      <c r="H105" s="164">
        <v>0</v>
      </c>
      <c r="I105" s="155"/>
      <c r="J105" s="39">
        <f t="shared" si="3"/>
        <v>0</v>
      </c>
      <c r="K105" s="468"/>
      <c r="L105" s="591"/>
      <c r="M105" s="585"/>
      <c r="N105" s="42">
        <f t="shared" si="4"/>
        <v>0</v>
      </c>
      <c r="O105" s="158"/>
      <c r="P105" s="675"/>
      <c r="Q105" s="158"/>
      <c r="R105" s="125"/>
      <c r="S105" s="176"/>
      <c r="T105" s="177"/>
      <c r="U105" s="49"/>
      <c r="V105" s="50"/>
    </row>
    <row r="106" spans="1:22" ht="16.5" customHeight="1" x14ac:dyDescent="0.35">
      <c r="A106" s="152"/>
      <c r="B106" s="167"/>
      <c r="C106" s="284"/>
      <c r="D106" s="181"/>
      <c r="E106" s="56"/>
      <c r="F106" s="155"/>
      <c r="G106" s="659"/>
      <c r="H106" s="164"/>
      <c r="I106" s="155"/>
      <c r="J106" s="39">
        <f t="shared" si="3"/>
        <v>0</v>
      </c>
      <c r="K106" s="468"/>
      <c r="L106" s="591"/>
      <c r="M106" s="585"/>
      <c r="N106" s="42">
        <f t="shared" si="4"/>
        <v>0</v>
      </c>
      <c r="O106" s="158"/>
      <c r="P106" s="675"/>
      <c r="Q106" s="158"/>
      <c r="R106" s="125"/>
      <c r="S106" s="176"/>
      <c r="T106" s="177"/>
      <c r="U106" s="49"/>
      <c r="V106" s="50"/>
    </row>
    <row r="107" spans="1:22" ht="16.5" customHeight="1" x14ac:dyDescent="0.35">
      <c r="A107" s="152"/>
      <c r="B107" s="167"/>
      <c r="C107" s="284"/>
      <c r="D107" s="181"/>
      <c r="E107" s="56">
        <f t="shared" ref="E107:E172" si="6">D107*F107</f>
        <v>0</v>
      </c>
      <c r="F107" s="155"/>
      <c r="G107" s="659"/>
      <c r="H107" s="164"/>
      <c r="I107" s="155"/>
      <c r="J107" s="39">
        <f t="shared" si="3"/>
        <v>0</v>
      </c>
      <c r="K107" s="81"/>
      <c r="L107" s="582"/>
      <c r="M107" s="583"/>
      <c r="N107" s="42">
        <f t="shared" si="4"/>
        <v>0</v>
      </c>
      <c r="O107" s="158"/>
      <c r="P107" s="675"/>
      <c r="Q107" s="158"/>
      <c r="R107" s="125"/>
      <c r="S107" s="176"/>
      <c r="T107" s="177"/>
      <c r="U107" s="49"/>
      <c r="V107" s="50"/>
    </row>
    <row r="108" spans="1:22" ht="16.5" customHeight="1" x14ac:dyDescent="0.35">
      <c r="A108" s="98"/>
      <c r="B108" s="167"/>
      <c r="C108" s="284"/>
      <c r="D108" s="187"/>
      <c r="E108" s="56">
        <f t="shared" si="6"/>
        <v>0</v>
      </c>
      <c r="F108" s="155"/>
      <c r="G108" s="659"/>
      <c r="H108" s="168"/>
      <c r="I108" s="155"/>
      <c r="J108" s="39">
        <f t="shared" si="3"/>
        <v>0</v>
      </c>
      <c r="K108" s="81"/>
      <c r="L108" s="582"/>
      <c r="M108" s="583"/>
      <c r="N108" s="42">
        <f t="shared" si="4"/>
        <v>0</v>
      </c>
      <c r="O108" s="158"/>
      <c r="P108" s="670"/>
      <c r="Q108" s="158"/>
      <c r="R108" s="125"/>
      <c r="S108" s="176"/>
      <c r="T108" s="177"/>
      <c r="U108" s="49"/>
      <c r="V108" s="50"/>
    </row>
    <row r="109" spans="1:22" ht="16.5" customHeight="1" x14ac:dyDescent="0.35">
      <c r="A109" s="98"/>
      <c r="B109" s="167"/>
      <c r="C109" s="873"/>
      <c r="D109" s="187"/>
      <c r="E109" s="56">
        <f t="shared" si="6"/>
        <v>0</v>
      </c>
      <c r="F109" s="155"/>
      <c r="G109" s="659"/>
      <c r="H109" s="168"/>
      <c r="I109" s="155"/>
      <c r="J109" s="39">
        <f t="shared" si="3"/>
        <v>0</v>
      </c>
      <c r="K109" s="81"/>
      <c r="L109" s="582"/>
      <c r="M109" s="583"/>
      <c r="N109" s="42">
        <f t="shared" si="4"/>
        <v>0</v>
      </c>
      <c r="O109" s="158"/>
      <c r="P109" s="670"/>
      <c r="Q109" s="158"/>
      <c r="R109" s="125"/>
      <c r="S109" s="176"/>
      <c r="T109" s="177"/>
      <c r="U109" s="49"/>
      <c r="V109" s="50"/>
    </row>
    <row r="110" spans="1:22" ht="16.5" customHeight="1" x14ac:dyDescent="0.35">
      <c r="A110" s="98"/>
      <c r="B110" s="167"/>
      <c r="C110" s="226"/>
      <c r="D110" s="191"/>
      <c r="E110" s="56">
        <f t="shared" si="6"/>
        <v>0</v>
      </c>
      <c r="F110" s="155"/>
      <c r="G110" s="659"/>
      <c r="H110" s="168"/>
      <c r="I110" s="155"/>
      <c r="J110" s="39">
        <f t="shared" si="3"/>
        <v>0</v>
      </c>
      <c r="K110" s="81"/>
      <c r="L110" s="582"/>
      <c r="M110" s="583"/>
      <c r="N110" s="42">
        <f t="shared" si="4"/>
        <v>0</v>
      </c>
      <c r="O110" s="158"/>
      <c r="P110" s="670"/>
      <c r="Q110" s="158"/>
      <c r="R110" s="125"/>
      <c r="S110" s="176"/>
      <c r="T110" s="177"/>
      <c r="U110" s="49"/>
      <c r="V110" s="50"/>
    </row>
    <row r="111" spans="1:22" ht="16.5" customHeight="1" x14ac:dyDescent="0.35">
      <c r="A111" s="110"/>
      <c r="B111" s="99"/>
      <c r="C111" s="226"/>
      <c r="D111" s="191"/>
      <c r="E111" s="56">
        <f t="shared" si="6"/>
        <v>0</v>
      </c>
      <c r="F111" s="60"/>
      <c r="G111" s="120"/>
      <c r="H111" s="59"/>
      <c r="I111" s="60"/>
      <c r="J111" s="39">
        <f t="shared" si="3"/>
        <v>0</v>
      </c>
      <c r="K111" s="81"/>
      <c r="L111" s="582"/>
      <c r="M111" s="583"/>
      <c r="N111" s="42">
        <f t="shared" si="4"/>
        <v>0</v>
      </c>
      <c r="O111" s="158"/>
      <c r="P111" s="670"/>
      <c r="Q111" s="158"/>
      <c r="R111" s="125"/>
      <c r="S111" s="176"/>
      <c r="T111" s="177"/>
      <c r="U111" s="49"/>
      <c r="V111" s="50"/>
    </row>
    <row r="112" spans="1:22" ht="17.25" x14ac:dyDescent="0.3">
      <c r="A112" s="110"/>
      <c r="B112" s="99"/>
      <c r="C112" s="284"/>
      <c r="D112" s="191"/>
      <c r="E112" s="56">
        <f t="shared" si="6"/>
        <v>0</v>
      </c>
      <c r="F112" s="60"/>
      <c r="G112" s="120"/>
      <c r="H112" s="59"/>
      <c r="I112" s="60"/>
      <c r="J112" s="39">
        <f t="shared" si="3"/>
        <v>0</v>
      </c>
      <c r="K112" s="81"/>
      <c r="L112" s="1861"/>
      <c r="M112" s="1861"/>
      <c r="N112" s="42">
        <f t="shared" si="4"/>
        <v>0</v>
      </c>
      <c r="O112" s="158"/>
      <c r="P112" s="670"/>
      <c r="Q112" s="158"/>
      <c r="R112" s="125"/>
      <c r="S112" s="176"/>
      <c r="T112" s="177"/>
      <c r="U112" s="49"/>
      <c r="V112" s="50"/>
    </row>
    <row r="113" spans="1:22" ht="17.25" x14ac:dyDescent="0.3">
      <c r="A113" s="110"/>
      <c r="B113" s="99"/>
      <c r="C113" s="279"/>
      <c r="D113" s="191"/>
      <c r="E113" s="56">
        <f t="shared" si="6"/>
        <v>0</v>
      </c>
      <c r="F113" s="60"/>
      <c r="G113" s="120"/>
      <c r="H113" s="59"/>
      <c r="I113" s="60"/>
      <c r="J113" s="39">
        <f t="shared" si="3"/>
        <v>0</v>
      </c>
      <c r="K113" s="81"/>
      <c r="L113" s="1861"/>
      <c r="M113" s="1861"/>
      <c r="N113" s="42">
        <f t="shared" si="4"/>
        <v>0</v>
      </c>
      <c r="O113" s="158"/>
      <c r="P113" s="670"/>
      <c r="Q113" s="158"/>
      <c r="R113" s="125"/>
      <c r="S113" s="176"/>
      <c r="T113" s="177"/>
      <c r="U113" s="49"/>
      <c r="V113" s="50"/>
    </row>
    <row r="114" spans="1:22" ht="21" customHeight="1" x14ac:dyDescent="0.3">
      <c r="A114" s="193"/>
      <c r="B114" s="99"/>
      <c r="C114" s="284"/>
      <c r="D114" s="191"/>
      <c r="E114" s="56">
        <f t="shared" si="6"/>
        <v>0</v>
      </c>
      <c r="F114" s="60"/>
      <c r="G114" s="120"/>
      <c r="H114" s="59"/>
      <c r="I114" s="60"/>
      <c r="J114" s="39">
        <f t="shared" si="3"/>
        <v>0</v>
      </c>
      <c r="K114" s="81"/>
      <c r="L114" s="730"/>
      <c r="M114" s="731"/>
      <c r="N114" s="42">
        <f t="shared" si="4"/>
        <v>0</v>
      </c>
      <c r="O114" s="158"/>
      <c r="P114" s="670"/>
      <c r="Q114" s="158"/>
      <c r="R114" s="125"/>
      <c r="S114" s="176"/>
      <c r="T114" s="177"/>
      <c r="U114" s="49"/>
      <c r="V114" s="50"/>
    </row>
    <row r="115" spans="1:22" ht="26.25" customHeight="1" x14ac:dyDescent="0.3">
      <c r="A115" s="196"/>
      <c r="B115" s="99"/>
      <c r="C115" s="279"/>
      <c r="D115" s="191"/>
      <c r="E115" s="56">
        <f t="shared" si="6"/>
        <v>0</v>
      </c>
      <c r="F115" s="60"/>
      <c r="G115" s="120"/>
      <c r="H115" s="59"/>
      <c r="I115" s="60"/>
      <c r="J115" s="39">
        <f t="shared" si="3"/>
        <v>0</v>
      </c>
      <c r="K115" s="81"/>
      <c r="L115" s="730"/>
      <c r="M115" s="731"/>
      <c r="N115" s="42">
        <f t="shared" si="4"/>
        <v>0</v>
      </c>
      <c r="O115" s="158"/>
      <c r="P115" s="670"/>
      <c r="Q115" s="158"/>
      <c r="R115" s="125"/>
      <c r="S115" s="176"/>
      <c r="T115" s="177"/>
      <c r="U115" s="49"/>
      <c r="V115" s="50"/>
    </row>
    <row r="116" spans="1:22" x14ac:dyDescent="0.35">
      <c r="A116" s="101"/>
      <c r="B116" s="99"/>
      <c r="C116" s="226"/>
      <c r="D116" s="191"/>
      <c r="E116" s="56">
        <f t="shared" si="6"/>
        <v>0</v>
      </c>
      <c r="F116" s="60"/>
      <c r="G116" s="120"/>
      <c r="H116" s="59"/>
      <c r="I116" s="60"/>
      <c r="J116" s="39">
        <f t="shared" si="3"/>
        <v>0</v>
      </c>
      <c r="K116" s="81"/>
      <c r="L116" s="582"/>
      <c r="M116" s="583"/>
      <c r="N116" s="42">
        <f t="shared" si="4"/>
        <v>0</v>
      </c>
      <c r="O116" s="158"/>
      <c r="P116" s="670"/>
      <c r="Q116" s="158"/>
      <c r="R116" s="125"/>
      <c r="S116" s="176"/>
      <c r="T116" s="177"/>
      <c r="U116" s="49"/>
      <c r="V116" s="50"/>
    </row>
    <row r="117" spans="1:22" x14ac:dyDescent="0.35">
      <c r="A117" s="101"/>
      <c r="B117" s="99"/>
      <c r="C117" s="226"/>
      <c r="D117" s="191"/>
      <c r="E117" s="56">
        <f t="shared" si="6"/>
        <v>0</v>
      </c>
      <c r="F117" s="60"/>
      <c r="G117" s="120"/>
      <c r="H117" s="59"/>
      <c r="I117" s="60"/>
      <c r="J117" s="39">
        <f t="shared" si="3"/>
        <v>0</v>
      </c>
      <c r="K117" s="81"/>
      <c r="L117" s="582"/>
      <c r="M117" s="583"/>
      <c r="N117" s="42">
        <f t="shared" si="4"/>
        <v>0</v>
      </c>
      <c r="O117" s="158"/>
      <c r="P117" s="670"/>
      <c r="Q117" s="158"/>
      <c r="R117" s="125"/>
      <c r="S117" s="176"/>
      <c r="T117" s="177"/>
      <c r="U117" s="49"/>
      <c r="V117" s="50"/>
    </row>
    <row r="118" spans="1:22" x14ac:dyDescent="0.35">
      <c r="A118" s="101"/>
      <c r="B118" s="99"/>
      <c r="C118" s="226"/>
      <c r="D118" s="191"/>
      <c r="E118" s="56">
        <f t="shared" si="6"/>
        <v>0</v>
      </c>
      <c r="F118" s="60"/>
      <c r="G118" s="120"/>
      <c r="H118" s="59"/>
      <c r="I118" s="60"/>
      <c r="J118" s="39">
        <f t="shared" si="3"/>
        <v>0</v>
      </c>
      <c r="K118" s="81"/>
      <c r="L118" s="582"/>
      <c r="M118" s="583"/>
      <c r="N118" s="42">
        <f t="shared" si="4"/>
        <v>0</v>
      </c>
      <c r="O118" s="158"/>
      <c r="P118" s="670"/>
      <c r="Q118" s="158"/>
      <c r="R118" s="125"/>
      <c r="S118" s="176"/>
      <c r="T118" s="177"/>
      <c r="U118" s="49"/>
      <c r="V118" s="50"/>
    </row>
    <row r="119" spans="1:22" x14ac:dyDescent="0.35">
      <c r="A119" s="110"/>
      <c r="B119" s="99"/>
      <c r="C119" s="226"/>
      <c r="D119" s="191"/>
      <c r="E119" s="56">
        <f t="shared" si="6"/>
        <v>0</v>
      </c>
      <c r="F119" s="60"/>
      <c r="G119" s="120"/>
      <c r="H119" s="59"/>
      <c r="I119" s="60"/>
      <c r="J119" s="39">
        <f t="shared" si="3"/>
        <v>0</v>
      </c>
      <c r="K119" s="81"/>
      <c r="L119" s="582"/>
      <c r="M119" s="583"/>
      <c r="N119" s="42">
        <f t="shared" si="4"/>
        <v>0</v>
      </c>
      <c r="O119" s="1672"/>
      <c r="P119" s="1862"/>
      <c r="Q119" s="158"/>
      <c r="R119" s="125"/>
      <c r="S119" s="176"/>
      <c r="T119" s="177"/>
      <c r="U119" s="49"/>
      <c r="V119" s="50"/>
    </row>
    <row r="120" spans="1:22" x14ac:dyDescent="0.35">
      <c r="A120" s="110"/>
      <c r="B120" s="99"/>
      <c r="C120" s="226"/>
      <c r="D120" s="191"/>
      <c r="E120" s="56">
        <f t="shared" si="6"/>
        <v>0</v>
      </c>
      <c r="F120" s="60"/>
      <c r="G120" s="120"/>
      <c r="H120" s="59"/>
      <c r="I120" s="60"/>
      <c r="J120" s="39">
        <f t="shared" si="3"/>
        <v>0</v>
      </c>
      <c r="K120" s="81"/>
      <c r="L120" s="582"/>
      <c r="M120" s="583"/>
      <c r="N120" s="42">
        <f t="shared" si="4"/>
        <v>0</v>
      </c>
      <c r="O120" s="1673"/>
      <c r="P120" s="1863"/>
      <c r="Q120" s="158"/>
      <c r="R120" s="125"/>
      <c r="S120" s="176"/>
      <c r="T120" s="177"/>
      <c r="U120" s="49"/>
      <c r="V120" s="50"/>
    </row>
    <row r="121" spans="1:22" x14ac:dyDescent="0.35">
      <c r="A121" s="99"/>
      <c r="B121" s="99"/>
      <c r="C121" s="226"/>
      <c r="D121" s="191"/>
      <c r="E121" s="56">
        <f t="shared" si="6"/>
        <v>0</v>
      </c>
      <c r="F121" s="60"/>
      <c r="G121" s="120"/>
      <c r="H121" s="59"/>
      <c r="I121" s="60"/>
      <c r="J121" s="39">
        <f t="shared" si="3"/>
        <v>0</v>
      </c>
      <c r="K121" s="81"/>
      <c r="L121" s="582"/>
      <c r="M121" s="583"/>
      <c r="N121" s="42">
        <f t="shared" si="4"/>
        <v>0</v>
      </c>
      <c r="O121" s="158"/>
      <c r="P121" s="670"/>
      <c r="Q121" s="158"/>
      <c r="R121" s="125"/>
      <c r="S121" s="176"/>
      <c r="T121" s="177"/>
      <c r="U121" s="49"/>
      <c r="V121" s="50"/>
    </row>
    <row r="122" spans="1:22" x14ac:dyDescent="0.35">
      <c r="A122" s="99"/>
      <c r="B122" s="99"/>
      <c r="C122" s="226"/>
      <c r="D122" s="191"/>
      <c r="E122" s="56">
        <f t="shared" si="6"/>
        <v>0</v>
      </c>
      <c r="F122" s="60"/>
      <c r="G122" s="120"/>
      <c r="H122" s="59"/>
      <c r="I122" s="60"/>
      <c r="J122" s="39">
        <f t="shared" si="3"/>
        <v>0</v>
      </c>
      <c r="K122" s="81"/>
      <c r="L122" s="566"/>
      <c r="M122" s="61"/>
      <c r="N122" s="42">
        <f t="shared" si="4"/>
        <v>0</v>
      </c>
      <c r="O122" s="158"/>
      <c r="P122" s="670"/>
      <c r="Q122" s="158"/>
      <c r="R122" s="125"/>
      <c r="S122" s="176"/>
      <c r="T122" s="177"/>
      <c r="U122" s="49"/>
      <c r="V122" s="50"/>
    </row>
    <row r="123" spans="1:22" x14ac:dyDescent="0.35">
      <c r="A123" s="102"/>
      <c r="B123" s="99"/>
      <c r="C123" s="226"/>
      <c r="D123" s="197"/>
      <c r="E123" s="56">
        <f t="shared" si="6"/>
        <v>0</v>
      </c>
      <c r="F123" s="60"/>
      <c r="G123" s="120"/>
      <c r="H123" s="59"/>
      <c r="I123" s="60"/>
      <c r="J123" s="39">
        <f t="shared" si="3"/>
        <v>0</v>
      </c>
      <c r="K123" s="81"/>
      <c r="L123" s="566"/>
      <c r="M123" s="61"/>
      <c r="N123" s="42">
        <f t="shared" si="4"/>
        <v>0</v>
      </c>
      <c r="O123" s="158"/>
      <c r="P123" s="670"/>
      <c r="Q123" s="158"/>
      <c r="R123" s="125"/>
      <c r="S123" s="176"/>
      <c r="T123" s="177"/>
      <c r="U123" s="49"/>
      <c r="V123" s="50"/>
    </row>
    <row r="124" spans="1:22" x14ac:dyDescent="0.35">
      <c r="A124" s="152"/>
      <c r="B124" s="110"/>
      <c r="C124" s="284"/>
      <c r="D124" s="194"/>
      <c r="E124" s="56">
        <f t="shared" si="6"/>
        <v>0</v>
      </c>
      <c r="F124" s="60"/>
      <c r="G124" s="120"/>
      <c r="H124" s="59"/>
      <c r="I124" s="60"/>
      <c r="J124" s="39">
        <f t="shared" si="3"/>
        <v>0</v>
      </c>
      <c r="K124" s="81"/>
      <c r="L124" s="566"/>
      <c r="M124" s="61"/>
      <c r="N124" s="42">
        <f t="shared" si="4"/>
        <v>0</v>
      </c>
      <c r="O124" s="158"/>
      <c r="P124" s="670"/>
      <c r="Q124" s="158"/>
      <c r="R124" s="125"/>
      <c r="S124" s="176"/>
      <c r="T124" s="177"/>
      <c r="U124" s="49"/>
      <c r="V124" s="50"/>
    </row>
    <row r="125" spans="1:22" x14ac:dyDescent="0.35">
      <c r="A125" s="152"/>
      <c r="B125" s="110"/>
      <c r="C125" s="226"/>
      <c r="D125" s="197"/>
      <c r="E125" s="56">
        <f t="shared" si="6"/>
        <v>0</v>
      </c>
      <c r="F125" s="60"/>
      <c r="G125" s="120"/>
      <c r="H125" s="59"/>
      <c r="I125" s="60"/>
      <c r="J125" s="39">
        <f t="shared" si="3"/>
        <v>0</v>
      </c>
      <c r="K125" s="81"/>
      <c r="L125" s="566"/>
      <c r="M125" s="61"/>
      <c r="N125" s="42">
        <f t="shared" si="4"/>
        <v>0</v>
      </c>
      <c r="O125" s="158"/>
      <c r="P125" s="670"/>
      <c r="Q125" s="158"/>
      <c r="R125" s="125"/>
      <c r="S125" s="176"/>
      <c r="T125" s="177"/>
      <c r="U125" s="49"/>
      <c r="V125" s="50"/>
    </row>
    <row r="126" spans="1:22" x14ac:dyDescent="0.35">
      <c r="A126" s="152"/>
      <c r="B126" s="110"/>
      <c r="C126" s="226"/>
      <c r="D126" s="197"/>
      <c r="E126" s="56">
        <f t="shared" si="6"/>
        <v>0</v>
      </c>
      <c r="F126" s="60"/>
      <c r="G126" s="120"/>
      <c r="H126" s="59"/>
      <c r="I126" s="60"/>
      <c r="J126" s="39">
        <f t="shared" si="3"/>
        <v>0</v>
      </c>
      <c r="K126" s="81"/>
      <c r="L126" s="566"/>
      <c r="M126" s="61"/>
      <c r="N126" s="42">
        <f t="shared" si="4"/>
        <v>0</v>
      </c>
      <c r="O126" s="158"/>
      <c r="P126" s="670"/>
      <c r="Q126" s="158"/>
      <c r="R126" s="125"/>
      <c r="S126" s="176"/>
      <c r="T126" s="177"/>
      <c r="U126" s="49"/>
      <c r="V126" s="50"/>
    </row>
    <row r="127" spans="1:22" x14ac:dyDescent="0.35">
      <c r="A127" s="101"/>
      <c r="B127" s="99"/>
      <c r="C127" s="226"/>
      <c r="D127" s="197"/>
      <c r="E127" s="56">
        <f t="shared" si="6"/>
        <v>0</v>
      </c>
      <c r="F127" s="60"/>
      <c r="G127" s="120"/>
      <c r="H127" s="59"/>
      <c r="I127" s="60"/>
      <c r="J127" s="39">
        <f t="shared" si="3"/>
        <v>0</v>
      </c>
      <c r="K127" s="81"/>
      <c r="L127" s="566"/>
      <c r="M127" s="61"/>
      <c r="N127" s="42">
        <f t="shared" si="4"/>
        <v>0</v>
      </c>
      <c r="O127" s="158"/>
      <c r="P127" s="670"/>
      <c r="Q127" s="158"/>
      <c r="R127" s="125"/>
      <c r="S127" s="176"/>
      <c r="T127" s="176"/>
      <c r="U127" s="49"/>
      <c r="V127" s="50"/>
    </row>
    <row r="128" spans="1:22" x14ac:dyDescent="0.35">
      <c r="A128" s="101"/>
      <c r="B128" s="99"/>
      <c r="C128" s="226"/>
      <c r="D128" s="197"/>
      <c r="E128" s="56">
        <f t="shared" si="6"/>
        <v>0</v>
      </c>
      <c r="F128" s="60"/>
      <c r="G128" s="120"/>
      <c r="H128" s="59"/>
      <c r="I128" s="60"/>
      <c r="J128" s="39">
        <f t="shared" si="3"/>
        <v>0</v>
      </c>
      <c r="K128" s="81"/>
      <c r="L128" s="566"/>
      <c r="M128" s="61"/>
      <c r="N128" s="42">
        <f t="shared" si="4"/>
        <v>0</v>
      </c>
      <c r="O128" s="158"/>
      <c r="P128" s="670"/>
      <c r="Q128" s="158"/>
      <c r="R128" s="125"/>
      <c r="S128" s="176"/>
      <c r="T128" s="176"/>
      <c r="U128" s="49"/>
      <c r="V128" s="50"/>
    </row>
    <row r="129" spans="1:22" x14ac:dyDescent="0.35">
      <c r="A129" s="101"/>
      <c r="B129" s="99"/>
      <c r="C129" s="226"/>
      <c r="D129" s="197"/>
      <c r="E129" s="56">
        <f t="shared" si="6"/>
        <v>0</v>
      </c>
      <c r="F129" s="60"/>
      <c r="G129" s="120"/>
      <c r="H129" s="59"/>
      <c r="I129" s="60"/>
      <c r="J129" s="39">
        <f t="shared" si="3"/>
        <v>0</v>
      </c>
      <c r="K129" s="81"/>
      <c r="L129" s="566"/>
      <c r="M129" s="61"/>
      <c r="N129" s="42">
        <f t="shared" si="4"/>
        <v>0</v>
      </c>
      <c r="O129" s="158"/>
      <c r="P129" s="670"/>
      <c r="Q129" s="158"/>
      <c r="R129" s="125"/>
      <c r="S129" s="176"/>
      <c r="T129" s="176"/>
      <c r="U129" s="49"/>
      <c r="V129" s="50"/>
    </row>
    <row r="130" spans="1:22" x14ac:dyDescent="0.35">
      <c r="A130" s="99"/>
      <c r="B130" s="198"/>
      <c r="C130" s="226"/>
      <c r="D130" s="197"/>
      <c r="E130" s="56">
        <f t="shared" si="6"/>
        <v>0</v>
      </c>
      <c r="F130" s="60"/>
      <c r="G130" s="120"/>
      <c r="H130" s="59"/>
      <c r="I130" s="60"/>
      <c r="J130" s="39">
        <f t="shared" si="3"/>
        <v>0</v>
      </c>
      <c r="K130" s="81"/>
      <c r="L130" s="566"/>
      <c r="M130" s="61"/>
      <c r="N130" s="42">
        <f t="shared" si="4"/>
        <v>0</v>
      </c>
      <c r="O130" s="158"/>
      <c r="P130" s="670"/>
      <c r="Q130" s="158"/>
      <c r="R130" s="125"/>
      <c r="S130" s="176"/>
      <c r="T130" s="177"/>
      <c r="U130" s="49"/>
      <c r="V130" s="50"/>
    </row>
    <row r="131" spans="1:22" x14ac:dyDescent="0.35">
      <c r="A131" s="99"/>
      <c r="B131" s="99"/>
      <c r="C131" s="226"/>
      <c r="D131" s="197"/>
      <c r="E131" s="56">
        <f t="shared" si="6"/>
        <v>0</v>
      </c>
      <c r="F131" s="60"/>
      <c r="G131" s="120"/>
      <c r="H131" s="59"/>
      <c r="I131" s="60"/>
      <c r="J131" s="39">
        <f t="shared" si="3"/>
        <v>0</v>
      </c>
      <c r="K131" s="81"/>
      <c r="L131" s="566"/>
      <c r="M131" s="61"/>
      <c r="N131" s="42">
        <f t="shared" si="4"/>
        <v>0</v>
      </c>
      <c r="O131" s="158"/>
      <c r="P131" s="670"/>
      <c r="Q131" s="158"/>
      <c r="R131" s="125"/>
      <c r="S131" s="176"/>
      <c r="T131" s="177"/>
      <c r="U131" s="49"/>
      <c r="V131" s="50"/>
    </row>
    <row r="132" spans="1:22" x14ac:dyDescent="0.35">
      <c r="A132" s="99"/>
      <c r="B132" s="99"/>
      <c r="C132" s="226"/>
      <c r="D132" s="197"/>
      <c r="E132" s="56">
        <f t="shared" si="6"/>
        <v>0</v>
      </c>
      <c r="F132" s="60"/>
      <c r="G132" s="120"/>
      <c r="H132" s="59"/>
      <c r="I132" s="60"/>
      <c r="J132" s="39">
        <f t="shared" si="3"/>
        <v>0</v>
      </c>
      <c r="K132" s="81"/>
      <c r="L132" s="566"/>
      <c r="M132" s="61"/>
      <c r="N132" s="42">
        <f t="shared" si="4"/>
        <v>0</v>
      </c>
      <c r="O132" s="158"/>
      <c r="P132" s="670"/>
      <c r="Q132" s="158"/>
      <c r="R132" s="125"/>
      <c r="S132" s="176"/>
      <c r="T132" s="177"/>
      <c r="U132" s="49"/>
      <c r="V132" s="50"/>
    </row>
    <row r="133" spans="1:22" x14ac:dyDescent="0.35">
      <c r="A133" s="152"/>
      <c r="B133" s="99"/>
      <c r="C133" s="226"/>
      <c r="D133" s="197"/>
      <c r="E133" s="56">
        <f t="shared" si="6"/>
        <v>0</v>
      </c>
      <c r="F133" s="60"/>
      <c r="G133" s="120"/>
      <c r="H133" s="59"/>
      <c r="I133" s="60"/>
      <c r="J133" s="39">
        <f t="shared" si="3"/>
        <v>0</v>
      </c>
      <c r="K133" s="81"/>
      <c r="L133" s="566"/>
      <c r="M133" s="61"/>
      <c r="N133" s="42">
        <f t="shared" si="4"/>
        <v>0</v>
      </c>
      <c r="O133" s="158"/>
      <c r="P133" s="670"/>
      <c r="Q133" s="158"/>
      <c r="R133" s="125"/>
      <c r="S133" s="176"/>
      <c r="T133" s="177"/>
      <c r="U133" s="49"/>
      <c r="V133" s="50"/>
    </row>
    <row r="134" spans="1:22" ht="24" thickBot="1" x14ac:dyDescent="0.4">
      <c r="A134" s="199"/>
      <c r="B134" s="199"/>
      <c r="C134" s="871"/>
      <c r="D134" s="200"/>
      <c r="E134" s="201">
        <f t="shared" si="6"/>
        <v>0</v>
      </c>
      <c r="F134" s="38"/>
      <c r="G134" s="652"/>
      <c r="H134" s="643"/>
      <c r="I134" s="60"/>
      <c r="J134" s="39">
        <f t="shared" si="3"/>
        <v>0</v>
      </c>
      <c r="K134" s="81"/>
      <c r="L134" s="566"/>
      <c r="M134" s="61"/>
      <c r="N134" s="42">
        <f t="shared" si="4"/>
        <v>0</v>
      </c>
      <c r="O134" s="158"/>
      <c r="P134" s="670"/>
      <c r="Q134" s="158"/>
      <c r="R134" s="125"/>
      <c r="S134" s="176"/>
      <c r="T134" s="177"/>
      <c r="U134" s="49"/>
      <c r="V134" s="50"/>
    </row>
    <row r="135" spans="1:22" ht="24.75" thickTop="1" thickBot="1" x14ac:dyDescent="0.4">
      <c r="A135" s="99"/>
      <c r="B135" s="99"/>
      <c r="C135" s="226"/>
      <c r="D135" s="197"/>
      <c r="E135" s="34">
        <f t="shared" si="6"/>
        <v>0</v>
      </c>
      <c r="F135" s="60"/>
      <c r="G135" s="120"/>
      <c r="H135" s="59"/>
      <c r="I135" s="60"/>
      <c r="J135" s="39">
        <f t="shared" si="3"/>
        <v>0</v>
      </c>
      <c r="K135" s="81"/>
      <c r="L135" s="566"/>
      <c r="M135" s="61"/>
      <c r="N135" s="42">
        <f t="shared" si="4"/>
        <v>0</v>
      </c>
      <c r="O135" s="158"/>
      <c r="P135" s="670"/>
      <c r="Q135" s="158"/>
      <c r="R135" s="125"/>
      <c r="S135" s="176"/>
      <c r="T135" s="177"/>
      <c r="U135" s="49"/>
      <c r="V135" s="50"/>
    </row>
    <row r="136" spans="1:22" ht="24.75" thickTop="1" thickBot="1" x14ac:dyDescent="0.4">
      <c r="A136" s="110"/>
      <c r="B136" s="99"/>
      <c r="C136" s="226"/>
      <c r="D136" s="197"/>
      <c r="E136" s="34">
        <f t="shared" si="6"/>
        <v>0</v>
      </c>
      <c r="F136" s="60"/>
      <c r="G136" s="120"/>
      <c r="H136" s="59"/>
      <c r="I136" s="60"/>
      <c r="J136" s="39">
        <f t="shared" si="3"/>
        <v>0</v>
      </c>
      <c r="K136" s="81"/>
      <c r="L136" s="566"/>
      <c r="M136" s="61"/>
      <c r="N136" s="42">
        <f t="shared" ref="N136:N260" si="7">K136*I136</f>
        <v>0</v>
      </c>
      <c r="O136" s="158"/>
      <c r="P136" s="670"/>
      <c r="Q136" s="158"/>
      <c r="R136" s="125"/>
      <c r="S136" s="176"/>
      <c r="T136" s="177"/>
      <c r="U136" s="49"/>
      <c r="V136" s="50"/>
    </row>
    <row r="137" spans="1:22" ht="24.75" thickTop="1" thickBot="1" x14ac:dyDescent="0.4">
      <c r="A137" s="110"/>
      <c r="B137" s="99"/>
      <c r="C137" s="226"/>
      <c r="D137" s="197"/>
      <c r="E137" s="34">
        <f t="shared" si="6"/>
        <v>0</v>
      </c>
      <c r="F137" s="60"/>
      <c r="G137" s="120"/>
      <c r="H137" s="59"/>
      <c r="I137" s="60"/>
      <c r="J137" s="39">
        <f t="shared" si="3"/>
        <v>0</v>
      </c>
      <c r="K137" s="81"/>
      <c r="L137" s="566"/>
      <c r="M137" s="61"/>
      <c r="N137" s="42">
        <f t="shared" si="7"/>
        <v>0</v>
      </c>
      <c r="O137" s="158"/>
      <c r="P137" s="670"/>
      <c r="Q137" s="158"/>
      <c r="R137" s="125"/>
      <c r="S137" s="176"/>
      <c r="T137" s="177"/>
      <c r="U137" s="49"/>
      <c r="V137" s="50"/>
    </row>
    <row r="138" spans="1:22" ht="24.75" thickTop="1" thickBot="1" x14ac:dyDescent="0.4">
      <c r="A138" s="110"/>
      <c r="B138" s="99"/>
      <c r="C138" s="226"/>
      <c r="D138" s="197"/>
      <c r="E138" s="34">
        <f t="shared" si="6"/>
        <v>0</v>
      </c>
      <c r="F138" s="60"/>
      <c r="G138" s="120"/>
      <c r="H138" s="59"/>
      <c r="I138" s="60"/>
      <c r="J138" s="39">
        <f t="shared" si="3"/>
        <v>0</v>
      </c>
      <c r="K138" s="81"/>
      <c r="L138" s="566"/>
      <c r="M138" s="61"/>
      <c r="N138" s="42">
        <f t="shared" si="7"/>
        <v>0</v>
      </c>
      <c r="O138" s="158"/>
      <c r="P138" s="670"/>
      <c r="Q138" s="158"/>
      <c r="R138" s="125"/>
      <c r="S138" s="176"/>
      <c r="T138" s="177"/>
      <c r="U138" s="49"/>
      <c r="V138" s="50"/>
    </row>
    <row r="139" spans="1:22" ht="24.75" thickTop="1" thickBot="1" x14ac:dyDescent="0.4">
      <c r="A139" s="99"/>
      <c r="B139" s="99"/>
      <c r="C139" s="226"/>
      <c r="D139" s="197"/>
      <c r="E139" s="34">
        <f t="shared" si="6"/>
        <v>0</v>
      </c>
      <c r="F139" s="60"/>
      <c r="G139" s="120"/>
      <c r="H139" s="59"/>
      <c r="I139" s="60"/>
      <c r="J139" s="39">
        <f t="shared" si="3"/>
        <v>0</v>
      </c>
      <c r="K139" s="81"/>
      <c r="L139" s="566"/>
      <c r="M139" s="61"/>
      <c r="N139" s="42">
        <f t="shared" si="7"/>
        <v>0</v>
      </c>
      <c r="O139" s="158"/>
      <c r="P139" s="670"/>
      <c r="Q139" s="158"/>
      <c r="R139" s="125"/>
      <c r="S139" s="176"/>
      <c r="T139" s="177"/>
      <c r="U139" s="49"/>
      <c r="V139" s="50"/>
    </row>
    <row r="140" spans="1:22" ht="24.75" thickTop="1" thickBot="1" x14ac:dyDescent="0.4">
      <c r="A140" s="98"/>
      <c r="B140" s="99"/>
      <c r="C140" s="226"/>
      <c r="D140" s="197"/>
      <c r="E140" s="34">
        <f t="shared" si="6"/>
        <v>0</v>
      </c>
      <c r="F140" s="60"/>
      <c r="G140" s="120"/>
      <c r="H140" s="59"/>
      <c r="I140" s="60"/>
      <c r="J140" s="39">
        <f t="shared" si="3"/>
        <v>0</v>
      </c>
      <c r="K140" s="81"/>
      <c r="L140" s="566"/>
      <c r="M140" s="61"/>
      <c r="N140" s="42">
        <f t="shared" si="7"/>
        <v>0</v>
      </c>
      <c r="O140" s="158"/>
      <c r="P140" s="670"/>
      <c r="Q140" s="158"/>
      <c r="R140" s="125"/>
      <c r="S140" s="176"/>
      <c r="T140" s="177"/>
      <c r="U140" s="49"/>
      <c r="V140" s="50"/>
    </row>
    <row r="141" spans="1:22" ht="24.75" thickTop="1" thickBot="1" x14ac:dyDescent="0.4">
      <c r="A141" s="101"/>
      <c r="B141" s="99"/>
      <c r="C141" s="226"/>
      <c r="D141" s="197"/>
      <c r="E141" s="34">
        <f t="shared" si="6"/>
        <v>0</v>
      </c>
      <c r="F141" s="60"/>
      <c r="G141" s="120"/>
      <c r="H141" s="59"/>
      <c r="I141" s="60"/>
      <c r="J141" s="39">
        <f t="shared" si="3"/>
        <v>0</v>
      </c>
      <c r="K141" s="81"/>
      <c r="L141" s="566"/>
      <c r="M141" s="61"/>
      <c r="N141" s="42">
        <f t="shared" si="7"/>
        <v>0</v>
      </c>
      <c r="O141" s="158"/>
      <c r="P141" s="670"/>
      <c r="Q141" s="158"/>
      <c r="R141" s="125"/>
      <c r="S141" s="176"/>
      <c r="T141" s="177"/>
      <c r="U141" s="49"/>
      <c r="V141" s="50"/>
    </row>
    <row r="142" spans="1:22" ht="24.75" thickTop="1" thickBot="1" x14ac:dyDescent="0.4">
      <c r="A142" s="101"/>
      <c r="B142" s="99"/>
      <c r="C142" s="226"/>
      <c r="D142" s="197"/>
      <c r="E142" s="34">
        <f t="shared" si="6"/>
        <v>0</v>
      </c>
      <c r="F142" s="60"/>
      <c r="G142" s="120"/>
      <c r="H142" s="59"/>
      <c r="I142" s="60"/>
      <c r="J142" s="39">
        <f t="shared" si="3"/>
        <v>0</v>
      </c>
      <c r="K142" s="81"/>
      <c r="L142" s="566"/>
      <c r="M142" s="61"/>
      <c r="N142" s="42">
        <f t="shared" si="7"/>
        <v>0</v>
      </c>
      <c r="O142" s="158"/>
      <c r="P142" s="670"/>
      <c r="Q142" s="158"/>
      <c r="R142" s="125"/>
      <c r="S142" s="176"/>
      <c r="T142" s="177"/>
      <c r="U142" s="49"/>
      <c r="V142" s="50"/>
    </row>
    <row r="143" spans="1:22" ht="24.75" thickTop="1" thickBot="1" x14ac:dyDescent="0.4">
      <c r="A143" s="202"/>
      <c r="B143" s="99"/>
      <c r="C143" s="226"/>
      <c r="D143" s="197"/>
      <c r="E143" s="34">
        <f t="shared" si="6"/>
        <v>0</v>
      </c>
      <c r="F143" s="60"/>
      <c r="G143" s="120"/>
      <c r="H143" s="59"/>
      <c r="I143" s="60"/>
      <c r="J143" s="39">
        <f t="shared" si="3"/>
        <v>0</v>
      </c>
      <c r="K143" s="81"/>
      <c r="L143" s="566"/>
      <c r="M143" s="61"/>
      <c r="N143" s="42">
        <f t="shared" si="7"/>
        <v>0</v>
      </c>
      <c r="O143" s="158"/>
      <c r="P143" s="670"/>
      <c r="Q143" s="158"/>
      <c r="R143" s="125"/>
      <c r="S143" s="176"/>
      <c r="T143" s="177"/>
      <c r="U143" s="49"/>
      <c r="V143" s="50"/>
    </row>
    <row r="144" spans="1:22" ht="24.75" thickTop="1" thickBot="1" x14ac:dyDescent="0.4">
      <c r="A144" s="203"/>
      <c r="B144" s="99"/>
      <c r="C144" s="226"/>
      <c r="D144" s="197"/>
      <c r="E144" s="34">
        <f t="shared" si="6"/>
        <v>0</v>
      </c>
      <c r="F144" s="60"/>
      <c r="G144" s="120"/>
      <c r="H144" s="59"/>
      <c r="I144" s="60"/>
      <c r="J144" s="39">
        <f t="shared" si="3"/>
        <v>0</v>
      </c>
      <c r="K144" s="81"/>
      <c r="L144" s="566"/>
      <c r="M144" s="61"/>
      <c r="N144" s="42">
        <f t="shared" si="7"/>
        <v>0</v>
      </c>
      <c r="O144" s="158"/>
      <c r="P144" s="670"/>
      <c r="Q144" s="158"/>
      <c r="R144" s="125"/>
      <c r="S144" s="176"/>
      <c r="T144" s="177"/>
      <c r="U144" s="49"/>
      <c r="V144" s="50"/>
    </row>
    <row r="145" spans="1:22" ht="24.75" thickTop="1" thickBot="1" x14ac:dyDescent="0.4">
      <c r="A145" s="204"/>
      <c r="B145" s="99"/>
      <c r="C145" s="226"/>
      <c r="D145" s="197"/>
      <c r="E145" s="34">
        <f t="shared" si="6"/>
        <v>0</v>
      </c>
      <c r="F145" s="60"/>
      <c r="G145" s="120"/>
      <c r="H145" s="59"/>
      <c r="I145" s="60"/>
      <c r="J145" s="39">
        <f t="shared" si="3"/>
        <v>0</v>
      </c>
      <c r="K145" s="81"/>
      <c r="L145" s="566"/>
      <c r="M145" s="61"/>
      <c r="N145" s="42">
        <f t="shared" si="7"/>
        <v>0</v>
      </c>
      <c r="O145" s="158"/>
      <c r="P145" s="670"/>
      <c r="Q145" s="158"/>
      <c r="R145" s="125"/>
      <c r="S145" s="176"/>
      <c r="T145" s="177"/>
      <c r="U145" s="49"/>
      <c r="V145" s="50"/>
    </row>
    <row r="146" spans="1:22" ht="24.75" thickTop="1" thickBot="1" x14ac:dyDescent="0.4">
      <c r="A146" s="204"/>
      <c r="B146" s="99"/>
      <c r="C146" s="279"/>
      <c r="D146" s="154"/>
      <c r="E146" s="34">
        <f t="shared" si="6"/>
        <v>0</v>
      </c>
      <c r="F146" s="60"/>
      <c r="G146" s="120"/>
      <c r="H146" s="59"/>
      <c r="I146" s="60"/>
      <c r="J146" s="39">
        <f t="shared" si="3"/>
        <v>0</v>
      </c>
      <c r="K146" s="81"/>
      <c r="L146" s="566"/>
      <c r="M146" s="61"/>
      <c r="N146" s="42">
        <f t="shared" si="7"/>
        <v>0</v>
      </c>
      <c r="O146" s="158"/>
      <c r="P146" s="670"/>
      <c r="Q146" s="158"/>
      <c r="R146" s="125"/>
      <c r="S146" s="176"/>
      <c r="T146" s="177"/>
      <c r="U146" s="49"/>
      <c r="V146" s="50"/>
    </row>
    <row r="147" spans="1:22" ht="24.75" thickTop="1" thickBot="1" x14ac:dyDescent="0.4">
      <c r="A147" s="203"/>
      <c r="B147" s="99"/>
      <c r="C147" s="226"/>
      <c r="D147" s="197"/>
      <c r="E147" s="34">
        <f t="shared" si="6"/>
        <v>0</v>
      </c>
      <c r="F147" s="60"/>
      <c r="G147" s="120"/>
      <c r="H147" s="205"/>
      <c r="I147" s="60"/>
      <c r="J147" s="39">
        <f t="shared" si="3"/>
        <v>0</v>
      </c>
      <c r="K147" s="81"/>
      <c r="L147" s="566"/>
      <c r="M147" s="61"/>
      <c r="N147" s="42">
        <f t="shared" si="7"/>
        <v>0</v>
      </c>
      <c r="O147" s="158"/>
      <c r="P147" s="670"/>
      <c r="Q147" s="158"/>
      <c r="R147" s="125"/>
      <c r="S147" s="176"/>
      <c r="T147" s="177"/>
      <c r="U147" s="49"/>
      <c r="V147" s="50"/>
    </row>
    <row r="148" spans="1:22" ht="24.75" thickTop="1" thickBot="1" x14ac:dyDescent="0.4">
      <c r="A148" s="203"/>
      <c r="B148" s="99"/>
      <c r="C148" s="279"/>
      <c r="D148" s="154"/>
      <c r="E148" s="34">
        <f t="shared" si="6"/>
        <v>0</v>
      </c>
      <c r="F148" s="60"/>
      <c r="G148" s="120"/>
      <c r="H148" s="205"/>
      <c r="I148" s="60"/>
      <c r="J148" s="39">
        <f t="shared" si="3"/>
        <v>0</v>
      </c>
      <c r="K148" s="81"/>
      <c r="L148" s="566"/>
      <c r="M148" s="61"/>
      <c r="N148" s="42">
        <f t="shared" si="7"/>
        <v>0</v>
      </c>
      <c r="O148" s="158"/>
      <c r="P148" s="670"/>
      <c r="Q148" s="158"/>
      <c r="R148" s="125"/>
      <c r="S148" s="176"/>
      <c r="T148" s="177"/>
      <c r="U148" s="49"/>
      <c r="V148" s="50"/>
    </row>
    <row r="149" spans="1:22" ht="24.75" thickTop="1" thickBot="1" x14ac:dyDescent="0.4">
      <c r="A149" s="203"/>
      <c r="B149" s="99"/>
      <c r="C149" s="226"/>
      <c r="D149" s="197"/>
      <c r="E149" s="34">
        <f t="shared" si="6"/>
        <v>0</v>
      </c>
      <c r="F149" s="60"/>
      <c r="G149" s="120"/>
      <c r="H149" s="205"/>
      <c r="I149" s="60"/>
      <c r="J149" s="39">
        <f t="shared" si="3"/>
        <v>0</v>
      </c>
      <c r="K149" s="81"/>
      <c r="L149" s="566"/>
      <c r="M149" s="61"/>
      <c r="N149" s="42">
        <f t="shared" si="7"/>
        <v>0</v>
      </c>
      <c r="O149" s="158"/>
      <c r="P149" s="670"/>
      <c r="Q149" s="158"/>
      <c r="R149" s="125"/>
      <c r="S149" s="176"/>
      <c r="T149" s="177"/>
      <c r="U149" s="49"/>
      <c r="V149" s="50"/>
    </row>
    <row r="150" spans="1:22" ht="24.75" thickTop="1" thickBot="1" x14ac:dyDescent="0.4">
      <c r="A150" s="203"/>
      <c r="B150" s="99"/>
      <c r="C150" s="284"/>
      <c r="D150" s="194"/>
      <c r="E150" s="34">
        <f t="shared" si="6"/>
        <v>0</v>
      </c>
      <c r="F150" s="60"/>
      <c r="G150" s="120"/>
      <c r="H150" s="205"/>
      <c r="I150" s="60"/>
      <c r="J150" s="39">
        <f t="shared" si="3"/>
        <v>0</v>
      </c>
      <c r="K150" s="81"/>
      <c r="L150" s="566"/>
      <c r="M150" s="61"/>
      <c r="N150" s="42">
        <f t="shared" si="7"/>
        <v>0</v>
      </c>
      <c r="O150" s="158"/>
      <c r="P150" s="670"/>
      <c r="Q150" s="158"/>
      <c r="R150" s="125"/>
      <c r="S150" s="176"/>
      <c r="T150" s="177"/>
      <c r="U150" s="49"/>
      <c r="V150" s="50"/>
    </row>
    <row r="151" spans="1:22" ht="24.75" thickTop="1" thickBot="1" x14ac:dyDescent="0.4">
      <c r="A151" s="99"/>
      <c r="B151" s="99"/>
      <c r="C151" s="226"/>
      <c r="D151" s="197"/>
      <c r="E151" s="34">
        <f t="shared" si="6"/>
        <v>0</v>
      </c>
      <c r="F151" s="60"/>
      <c r="G151" s="120"/>
      <c r="H151" s="206"/>
      <c r="I151" s="60"/>
      <c r="J151" s="39">
        <f t="shared" si="3"/>
        <v>0</v>
      </c>
      <c r="K151" s="81"/>
      <c r="L151" s="566"/>
      <c r="M151" s="61"/>
      <c r="N151" s="42">
        <f t="shared" si="7"/>
        <v>0</v>
      </c>
      <c r="O151" s="158"/>
      <c r="P151" s="670"/>
      <c r="Q151" s="158"/>
      <c r="R151" s="208"/>
      <c r="S151" s="176"/>
      <c r="T151" s="177"/>
      <c r="U151" s="49"/>
      <c r="V151" s="50"/>
    </row>
    <row r="152" spans="1:22" ht="24.75" thickTop="1" thickBot="1" x14ac:dyDescent="0.4">
      <c r="A152" s="99"/>
      <c r="B152" s="99"/>
      <c r="C152" s="226"/>
      <c r="D152" s="197"/>
      <c r="E152" s="34">
        <f t="shared" si="6"/>
        <v>0</v>
      </c>
      <c r="F152" s="60"/>
      <c r="G152" s="120"/>
      <c r="H152" s="206"/>
      <c r="I152" s="60"/>
      <c r="J152" s="39">
        <f t="shared" si="3"/>
        <v>0</v>
      </c>
      <c r="K152" s="81"/>
      <c r="L152" s="566"/>
      <c r="M152" s="61"/>
      <c r="N152" s="42">
        <f t="shared" si="7"/>
        <v>0</v>
      </c>
      <c r="O152" s="158"/>
      <c r="P152" s="670"/>
      <c r="Q152" s="158"/>
      <c r="R152" s="208"/>
      <c r="S152" s="176"/>
      <c r="T152" s="177"/>
      <c r="U152" s="49"/>
      <c r="V152" s="50"/>
    </row>
    <row r="153" spans="1:22" ht="24.75" thickTop="1" thickBot="1" x14ac:dyDescent="0.4">
      <c r="A153" s="99"/>
      <c r="B153" s="99"/>
      <c r="C153" s="226"/>
      <c r="D153" s="197"/>
      <c r="E153" s="34">
        <f t="shared" si="6"/>
        <v>0</v>
      </c>
      <c r="F153" s="60"/>
      <c r="G153" s="120"/>
      <c r="H153" s="206"/>
      <c r="I153" s="60"/>
      <c r="J153" s="39">
        <f t="shared" si="3"/>
        <v>0</v>
      </c>
      <c r="K153" s="81"/>
      <c r="L153" s="566"/>
      <c r="M153" s="61"/>
      <c r="N153" s="42">
        <f t="shared" si="7"/>
        <v>0</v>
      </c>
      <c r="O153" s="158"/>
      <c r="P153" s="670"/>
      <c r="Q153" s="158"/>
      <c r="R153" s="208"/>
      <c r="S153" s="176"/>
      <c r="T153" s="177"/>
      <c r="U153" s="49"/>
      <c r="V153" s="50"/>
    </row>
    <row r="154" spans="1:22" ht="24.75" thickTop="1" thickBot="1" x14ac:dyDescent="0.4">
      <c r="A154" s="99"/>
      <c r="B154" s="99"/>
      <c r="C154" s="226"/>
      <c r="D154" s="197"/>
      <c r="E154" s="34">
        <f t="shared" si="6"/>
        <v>0</v>
      </c>
      <c r="F154" s="60"/>
      <c r="G154" s="120"/>
      <c r="H154" s="206"/>
      <c r="I154" s="60"/>
      <c r="J154" s="39">
        <f t="shared" si="3"/>
        <v>0</v>
      </c>
      <c r="K154" s="81"/>
      <c r="L154" s="566"/>
      <c r="M154" s="61"/>
      <c r="N154" s="42">
        <f t="shared" si="7"/>
        <v>0</v>
      </c>
      <c r="O154" s="158"/>
      <c r="P154" s="670"/>
      <c r="Q154" s="158"/>
      <c r="R154" s="208"/>
      <c r="S154" s="176"/>
      <c r="T154" s="177"/>
      <c r="U154" s="49"/>
      <c r="V154" s="50"/>
    </row>
    <row r="155" spans="1:22" ht="24.75" thickTop="1" thickBot="1" x14ac:dyDescent="0.4">
      <c r="A155" s="102"/>
      <c r="B155" s="99"/>
      <c r="C155" s="226"/>
      <c r="D155" s="197"/>
      <c r="E155" s="34">
        <f t="shared" si="6"/>
        <v>0</v>
      </c>
      <c r="F155" s="60"/>
      <c r="G155" s="120"/>
      <c r="H155" s="205"/>
      <c r="I155" s="60"/>
      <c r="J155" s="39">
        <f t="shared" si="3"/>
        <v>0</v>
      </c>
      <c r="K155" s="81"/>
      <c r="L155" s="566"/>
      <c r="M155" s="61"/>
      <c r="N155" s="42">
        <f t="shared" si="7"/>
        <v>0</v>
      </c>
      <c r="O155" s="69"/>
      <c r="P155" s="670"/>
      <c r="Q155" s="210"/>
      <c r="R155" s="208"/>
      <c r="S155" s="176"/>
      <c r="T155" s="177"/>
      <c r="U155" s="49"/>
      <c r="V155" s="50"/>
    </row>
    <row r="156" spans="1:22" ht="24.75" thickTop="1" thickBot="1" x14ac:dyDescent="0.4">
      <c r="A156" s="99"/>
      <c r="B156" s="99"/>
      <c r="C156" s="226"/>
      <c r="D156" s="197"/>
      <c r="E156" s="34">
        <f t="shared" si="6"/>
        <v>0</v>
      </c>
      <c r="F156" s="60"/>
      <c r="G156" s="120"/>
      <c r="H156" s="205"/>
      <c r="I156" s="60"/>
      <c r="J156" s="39">
        <f t="shared" si="3"/>
        <v>0</v>
      </c>
      <c r="K156" s="81"/>
      <c r="L156" s="566"/>
      <c r="M156" s="61"/>
      <c r="N156" s="42">
        <f t="shared" si="7"/>
        <v>0</v>
      </c>
      <c r="O156" s="69"/>
      <c r="P156" s="670"/>
      <c r="Q156" s="210"/>
      <c r="R156" s="208"/>
      <c r="S156" s="176"/>
      <c r="T156" s="177"/>
      <c r="U156" s="49"/>
      <c r="V156" s="50"/>
    </row>
    <row r="157" spans="1:22" ht="24.75" thickTop="1" thickBot="1" x14ac:dyDescent="0.4">
      <c r="A157" s="101"/>
      <c r="B157" s="99"/>
      <c r="C157" s="226"/>
      <c r="D157" s="181"/>
      <c r="E157" s="34">
        <f t="shared" si="6"/>
        <v>0</v>
      </c>
      <c r="F157" s="60"/>
      <c r="G157" s="120"/>
      <c r="H157" s="205"/>
      <c r="I157" s="60"/>
      <c r="J157" s="39">
        <f t="shared" si="3"/>
        <v>0</v>
      </c>
      <c r="K157" s="81"/>
      <c r="L157" s="566"/>
      <c r="M157" s="61"/>
      <c r="N157" s="42">
        <f t="shared" si="7"/>
        <v>0</v>
      </c>
      <c r="O157" s="69"/>
      <c r="P157" s="670"/>
      <c r="Q157" s="210"/>
      <c r="R157" s="208"/>
      <c r="S157" s="176"/>
      <c r="T157" s="177"/>
      <c r="U157" s="49"/>
      <c r="V157" s="50"/>
    </row>
    <row r="158" spans="1:22" ht="24.75" thickTop="1" thickBot="1" x14ac:dyDescent="0.4">
      <c r="A158" s="101"/>
      <c r="B158" s="99"/>
      <c r="C158" s="226"/>
      <c r="D158" s="181"/>
      <c r="E158" s="34">
        <f t="shared" si="6"/>
        <v>0</v>
      </c>
      <c r="F158" s="60"/>
      <c r="G158" s="120"/>
      <c r="H158" s="205"/>
      <c r="I158" s="60"/>
      <c r="J158" s="39">
        <f t="shared" si="3"/>
        <v>0</v>
      </c>
      <c r="K158" s="81"/>
      <c r="L158" s="566"/>
      <c r="M158" s="61"/>
      <c r="N158" s="42">
        <f t="shared" si="7"/>
        <v>0</v>
      </c>
      <c r="O158" s="69"/>
      <c r="P158" s="670"/>
      <c r="Q158" s="210"/>
      <c r="R158" s="208"/>
      <c r="S158" s="176"/>
      <c r="T158" s="177"/>
      <c r="U158" s="49"/>
      <c r="V158" s="50"/>
    </row>
    <row r="159" spans="1:22" ht="24.75" thickTop="1" thickBot="1" x14ac:dyDescent="0.4">
      <c r="A159" s="101"/>
      <c r="B159" s="99"/>
      <c r="C159" s="226"/>
      <c r="D159" s="181"/>
      <c r="E159" s="34">
        <f t="shared" si="6"/>
        <v>0</v>
      </c>
      <c r="F159" s="60"/>
      <c r="G159" s="120"/>
      <c r="H159" s="205"/>
      <c r="I159" s="60"/>
      <c r="J159" s="39">
        <f t="shared" si="3"/>
        <v>0</v>
      </c>
      <c r="K159" s="81"/>
      <c r="L159" s="566"/>
      <c r="M159" s="61"/>
      <c r="N159" s="42">
        <f t="shared" si="7"/>
        <v>0</v>
      </c>
      <c r="O159" s="69"/>
      <c r="P159" s="670"/>
      <c r="Q159" s="210"/>
      <c r="R159" s="208"/>
      <c r="S159" s="176"/>
      <c r="T159" s="177"/>
      <c r="U159" s="49"/>
      <c r="V159" s="50"/>
    </row>
    <row r="160" spans="1:22" ht="24.75" thickTop="1" thickBot="1" x14ac:dyDescent="0.4">
      <c r="A160" s="101"/>
      <c r="B160" s="99"/>
      <c r="C160" s="226"/>
      <c r="D160" s="181"/>
      <c r="E160" s="34">
        <f t="shared" si="6"/>
        <v>0</v>
      </c>
      <c r="F160" s="60"/>
      <c r="G160" s="120"/>
      <c r="H160" s="205"/>
      <c r="I160" s="60"/>
      <c r="J160" s="39">
        <f t="shared" si="3"/>
        <v>0</v>
      </c>
      <c r="K160" s="81"/>
      <c r="L160" s="566"/>
      <c r="M160" s="61"/>
      <c r="N160" s="42">
        <f t="shared" si="7"/>
        <v>0</v>
      </c>
      <c r="O160" s="69"/>
      <c r="P160" s="670"/>
      <c r="Q160" s="210"/>
      <c r="R160" s="208"/>
      <c r="S160" s="176"/>
      <c r="T160" s="177"/>
      <c r="U160" s="49"/>
      <c r="V160" s="50"/>
    </row>
    <row r="161" spans="1:22" ht="24.75" thickTop="1" thickBot="1" x14ac:dyDescent="0.4">
      <c r="A161" s="101"/>
      <c r="B161" s="99"/>
      <c r="C161" s="226"/>
      <c r="D161" s="181"/>
      <c r="E161" s="34">
        <f t="shared" si="6"/>
        <v>0</v>
      </c>
      <c r="F161" s="60"/>
      <c r="G161" s="120"/>
      <c r="H161" s="205"/>
      <c r="I161" s="60"/>
      <c r="J161" s="39">
        <f t="shared" si="3"/>
        <v>0</v>
      </c>
      <c r="K161" s="81"/>
      <c r="L161" s="566"/>
      <c r="M161" s="61"/>
      <c r="N161" s="42">
        <f t="shared" si="7"/>
        <v>0</v>
      </c>
      <c r="O161" s="69"/>
      <c r="P161" s="670"/>
      <c r="Q161" s="210"/>
      <c r="R161" s="208"/>
      <c r="S161" s="176"/>
      <c r="T161" s="177"/>
      <c r="U161" s="49"/>
      <c r="V161" s="50"/>
    </row>
    <row r="162" spans="1:22" ht="24.75" thickTop="1" thickBot="1" x14ac:dyDescent="0.4">
      <c r="A162" s="203"/>
      <c r="B162" s="99"/>
      <c r="C162" s="226"/>
      <c r="D162" s="197"/>
      <c r="E162" s="34">
        <f t="shared" si="6"/>
        <v>0</v>
      </c>
      <c r="F162" s="60"/>
      <c r="G162" s="120"/>
      <c r="H162" s="205"/>
      <c r="I162" s="60"/>
      <c r="J162" s="39">
        <f t="shared" si="3"/>
        <v>0</v>
      </c>
      <c r="K162" s="81"/>
      <c r="L162" s="566"/>
      <c r="M162" s="61"/>
      <c r="N162" s="42">
        <f t="shared" si="7"/>
        <v>0</v>
      </c>
      <c r="O162" s="69"/>
      <c r="P162" s="670"/>
      <c r="Q162" s="210"/>
      <c r="R162" s="208"/>
      <c r="S162" s="176"/>
      <c r="T162" s="177"/>
      <c r="U162" s="49"/>
      <c r="V162" s="50"/>
    </row>
    <row r="163" spans="1:22" ht="24.75" thickTop="1" thickBot="1" x14ac:dyDescent="0.4">
      <c r="A163" s="169"/>
      <c r="B163" s="99"/>
      <c r="C163" s="279"/>
      <c r="D163" s="182"/>
      <c r="E163" s="34">
        <f t="shared" si="6"/>
        <v>0</v>
      </c>
      <c r="F163" s="60"/>
      <c r="G163" s="120"/>
      <c r="H163" s="205"/>
      <c r="I163" s="60"/>
      <c r="J163" s="39">
        <f t="shared" si="3"/>
        <v>0</v>
      </c>
      <c r="K163" s="81"/>
      <c r="L163" s="566"/>
      <c r="M163" s="61"/>
      <c r="N163" s="42">
        <f t="shared" si="7"/>
        <v>0</v>
      </c>
      <c r="O163" s="69"/>
      <c r="P163" s="670"/>
      <c r="Q163" s="210"/>
      <c r="R163" s="208"/>
      <c r="S163" s="176"/>
      <c r="T163" s="177"/>
      <c r="U163" s="49"/>
      <c r="V163" s="50"/>
    </row>
    <row r="164" spans="1:22" ht="24.75" thickTop="1" thickBot="1" x14ac:dyDescent="0.4">
      <c r="A164" s="169"/>
      <c r="B164" s="99"/>
      <c r="C164" s="279"/>
      <c r="D164" s="182"/>
      <c r="E164" s="34">
        <f t="shared" si="6"/>
        <v>0</v>
      </c>
      <c r="F164" s="60"/>
      <c r="G164" s="120"/>
      <c r="H164" s="205"/>
      <c r="I164" s="60"/>
      <c r="J164" s="39">
        <f t="shared" si="3"/>
        <v>0</v>
      </c>
      <c r="K164" s="81"/>
      <c r="L164" s="566"/>
      <c r="M164" s="61"/>
      <c r="N164" s="42">
        <f t="shared" si="7"/>
        <v>0</v>
      </c>
      <c r="O164" s="69"/>
      <c r="P164" s="670"/>
      <c r="Q164" s="211"/>
      <c r="R164" s="208"/>
      <c r="S164" s="176"/>
      <c r="T164" s="177"/>
      <c r="U164" s="49"/>
      <c r="V164" s="50"/>
    </row>
    <row r="165" spans="1:22" ht="24.75" thickTop="1" thickBot="1" x14ac:dyDescent="0.4">
      <c r="A165" s="169"/>
      <c r="B165" s="99"/>
      <c r="C165" s="279"/>
      <c r="D165" s="182"/>
      <c r="E165" s="34">
        <f t="shared" si="6"/>
        <v>0</v>
      </c>
      <c r="F165" s="60"/>
      <c r="G165" s="120"/>
      <c r="H165" s="205"/>
      <c r="I165" s="60"/>
      <c r="J165" s="39">
        <f t="shared" si="3"/>
        <v>0</v>
      </c>
      <c r="K165" s="81"/>
      <c r="L165" s="566"/>
      <c r="M165" s="61"/>
      <c r="N165" s="42">
        <f t="shared" si="7"/>
        <v>0</v>
      </c>
      <c r="O165" s="69"/>
      <c r="P165" s="670"/>
      <c r="Q165" s="210"/>
      <c r="R165" s="208"/>
      <c r="S165" s="176"/>
      <c r="T165" s="177"/>
      <c r="U165" s="49"/>
      <c r="V165" s="50"/>
    </row>
    <row r="166" spans="1:22" ht="24.75" thickTop="1" thickBot="1" x14ac:dyDescent="0.4">
      <c r="A166" s="203"/>
      <c r="B166" s="99"/>
      <c r="C166" s="226"/>
      <c r="D166" s="197"/>
      <c r="E166" s="34">
        <f t="shared" si="6"/>
        <v>0</v>
      </c>
      <c r="F166" s="60"/>
      <c r="G166" s="120"/>
      <c r="H166" s="205"/>
      <c r="I166" s="60"/>
      <c r="J166" s="39">
        <f t="shared" si="3"/>
        <v>0</v>
      </c>
      <c r="K166" s="81"/>
      <c r="L166" s="566"/>
      <c r="M166" s="61"/>
      <c r="N166" s="42">
        <f t="shared" si="7"/>
        <v>0</v>
      </c>
      <c r="O166" s="69"/>
      <c r="P166" s="670"/>
      <c r="Q166" s="210"/>
      <c r="R166" s="208"/>
      <c r="S166" s="176"/>
      <c r="T166" s="177"/>
      <c r="U166" s="49"/>
      <c r="V166" s="50"/>
    </row>
    <row r="167" spans="1:22" ht="24.75" thickTop="1" thickBot="1" x14ac:dyDescent="0.4">
      <c r="A167" s="203"/>
      <c r="B167" s="99"/>
      <c r="C167" s="226"/>
      <c r="D167" s="197"/>
      <c r="E167" s="34">
        <f t="shared" si="6"/>
        <v>0</v>
      </c>
      <c r="F167" s="60"/>
      <c r="G167" s="120"/>
      <c r="H167" s="206"/>
      <c r="I167" s="60"/>
      <c r="J167" s="39">
        <f t="shared" si="3"/>
        <v>0</v>
      </c>
      <c r="K167" s="81"/>
      <c r="L167" s="566"/>
      <c r="M167" s="61"/>
      <c r="N167" s="42">
        <f t="shared" si="7"/>
        <v>0</v>
      </c>
      <c r="O167" s="69"/>
      <c r="P167" s="670"/>
      <c r="Q167" s="210"/>
      <c r="R167" s="208"/>
      <c r="S167" s="176"/>
      <c r="T167" s="177"/>
      <c r="U167" s="49"/>
      <c r="V167" s="50"/>
    </row>
    <row r="168" spans="1:22" ht="24.75" thickTop="1" thickBot="1" x14ac:dyDescent="0.4">
      <c r="A168" s="203"/>
      <c r="B168" s="99"/>
      <c r="C168" s="226"/>
      <c r="D168" s="197"/>
      <c r="E168" s="34">
        <f t="shared" si="6"/>
        <v>0</v>
      </c>
      <c r="F168" s="60"/>
      <c r="G168" s="120"/>
      <c r="H168" s="213"/>
      <c r="I168" s="60"/>
      <c r="J168" s="39">
        <f t="shared" si="3"/>
        <v>0</v>
      </c>
      <c r="K168" s="81"/>
      <c r="L168" s="566"/>
      <c r="M168" s="61"/>
      <c r="N168" s="42">
        <f t="shared" si="7"/>
        <v>0</v>
      </c>
      <c r="O168" s="69"/>
      <c r="P168" s="670"/>
      <c r="Q168" s="210"/>
      <c r="R168" s="208"/>
      <c r="S168" s="176"/>
      <c r="T168" s="177"/>
      <c r="U168" s="49"/>
      <c r="V168" s="50"/>
    </row>
    <row r="169" spans="1:22" ht="24.75" thickTop="1" thickBot="1" x14ac:dyDescent="0.4">
      <c r="A169" s="203"/>
      <c r="B169" s="99"/>
      <c r="C169" s="226"/>
      <c r="D169" s="197"/>
      <c r="E169" s="34">
        <f t="shared" si="6"/>
        <v>0</v>
      </c>
      <c r="F169" s="60"/>
      <c r="G169" s="120"/>
      <c r="H169" s="205"/>
      <c r="I169" s="60"/>
      <c r="J169" s="39">
        <f t="shared" si="3"/>
        <v>0</v>
      </c>
      <c r="K169" s="81"/>
      <c r="L169" s="566"/>
      <c r="M169" s="61"/>
      <c r="N169" s="42">
        <f t="shared" si="7"/>
        <v>0</v>
      </c>
      <c r="O169" s="69"/>
      <c r="P169" s="670"/>
      <c r="Q169" s="210"/>
      <c r="R169" s="208"/>
      <c r="S169" s="176"/>
      <c r="T169" s="177"/>
      <c r="U169" s="49"/>
      <c r="V169" s="50"/>
    </row>
    <row r="170" spans="1:22" ht="24.75" thickTop="1" thickBot="1" x14ac:dyDescent="0.4">
      <c r="A170" s="214"/>
      <c r="B170" s="99"/>
      <c r="C170" s="226"/>
      <c r="D170" s="197"/>
      <c r="E170" s="34">
        <f t="shared" si="6"/>
        <v>0</v>
      </c>
      <c r="F170" s="60"/>
      <c r="G170" s="120"/>
      <c r="H170" s="215"/>
      <c r="I170" s="60"/>
      <c r="J170" s="39">
        <f t="shared" si="3"/>
        <v>0</v>
      </c>
      <c r="K170" s="81"/>
      <c r="L170" s="566"/>
      <c r="M170" s="61"/>
      <c r="N170" s="42">
        <f t="shared" si="7"/>
        <v>0</v>
      </c>
      <c r="O170" s="216"/>
      <c r="P170" s="676"/>
      <c r="Q170" s="218"/>
      <c r="R170" s="219"/>
      <c r="S170" s="176"/>
      <c r="T170" s="177"/>
      <c r="U170" s="49"/>
      <c r="V170" s="50"/>
    </row>
    <row r="171" spans="1:22" ht="24.75" thickTop="1" thickBot="1" x14ac:dyDescent="0.4">
      <c r="A171" s="220"/>
      <c r="B171" s="99"/>
      <c r="C171" s="226"/>
      <c r="D171" s="197"/>
      <c r="E171" s="34">
        <f t="shared" si="6"/>
        <v>0</v>
      </c>
      <c r="F171" s="60"/>
      <c r="G171" s="661"/>
      <c r="H171" s="222"/>
      <c r="I171" s="60"/>
      <c r="J171" s="39">
        <f t="shared" si="3"/>
        <v>0</v>
      </c>
      <c r="K171" s="81"/>
      <c r="L171" s="566"/>
      <c r="M171" s="61"/>
      <c r="N171" s="42">
        <f t="shared" si="7"/>
        <v>0</v>
      </c>
      <c r="O171" s="223"/>
      <c r="P171" s="125"/>
      <c r="Q171" s="210"/>
      <c r="R171" s="208"/>
      <c r="S171" s="176"/>
      <c r="T171" s="177"/>
      <c r="U171" s="49"/>
      <c r="V171" s="50"/>
    </row>
    <row r="172" spans="1:22" ht="24.75" thickTop="1" thickBot="1" x14ac:dyDescent="0.4">
      <c r="A172" s="204"/>
      <c r="B172" s="99"/>
      <c r="C172" s="226"/>
      <c r="D172" s="197"/>
      <c r="E172" s="34">
        <f t="shared" si="6"/>
        <v>0</v>
      </c>
      <c r="F172" s="60"/>
      <c r="G172" s="224"/>
      <c r="H172" s="215"/>
      <c r="I172" s="60"/>
      <c r="J172" s="39">
        <f t="shared" si="3"/>
        <v>0</v>
      </c>
      <c r="K172" s="81"/>
      <c r="L172" s="566"/>
      <c r="M172" s="61"/>
      <c r="N172" s="42">
        <f t="shared" si="7"/>
        <v>0</v>
      </c>
      <c r="O172" s="223"/>
      <c r="P172" s="125"/>
      <c r="Q172" s="210"/>
      <c r="R172" s="208"/>
      <c r="S172" s="176"/>
      <c r="T172" s="177"/>
      <c r="U172" s="49"/>
      <c r="V172" s="50"/>
    </row>
    <row r="173" spans="1:22" ht="24.75" thickTop="1" thickBot="1" x14ac:dyDescent="0.4">
      <c r="A173" s="204"/>
      <c r="B173" s="99"/>
      <c r="C173" s="226"/>
      <c r="D173" s="197"/>
      <c r="E173" s="34">
        <f t="shared" ref="E173:E242" si="8">D173*F173</f>
        <v>0</v>
      </c>
      <c r="F173" s="60"/>
      <c r="G173" s="224"/>
      <c r="H173" s="222"/>
      <c r="I173" s="60"/>
      <c r="J173" s="39">
        <f t="shared" si="3"/>
        <v>0</v>
      </c>
      <c r="K173" s="225"/>
      <c r="L173" s="566"/>
      <c r="M173" s="61" t="s">
        <v>26</v>
      </c>
      <c r="N173" s="42">
        <f t="shared" si="7"/>
        <v>0</v>
      </c>
      <c r="O173" s="216"/>
      <c r="P173" s="676"/>
      <c r="Q173" s="218"/>
      <c r="R173" s="219"/>
      <c r="S173" s="176"/>
      <c r="T173" s="177"/>
      <c r="U173" s="49"/>
      <c r="V173" s="50"/>
    </row>
    <row r="174" spans="1:22" ht="24.75" thickTop="1" thickBot="1" x14ac:dyDescent="0.4">
      <c r="A174" s="203"/>
      <c r="B174" s="99"/>
      <c r="C174" s="226"/>
      <c r="D174" s="197"/>
      <c r="E174" s="34">
        <f t="shared" si="8"/>
        <v>0</v>
      </c>
      <c r="F174" s="60"/>
      <c r="G174" s="224"/>
      <c r="H174" s="222"/>
      <c r="I174" s="60"/>
      <c r="J174" s="39">
        <f t="shared" si="3"/>
        <v>0</v>
      </c>
      <c r="K174" s="225"/>
      <c r="L174" s="566"/>
      <c r="M174" s="61"/>
      <c r="N174" s="42">
        <f t="shared" si="7"/>
        <v>0</v>
      </c>
      <c r="O174" s="223"/>
      <c r="P174" s="125"/>
      <c r="Q174" s="210"/>
      <c r="R174" s="208"/>
      <c r="S174" s="176"/>
      <c r="T174" s="177"/>
      <c r="U174" s="49"/>
      <c r="V174" s="50"/>
    </row>
    <row r="175" spans="1:22" ht="24.75" thickTop="1" thickBot="1" x14ac:dyDescent="0.4">
      <c r="A175" s="169"/>
      <c r="B175" s="99"/>
      <c r="C175" s="226"/>
      <c r="D175" s="226"/>
      <c r="E175" s="34">
        <f t="shared" si="8"/>
        <v>0</v>
      </c>
      <c r="F175" s="60"/>
      <c r="G175" s="224"/>
      <c r="H175" s="227"/>
      <c r="I175" s="60"/>
      <c r="J175" s="39">
        <f t="shared" si="3"/>
        <v>0</v>
      </c>
      <c r="K175" s="81"/>
      <c r="L175" s="566"/>
      <c r="M175" s="61"/>
      <c r="N175" s="42">
        <f t="shared" si="7"/>
        <v>0</v>
      </c>
      <c r="O175" s="228"/>
      <c r="P175" s="677"/>
      <c r="Q175" s="124"/>
      <c r="R175" s="125"/>
      <c r="S175" s="176"/>
      <c r="T175" s="177"/>
      <c r="U175" s="49"/>
      <c r="V175" s="50"/>
    </row>
    <row r="176" spans="1:22" ht="24.75" thickTop="1" thickBot="1" x14ac:dyDescent="0.4">
      <c r="A176" s="230"/>
      <c r="B176" s="99"/>
      <c r="C176" s="226"/>
      <c r="D176" s="197"/>
      <c r="E176" s="34">
        <f t="shared" si="8"/>
        <v>0</v>
      </c>
      <c r="F176" s="60"/>
      <c r="G176" s="224"/>
      <c r="H176" s="205"/>
      <c r="I176" s="60"/>
      <c r="J176" s="39">
        <f t="shared" si="3"/>
        <v>0</v>
      </c>
      <c r="K176" s="225"/>
      <c r="L176" s="570"/>
      <c r="M176" s="231"/>
      <c r="N176" s="42">
        <f t="shared" si="7"/>
        <v>0</v>
      </c>
      <c r="O176" s="228"/>
      <c r="P176" s="677"/>
      <c r="Q176" s="218"/>
      <c r="R176" s="219"/>
      <c r="S176" s="176"/>
      <c r="T176" s="177"/>
      <c r="U176" s="49"/>
      <c r="V176" s="50"/>
    </row>
    <row r="177" spans="1:22" ht="24.75" thickTop="1" thickBot="1" x14ac:dyDescent="0.4">
      <c r="A177" s="203"/>
      <c r="B177" s="99"/>
      <c r="C177" s="226"/>
      <c r="D177" s="197"/>
      <c r="E177" s="34">
        <f t="shared" si="8"/>
        <v>0</v>
      </c>
      <c r="F177" s="60"/>
      <c r="G177" s="224"/>
      <c r="H177" s="205"/>
      <c r="I177" s="60"/>
      <c r="J177" s="39">
        <f t="shared" si="3"/>
        <v>0</v>
      </c>
      <c r="K177" s="225"/>
      <c r="L177" s="570"/>
      <c r="M177" s="231"/>
      <c r="N177" s="42">
        <f t="shared" si="7"/>
        <v>0</v>
      </c>
      <c r="O177" s="69"/>
      <c r="P177" s="670"/>
      <c r="Q177" s="218"/>
      <c r="R177" s="219"/>
      <c r="S177" s="176"/>
      <c r="T177" s="177"/>
      <c r="U177" s="49"/>
      <c r="V177" s="50"/>
    </row>
    <row r="178" spans="1:22" ht="24.75" thickTop="1" thickBot="1" x14ac:dyDescent="0.4">
      <c r="A178" s="204"/>
      <c r="B178" s="99"/>
      <c r="C178" s="226"/>
      <c r="D178" s="197"/>
      <c r="E178" s="34">
        <f t="shared" si="8"/>
        <v>0</v>
      </c>
      <c r="F178" s="60"/>
      <c r="G178" s="224"/>
      <c r="H178" s="232"/>
      <c r="I178" s="60"/>
      <c r="J178" s="39">
        <f t="shared" si="3"/>
        <v>0</v>
      </c>
      <c r="K178" s="233"/>
      <c r="L178" s="570"/>
      <c r="M178" s="231"/>
      <c r="N178" s="42">
        <f t="shared" si="7"/>
        <v>0</v>
      </c>
      <c r="O178" s="223"/>
      <c r="P178" s="125"/>
      <c r="Q178" s="218"/>
      <c r="R178" s="219"/>
      <c r="S178" s="176"/>
      <c r="T178" s="177"/>
      <c r="U178" s="49"/>
      <c r="V178" s="50"/>
    </row>
    <row r="179" spans="1:22" ht="24.75" thickTop="1" thickBot="1" x14ac:dyDescent="0.4">
      <c r="A179" s="204"/>
      <c r="B179" s="99"/>
      <c r="C179" s="226"/>
      <c r="D179" s="197"/>
      <c r="E179" s="34">
        <f t="shared" si="8"/>
        <v>0</v>
      </c>
      <c r="F179" s="60"/>
      <c r="G179" s="224"/>
      <c r="H179" s="205"/>
      <c r="I179" s="60"/>
      <c r="J179" s="39">
        <f t="shared" si="3"/>
        <v>0</v>
      </c>
      <c r="K179" s="234"/>
      <c r="L179" s="571"/>
      <c r="M179" s="235"/>
      <c r="N179" s="42">
        <f t="shared" si="7"/>
        <v>0</v>
      </c>
      <c r="O179" s="216"/>
      <c r="P179" s="676"/>
      <c r="Q179" s="218"/>
      <c r="R179" s="219"/>
      <c r="S179" s="176"/>
      <c r="T179" s="177"/>
      <c r="U179" s="49"/>
      <c r="V179" s="50"/>
    </row>
    <row r="180" spans="1:22" ht="24.75" thickTop="1" thickBot="1" x14ac:dyDescent="0.4">
      <c r="A180" s="236"/>
      <c r="B180" s="99"/>
      <c r="C180" s="226"/>
      <c r="D180" s="197"/>
      <c r="E180" s="34">
        <f t="shared" si="8"/>
        <v>0</v>
      </c>
      <c r="F180" s="237"/>
      <c r="G180" s="224"/>
      <c r="H180" s="213"/>
      <c r="I180" s="60"/>
      <c r="J180" s="39">
        <f t="shared" si="3"/>
        <v>0</v>
      </c>
      <c r="K180" s="234"/>
      <c r="L180" s="572"/>
      <c r="M180" s="238"/>
      <c r="N180" s="42">
        <f t="shared" si="7"/>
        <v>0</v>
      </c>
      <c r="O180" s="223"/>
      <c r="P180" s="125"/>
      <c r="Q180" s="218"/>
      <c r="R180" s="219"/>
      <c r="S180" s="176"/>
      <c r="T180" s="177"/>
      <c r="U180" s="49"/>
      <c r="V180" s="50"/>
    </row>
    <row r="181" spans="1:22" ht="24.75" thickTop="1" thickBot="1" x14ac:dyDescent="0.4">
      <c r="A181" s="214"/>
      <c r="B181" s="99"/>
      <c r="C181" s="226"/>
      <c r="D181" s="197"/>
      <c r="E181" s="34">
        <f t="shared" si="8"/>
        <v>0</v>
      </c>
      <c r="F181" s="60"/>
      <c r="G181" s="224"/>
      <c r="H181" s="205"/>
      <c r="I181" s="60"/>
      <c r="J181" s="39">
        <f t="shared" si="3"/>
        <v>0</v>
      </c>
      <c r="K181" s="234"/>
      <c r="L181" s="570"/>
      <c r="M181" s="231"/>
      <c r="N181" s="42">
        <f t="shared" si="7"/>
        <v>0</v>
      </c>
      <c r="O181" s="216"/>
      <c r="P181" s="676"/>
      <c r="Q181" s="218"/>
      <c r="R181" s="219"/>
      <c r="S181" s="176"/>
      <c r="T181" s="177"/>
      <c r="U181" s="49"/>
      <c r="V181" s="50"/>
    </row>
    <row r="182" spans="1:22" ht="24.75" thickTop="1" thickBot="1" x14ac:dyDescent="0.4">
      <c r="A182" s="204"/>
      <c r="B182" s="99"/>
      <c r="C182" s="226"/>
      <c r="D182" s="197"/>
      <c r="E182" s="34">
        <f t="shared" si="8"/>
        <v>0</v>
      </c>
      <c r="F182" s="60"/>
      <c r="G182" s="224"/>
      <c r="H182" s="239"/>
      <c r="I182" s="60"/>
      <c r="J182" s="39">
        <f t="shared" si="3"/>
        <v>0</v>
      </c>
      <c r="K182" s="81"/>
      <c r="L182" s="570"/>
      <c r="M182" s="231"/>
      <c r="N182" s="42">
        <f t="shared" si="7"/>
        <v>0</v>
      </c>
      <c r="O182" s="216"/>
      <c r="P182" s="676"/>
      <c r="Q182" s="218"/>
      <c r="R182" s="219"/>
      <c r="S182" s="176"/>
      <c r="T182" s="177"/>
      <c r="U182" s="49"/>
      <c r="V182" s="50"/>
    </row>
    <row r="183" spans="1:22" ht="24.75" thickTop="1" thickBot="1" x14ac:dyDescent="0.4">
      <c r="A183" s="204"/>
      <c r="B183" s="99"/>
      <c r="C183" s="226"/>
      <c r="D183" s="197"/>
      <c r="E183" s="34">
        <f t="shared" si="8"/>
        <v>0</v>
      </c>
      <c r="F183" s="60"/>
      <c r="G183" s="224"/>
      <c r="H183" s="215"/>
      <c r="I183" s="60"/>
      <c r="J183" s="39">
        <f t="shared" si="3"/>
        <v>0</v>
      </c>
      <c r="K183" s="234"/>
      <c r="L183" s="570"/>
      <c r="M183" s="231"/>
      <c r="N183" s="42">
        <f t="shared" si="7"/>
        <v>0</v>
      </c>
      <c r="O183" s="216"/>
      <c r="P183" s="676"/>
      <c r="Q183" s="218"/>
      <c r="R183" s="219"/>
      <c r="S183" s="176"/>
      <c r="T183" s="177"/>
      <c r="U183" s="49"/>
      <c r="V183" s="50"/>
    </row>
    <row r="184" spans="1:22" ht="24.75" thickTop="1" thickBot="1" x14ac:dyDescent="0.4">
      <c r="A184" s="204"/>
      <c r="B184" s="99"/>
      <c r="C184" s="226"/>
      <c r="D184" s="197"/>
      <c r="E184" s="34">
        <f t="shared" si="8"/>
        <v>0</v>
      </c>
      <c r="F184" s="60"/>
      <c r="G184" s="224"/>
      <c r="H184" s="175"/>
      <c r="I184" s="60"/>
      <c r="J184" s="39">
        <f t="shared" si="3"/>
        <v>0</v>
      </c>
      <c r="K184" s="234"/>
      <c r="L184" s="570"/>
      <c r="M184" s="231"/>
      <c r="N184" s="42">
        <f t="shared" si="7"/>
        <v>0</v>
      </c>
      <c r="O184" s="216"/>
      <c r="P184" s="676"/>
      <c r="Q184" s="218"/>
      <c r="R184" s="219"/>
      <c r="S184" s="176"/>
      <c r="T184" s="177"/>
      <c r="U184" s="49"/>
      <c r="V184" s="50"/>
    </row>
    <row r="185" spans="1:22" ht="24.75" thickTop="1" thickBot="1" x14ac:dyDescent="0.4">
      <c r="A185" s="204"/>
      <c r="B185" s="99"/>
      <c r="C185" s="226"/>
      <c r="D185" s="197"/>
      <c r="E185" s="34">
        <f t="shared" si="8"/>
        <v>0</v>
      </c>
      <c r="F185" s="60"/>
      <c r="G185" s="224"/>
      <c r="H185" s="240"/>
      <c r="I185" s="60"/>
      <c r="J185" s="39">
        <f t="shared" si="3"/>
        <v>0</v>
      </c>
      <c r="K185" s="234"/>
      <c r="L185" s="573"/>
      <c r="M185" s="241"/>
      <c r="N185" s="42">
        <f t="shared" si="7"/>
        <v>0</v>
      </c>
      <c r="O185" s="216"/>
      <c r="P185" s="676"/>
      <c r="Q185" s="218"/>
      <c r="R185" s="219"/>
      <c r="S185" s="176"/>
      <c r="T185" s="177"/>
      <c r="U185" s="49"/>
      <c r="V185" s="50"/>
    </row>
    <row r="186" spans="1:22" ht="24.75" thickTop="1" thickBot="1" x14ac:dyDescent="0.4">
      <c r="A186" s="204"/>
      <c r="B186" s="99"/>
      <c r="C186" s="226"/>
      <c r="D186" s="197"/>
      <c r="E186" s="34">
        <f t="shared" si="8"/>
        <v>0</v>
      </c>
      <c r="F186" s="60"/>
      <c r="G186" s="224"/>
      <c r="H186" s="175"/>
      <c r="I186" s="60"/>
      <c r="J186" s="39">
        <f t="shared" si="3"/>
        <v>0</v>
      </c>
      <c r="K186" s="234"/>
      <c r="L186" s="573"/>
      <c r="M186" s="241"/>
      <c r="N186" s="42">
        <f t="shared" si="7"/>
        <v>0</v>
      </c>
      <c r="O186" s="216"/>
      <c r="P186" s="676"/>
      <c r="Q186" s="218"/>
      <c r="R186" s="219"/>
      <c r="S186" s="176"/>
      <c r="T186" s="177"/>
      <c r="U186" s="49"/>
      <c r="V186" s="50"/>
    </row>
    <row r="187" spans="1:22" ht="24.75" thickTop="1" thickBot="1" x14ac:dyDescent="0.4">
      <c r="A187" s="204"/>
      <c r="B187" s="99"/>
      <c r="C187" s="226"/>
      <c r="D187" s="197"/>
      <c r="E187" s="34">
        <f t="shared" si="8"/>
        <v>0</v>
      </c>
      <c r="F187" s="60"/>
      <c r="G187" s="224"/>
      <c r="H187" s="175"/>
      <c r="I187" s="60"/>
      <c r="J187" s="39">
        <f t="shared" si="3"/>
        <v>0</v>
      </c>
      <c r="K187" s="234"/>
      <c r="L187" s="573"/>
      <c r="M187" s="241"/>
      <c r="N187" s="42">
        <f t="shared" si="7"/>
        <v>0</v>
      </c>
      <c r="O187" s="216"/>
      <c r="P187" s="676"/>
      <c r="Q187" s="218"/>
      <c r="R187" s="219"/>
      <c r="S187" s="176"/>
      <c r="T187" s="177"/>
      <c r="U187" s="49"/>
      <c r="V187" s="50"/>
    </row>
    <row r="188" spans="1:22" ht="24.75" thickTop="1" thickBot="1" x14ac:dyDescent="0.4">
      <c r="A188" s="204"/>
      <c r="B188" s="99"/>
      <c r="C188" s="226"/>
      <c r="D188" s="197"/>
      <c r="E188" s="34">
        <f t="shared" si="8"/>
        <v>0</v>
      </c>
      <c r="F188" s="60"/>
      <c r="G188" s="224"/>
      <c r="H188" s="175"/>
      <c r="I188" s="60"/>
      <c r="J188" s="39">
        <f t="shared" si="3"/>
        <v>0</v>
      </c>
      <c r="K188" s="81"/>
      <c r="L188" s="566"/>
      <c r="M188" s="61"/>
      <c r="N188" s="42">
        <f t="shared" si="7"/>
        <v>0</v>
      </c>
      <c r="O188" s="216"/>
      <c r="P188" s="676"/>
      <c r="Q188" s="218"/>
      <c r="R188" s="219"/>
      <c r="S188" s="176"/>
      <c r="T188" s="177"/>
      <c r="U188" s="49"/>
      <c r="V188" s="50"/>
    </row>
    <row r="189" spans="1:22" ht="24.75" thickTop="1" thickBot="1" x14ac:dyDescent="0.4">
      <c r="A189" s="204"/>
      <c r="B189" s="99"/>
      <c r="C189" s="226"/>
      <c r="D189" s="242"/>
      <c r="E189" s="34">
        <f t="shared" si="8"/>
        <v>0</v>
      </c>
      <c r="F189" s="60"/>
      <c r="G189" s="224"/>
      <c r="H189" s="175"/>
      <c r="I189" s="60"/>
      <c r="J189" s="39">
        <f t="shared" si="3"/>
        <v>0</v>
      </c>
      <c r="K189" s="81"/>
      <c r="L189" s="566"/>
      <c r="M189" s="61"/>
      <c r="N189" s="42">
        <f t="shared" si="7"/>
        <v>0</v>
      </c>
      <c r="O189" s="223"/>
      <c r="P189" s="125"/>
      <c r="Q189" s="124"/>
      <c r="R189" s="125"/>
      <c r="S189" s="176"/>
      <c r="T189" s="177"/>
      <c r="U189" s="49"/>
      <c r="V189" s="50"/>
    </row>
    <row r="190" spans="1:22" ht="24.75" thickTop="1" thickBot="1" x14ac:dyDescent="0.4">
      <c r="A190" s="204"/>
      <c r="B190" s="99"/>
      <c r="C190" s="226"/>
      <c r="D190" s="242"/>
      <c r="E190" s="34">
        <f t="shared" si="8"/>
        <v>0</v>
      </c>
      <c r="F190" s="60"/>
      <c r="G190" s="224"/>
      <c r="H190" s="175"/>
      <c r="I190" s="60"/>
      <c r="J190" s="39">
        <f t="shared" si="3"/>
        <v>0</v>
      </c>
      <c r="K190" s="81"/>
      <c r="L190" s="566"/>
      <c r="M190" s="61"/>
      <c r="N190" s="42">
        <f t="shared" si="7"/>
        <v>0</v>
      </c>
      <c r="O190" s="223"/>
      <c r="P190" s="125"/>
      <c r="Q190" s="124"/>
      <c r="R190" s="125"/>
      <c r="S190" s="176"/>
      <c r="T190" s="177"/>
      <c r="U190" s="49"/>
      <c r="V190" s="50"/>
    </row>
    <row r="191" spans="1:22" ht="24.75" thickTop="1" thickBot="1" x14ac:dyDescent="0.4">
      <c r="A191" s="101"/>
      <c r="B191" s="99"/>
      <c r="C191" s="226"/>
      <c r="D191" s="226"/>
      <c r="E191" s="34">
        <f t="shared" si="8"/>
        <v>0</v>
      </c>
      <c r="F191" s="60"/>
      <c r="G191" s="224"/>
      <c r="H191" s="227"/>
      <c r="I191" s="60"/>
      <c r="J191" s="39">
        <f t="shared" si="3"/>
        <v>0</v>
      </c>
      <c r="K191" s="81"/>
      <c r="L191" s="566"/>
      <c r="M191" s="61"/>
      <c r="N191" s="42">
        <f t="shared" si="7"/>
        <v>0</v>
      </c>
      <c r="O191" s="69"/>
      <c r="P191" s="670"/>
      <c r="Q191" s="124"/>
      <c r="R191" s="125"/>
      <c r="S191" s="176"/>
      <c r="T191" s="177"/>
      <c r="U191" s="49"/>
      <c r="V191" s="50"/>
    </row>
    <row r="192" spans="1:22" ht="24.75" thickTop="1" thickBot="1" x14ac:dyDescent="0.4">
      <c r="A192" s="204"/>
      <c r="B192" s="99"/>
      <c r="C192" s="244"/>
      <c r="D192" s="244"/>
      <c r="E192" s="34">
        <f t="shared" si="8"/>
        <v>0</v>
      </c>
      <c r="F192" s="60"/>
      <c r="G192" s="224"/>
      <c r="H192" s="59"/>
      <c r="I192" s="60"/>
      <c r="J192" s="39">
        <f t="shared" si="3"/>
        <v>0</v>
      </c>
      <c r="K192" s="81"/>
      <c r="L192" s="566"/>
      <c r="M192" s="61"/>
      <c r="N192" s="42">
        <f t="shared" si="7"/>
        <v>0</v>
      </c>
      <c r="O192" s="69"/>
      <c r="P192" s="670"/>
      <c r="Q192" s="124"/>
      <c r="R192" s="125"/>
      <c r="S192" s="176"/>
      <c r="T192" s="177"/>
      <c r="U192" s="49"/>
      <c r="V192" s="50"/>
    </row>
    <row r="193" spans="1:22" ht="24.75" thickTop="1" thickBot="1" x14ac:dyDescent="0.4">
      <c r="A193" s="169"/>
      <c r="B193" s="99"/>
      <c r="C193" s="226"/>
      <c r="D193" s="226"/>
      <c r="E193" s="34">
        <f t="shared" si="8"/>
        <v>0</v>
      </c>
      <c r="F193" s="60"/>
      <c r="G193" s="224"/>
      <c r="H193" s="227"/>
      <c r="I193" s="60"/>
      <c r="J193" s="39">
        <f t="shared" si="3"/>
        <v>0</v>
      </c>
      <c r="K193" s="81"/>
      <c r="L193" s="566"/>
      <c r="M193" s="61"/>
      <c r="N193" s="42">
        <f t="shared" si="7"/>
        <v>0</v>
      </c>
      <c r="O193" s="69"/>
      <c r="P193" s="670"/>
      <c r="Q193" s="124"/>
      <c r="R193" s="125"/>
      <c r="S193" s="176"/>
      <c r="T193" s="177"/>
      <c r="U193" s="49"/>
      <c r="V193" s="50"/>
    </row>
    <row r="194" spans="1:22" ht="24.75" thickTop="1" thickBot="1" x14ac:dyDescent="0.4">
      <c r="A194" s="245"/>
      <c r="B194" s="246"/>
      <c r="C194" s="226"/>
      <c r="D194" s="181"/>
      <c r="E194" s="34">
        <f t="shared" si="8"/>
        <v>0</v>
      </c>
      <c r="F194" s="60"/>
      <c r="G194" s="224"/>
      <c r="H194" s="227"/>
      <c r="I194" s="60"/>
      <c r="J194" s="39">
        <f t="shared" si="3"/>
        <v>0</v>
      </c>
      <c r="K194" s="81"/>
      <c r="L194" s="566"/>
      <c r="M194" s="61"/>
      <c r="N194" s="42">
        <f t="shared" si="7"/>
        <v>0</v>
      </c>
      <c r="O194" s="228"/>
      <c r="P194" s="677"/>
      <c r="Q194" s="124"/>
      <c r="R194" s="125"/>
      <c r="S194" s="176"/>
      <c r="T194" s="177"/>
      <c r="U194" s="49"/>
      <c r="V194" s="50"/>
    </row>
    <row r="195" spans="1:22" ht="24.75" thickTop="1" thickBot="1" x14ac:dyDescent="0.4">
      <c r="A195" s="169"/>
      <c r="B195" s="99"/>
      <c r="C195" s="249"/>
      <c r="D195" s="247"/>
      <c r="E195" s="34">
        <f t="shared" si="8"/>
        <v>0</v>
      </c>
      <c r="F195" s="60"/>
      <c r="G195" s="224"/>
      <c r="H195" s="227"/>
      <c r="I195" s="60"/>
      <c r="J195" s="39">
        <f t="shared" si="3"/>
        <v>0</v>
      </c>
      <c r="K195" s="81"/>
      <c r="L195" s="566"/>
      <c r="M195" s="61"/>
      <c r="N195" s="42">
        <f t="shared" si="7"/>
        <v>0</v>
      </c>
      <c r="O195" s="69"/>
      <c r="P195" s="670"/>
      <c r="Q195" s="124"/>
      <c r="R195" s="125"/>
      <c r="S195" s="176"/>
      <c r="T195" s="177"/>
      <c r="U195" s="49"/>
      <c r="V195" s="50"/>
    </row>
    <row r="196" spans="1:22" ht="24.75" thickTop="1" thickBot="1" x14ac:dyDescent="0.4">
      <c r="A196" s="169"/>
      <c r="B196" s="99"/>
      <c r="C196" s="249"/>
      <c r="D196" s="247"/>
      <c r="E196" s="34">
        <f t="shared" si="8"/>
        <v>0</v>
      </c>
      <c r="F196" s="60"/>
      <c r="G196" s="224"/>
      <c r="H196" s="227"/>
      <c r="I196" s="60"/>
      <c r="J196" s="39">
        <f t="shared" si="3"/>
        <v>0</v>
      </c>
      <c r="K196" s="81"/>
      <c r="L196" s="566"/>
      <c r="M196" s="61"/>
      <c r="N196" s="42">
        <f t="shared" si="7"/>
        <v>0</v>
      </c>
      <c r="O196" s="69"/>
      <c r="P196" s="670"/>
      <c r="Q196" s="124"/>
      <c r="R196" s="125"/>
      <c r="S196" s="176"/>
      <c r="T196" s="177"/>
      <c r="U196" s="49"/>
      <c r="V196" s="50"/>
    </row>
    <row r="197" spans="1:22" ht="24.75" thickTop="1" thickBot="1" x14ac:dyDescent="0.4">
      <c r="A197" s="248"/>
      <c r="B197" s="99"/>
      <c r="C197" s="249"/>
      <c r="D197" s="249"/>
      <c r="E197" s="34">
        <f t="shared" si="8"/>
        <v>0</v>
      </c>
      <c r="F197" s="60"/>
      <c r="G197" s="224"/>
      <c r="H197" s="227"/>
      <c r="I197" s="60"/>
      <c r="J197" s="39">
        <f t="shared" si="3"/>
        <v>0</v>
      </c>
      <c r="K197" s="81"/>
      <c r="L197" s="566"/>
      <c r="M197" s="61"/>
      <c r="N197" s="42">
        <f t="shared" si="7"/>
        <v>0</v>
      </c>
      <c r="O197" s="69"/>
      <c r="P197" s="670"/>
      <c r="Q197" s="124"/>
      <c r="R197" s="125"/>
      <c r="S197" s="176"/>
      <c r="T197" s="177"/>
      <c r="U197" s="49"/>
      <c r="V197" s="50"/>
    </row>
    <row r="198" spans="1:22" ht="24.75" thickTop="1" thickBot="1" x14ac:dyDescent="0.4">
      <c r="A198" s="169"/>
      <c r="B198" s="99"/>
      <c r="C198" s="244"/>
      <c r="D198" s="250"/>
      <c r="E198" s="34">
        <f t="shared" si="8"/>
        <v>0</v>
      </c>
      <c r="F198" s="60"/>
      <c r="G198" s="209"/>
      <c r="H198" s="227"/>
      <c r="I198" s="60"/>
      <c r="J198" s="39">
        <f t="shared" si="3"/>
        <v>0</v>
      </c>
      <c r="K198" s="81"/>
      <c r="L198" s="566"/>
      <c r="M198" s="61"/>
      <c r="N198" s="42">
        <f t="shared" si="7"/>
        <v>0</v>
      </c>
      <c r="O198" s="62"/>
      <c r="P198" s="678"/>
      <c r="Q198" s="124"/>
      <c r="R198" s="125"/>
      <c r="S198" s="176"/>
      <c r="T198" s="177"/>
      <c r="U198" s="49"/>
      <c r="V198" s="50"/>
    </row>
    <row r="199" spans="1:22" ht="24.75" thickTop="1" thickBot="1" x14ac:dyDescent="0.4">
      <c r="A199" s="169"/>
      <c r="B199" s="99"/>
      <c r="C199" s="244"/>
      <c r="D199" s="250"/>
      <c r="E199" s="34">
        <f t="shared" si="8"/>
        <v>0</v>
      </c>
      <c r="F199" s="60"/>
      <c r="G199" s="120"/>
      <c r="H199" s="227"/>
      <c r="I199" s="60"/>
      <c r="J199" s="39">
        <f t="shared" si="3"/>
        <v>0</v>
      </c>
      <c r="K199" s="81"/>
      <c r="L199" s="566"/>
      <c r="M199" s="61"/>
      <c r="N199" s="42">
        <f t="shared" si="7"/>
        <v>0</v>
      </c>
      <c r="O199" s="62"/>
      <c r="P199" s="678"/>
      <c r="Q199" s="124"/>
      <c r="R199" s="125"/>
      <c r="S199" s="176"/>
      <c r="T199" s="177"/>
      <c r="U199" s="49"/>
      <c r="V199" s="50"/>
    </row>
    <row r="200" spans="1:22" ht="24.75" thickTop="1" thickBot="1" x14ac:dyDescent="0.4">
      <c r="A200" s="169"/>
      <c r="B200" s="203"/>
      <c r="C200" s="284"/>
      <c r="D200" s="253"/>
      <c r="E200" s="34">
        <f t="shared" si="8"/>
        <v>0</v>
      </c>
      <c r="F200" s="254"/>
      <c r="G200" s="224"/>
      <c r="H200" s="255"/>
      <c r="I200" s="254"/>
      <c r="J200" s="39">
        <f t="shared" si="3"/>
        <v>0</v>
      </c>
      <c r="N200" s="42">
        <f t="shared" si="7"/>
        <v>0</v>
      </c>
      <c r="O200" s="257"/>
      <c r="P200" s="125"/>
      <c r="Q200" s="258"/>
      <c r="R200" s="259"/>
      <c r="S200" s="260"/>
      <c r="T200" s="261"/>
      <c r="U200" s="262"/>
      <c r="V200" s="263"/>
    </row>
    <row r="201" spans="1:22" ht="24.75" thickTop="1" thickBot="1" x14ac:dyDescent="0.4">
      <c r="A201" s="169"/>
      <c r="B201" s="99"/>
      <c r="C201" s="249"/>
      <c r="D201" s="249"/>
      <c r="E201" s="34">
        <f t="shared" si="8"/>
        <v>0</v>
      </c>
      <c r="F201" s="254"/>
      <c r="G201" s="224"/>
      <c r="H201" s="255"/>
      <c r="I201" s="254"/>
      <c r="J201" s="39">
        <f t="shared" si="3"/>
        <v>0</v>
      </c>
      <c r="N201" s="42">
        <f t="shared" si="7"/>
        <v>0</v>
      </c>
      <c r="O201" s="257"/>
      <c r="P201" s="125"/>
      <c r="Q201" s="258"/>
      <c r="R201" s="259"/>
      <c r="S201" s="260"/>
      <c r="T201" s="261"/>
      <c r="U201" s="262"/>
      <c r="V201" s="263"/>
    </row>
    <row r="202" spans="1:22" ht="24.75" thickTop="1" thickBot="1" x14ac:dyDescent="0.4">
      <c r="A202" s="169"/>
      <c r="B202" s="99"/>
      <c r="C202" s="249"/>
      <c r="D202" s="249"/>
      <c r="E202" s="34">
        <f t="shared" si="8"/>
        <v>0</v>
      </c>
      <c r="F202" s="60"/>
      <c r="G202" s="224"/>
      <c r="H202" s="227"/>
      <c r="I202" s="60"/>
      <c r="J202" s="39">
        <f t="shared" si="3"/>
        <v>0</v>
      </c>
      <c r="K202" s="81"/>
      <c r="L202" s="566"/>
      <c r="M202" s="61"/>
      <c r="N202" s="42">
        <f t="shared" si="7"/>
        <v>0</v>
      </c>
      <c r="O202" s="69"/>
      <c r="P202" s="670"/>
      <c r="Q202" s="124"/>
      <c r="R202" s="125"/>
      <c r="S202" s="176"/>
      <c r="T202" s="177"/>
      <c r="U202" s="49"/>
      <c r="V202" s="50"/>
    </row>
    <row r="203" spans="1:22" ht="24.75" thickTop="1" thickBot="1" x14ac:dyDescent="0.4">
      <c r="A203" s="169"/>
      <c r="B203" s="99"/>
      <c r="C203" s="249"/>
      <c r="D203" s="249"/>
      <c r="E203" s="34">
        <f t="shared" si="8"/>
        <v>0</v>
      </c>
      <c r="F203" s="60"/>
      <c r="G203" s="224"/>
      <c r="H203" s="227"/>
      <c r="I203" s="60"/>
      <c r="J203" s="39">
        <f t="shared" si="3"/>
        <v>0</v>
      </c>
      <c r="K203" s="81"/>
      <c r="L203" s="566"/>
      <c r="M203" s="61"/>
      <c r="N203" s="42">
        <f t="shared" si="7"/>
        <v>0</v>
      </c>
      <c r="O203" s="69"/>
      <c r="P203" s="670"/>
      <c r="Q203" s="124"/>
      <c r="R203" s="125"/>
      <c r="S203" s="176"/>
      <c r="T203" s="177"/>
      <c r="U203" s="49"/>
      <c r="V203" s="50"/>
    </row>
    <row r="204" spans="1:22" ht="24.75" thickTop="1" thickBot="1" x14ac:dyDescent="0.4">
      <c r="A204" s="169"/>
      <c r="B204" s="99"/>
      <c r="C204" s="244"/>
      <c r="D204" s="264"/>
      <c r="E204" s="34">
        <f t="shared" si="8"/>
        <v>0</v>
      </c>
      <c r="F204" s="60"/>
      <c r="G204" s="209"/>
      <c r="H204" s="227"/>
      <c r="I204" s="60"/>
      <c r="J204" s="39">
        <f t="shared" si="3"/>
        <v>0</v>
      </c>
      <c r="K204" s="81"/>
      <c r="L204" s="566"/>
      <c r="M204" s="61"/>
      <c r="N204" s="42">
        <f t="shared" si="7"/>
        <v>0</v>
      </c>
      <c r="O204" s="69"/>
      <c r="P204" s="670"/>
      <c r="Q204" s="124"/>
      <c r="R204" s="125"/>
      <c r="S204" s="176"/>
      <c r="T204" s="177"/>
      <c r="U204" s="49"/>
      <c r="V204" s="50"/>
    </row>
    <row r="205" spans="1:22" ht="24.75" thickTop="1" thickBot="1" x14ac:dyDescent="0.4">
      <c r="A205" s="169"/>
      <c r="B205" s="99"/>
      <c r="C205" s="244"/>
      <c r="D205" s="264"/>
      <c r="E205" s="34">
        <f t="shared" si="8"/>
        <v>0</v>
      </c>
      <c r="F205" s="60"/>
      <c r="G205" s="209"/>
      <c r="H205" s="227"/>
      <c r="I205" s="60"/>
      <c r="J205" s="39">
        <f t="shared" si="3"/>
        <v>0</v>
      </c>
      <c r="K205" s="81"/>
      <c r="L205" s="566"/>
      <c r="M205" s="61"/>
      <c r="N205" s="42">
        <f t="shared" si="7"/>
        <v>0</v>
      </c>
      <c r="O205" s="69"/>
      <c r="P205" s="670"/>
      <c r="Q205" s="124"/>
      <c r="R205" s="125"/>
      <c r="S205" s="176"/>
      <c r="T205" s="177"/>
      <c r="U205" s="49"/>
      <c r="V205" s="50"/>
    </row>
    <row r="206" spans="1:22" ht="24.75" thickTop="1" thickBot="1" x14ac:dyDescent="0.4">
      <c r="A206" s="169"/>
      <c r="B206" s="99"/>
      <c r="C206" s="244"/>
      <c r="D206" s="264"/>
      <c r="E206" s="34">
        <f t="shared" si="8"/>
        <v>0</v>
      </c>
      <c r="F206" s="60"/>
      <c r="G206" s="209"/>
      <c r="H206" s="227"/>
      <c r="I206" s="60"/>
      <c r="J206" s="39">
        <f t="shared" si="3"/>
        <v>0</v>
      </c>
      <c r="K206" s="81"/>
      <c r="L206" s="566"/>
      <c r="M206" s="61"/>
      <c r="N206" s="42">
        <f t="shared" si="7"/>
        <v>0</v>
      </c>
      <c r="O206" s="69"/>
      <c r="P206" s="670"/>
      <c r="Q206" s="124"/>
      <c r="R206" s="125"/>
      <c r="S206" s="176"/>
      <c r="T206" s="177"/>
      <c r="U206" s="49"/>
      <c r="V206" s="50"/>
    </row>
    <row r="207" spans="1:22" ht="24.75" thickTop="1" thickBot="1" x14ac:dyDescent="0.4">
      <c r="A207" s="169"/>
      <c r="B207" s="203"/>
      <c r="C207" s="872"/>
      <c r="D207" s="265"/>
      <c r="E207" s="34">
        <f t="shared" si="8"/>
        <v>0</v>
      </c>
      <c r="F207" s="60"/>
      <c r="G207" s="209"/>
      <c r="H207" s="227"/>
      <c r="I207" s="60"/>
      <c r="J207" s="39">
        <f t="shared" ref="J207:J270" si="9">I207-F207</f>
        <v>0</v>
      </c>
      <c r="K207" s="81"/>
      <c r="L207" s="566"/>
      <c r="M207" s="61"/>
      <c r="N207" s="42">
        <f t="shared" si="7"/>
        <v>0</v>
      </c>
      <c r="O207" s="69"/>
      <c r="P207" s="670"/>
      <c r="Q207" s="124"/>
      <c r="R207" s="125"/>
      <c r="S207" s="176"/>
      <c r="T207" s="177"/>
      <c r="U207" s="49"/>
      <c r="V207" s="50"/>
    </row>
    <row r="208" spans="1:22" ht="24.75" thickTop="1" thickBot="1" x14ac:dyDescent="0.4">
      <c r="A208" s="169"/>
      <c r="B208" s="99"/>
      <c r="C208" s="244"/>
      <c r="D208" s="264"/>
      <c r="E208" s="34">
        <f t="shared" si="8"/>
        <v>0</v>
      </c>
      <c r="F208" s="60"/>
      <c r="G208" s="209"/>
      <c r="H208" s="227"/>
      <c r="I208" s="60"/>
      <c r="J208" s="39">
        <f t="shared" si="9"/>
        <v>0</v>
      </c>
      <c r="K208" s="81"/>
      <c r="L208" s="566"/>
      <c r="M208" s="61"/>
      <c r="N208" s="42">
        <f t="shared" si="7"/>
        <v>0</v>
      </c>
      <c r="O208" s="69"/>
      <c r="P208" s="670"/>
      <c r="Q208" s="124"/>
      <c r="R208" s="125"/>
      <c r="S208" s="176"/>
      <c r="T208" s="177"/>
      <c r="U208" s="49"/>
      <c r="V208" s="50"/>
    </row>
    <row r="209" spans="1:22" ht="24.75" thickTop="1" thickBot="1" x14ac:dyDescent="0.4">
      <c r="A209" s="169"/>
      <c r="B209" s="99"/>
      <c r="C209" s="244"/>
      <c r="D209" s="244"/>
      <c r="E209" s="34">
        <f t="shared" si="8"/>
        <v>0</v>
      </c>
      <c r="F209" s="60"/>
      <c r="G209" s="224"/>
      <c r="H209" s="227"/>
      <c r="I209" s="60"/>
      <c r="J209" s="39">
        <f t="shared" si="9"/>
        <v>0</v>
      </c>
      <c r="K209" s="81"/>
      <c r="L209" s="566"/>
      <c r="M209" s="61"/>
      <c r="N209" s="42">
        <f t="shared" si="7"/>
        <v>0</v>
      </c>
      <c r="O209" s="69"/>
      <c r="P209" s="670"/>
      <c r="Q209" s="124"/>
      <c r="R209" s="125"/>
      <c r="S209" s="176"/>
      <c r="T209" s="177"/>
      <c r="U209" s="49"/>
      <c r="V209" s="50"/>
    </row>
    <row r="210" spans="1:22" ht="24.75" thickTop="1" thickBot="1" x14ac:dyDescent="0.4">
      <c r="A210" s="169"/>
      <c r="B210" s="99"/>
      <c r="C210" s="244"/>
      <c r="D210" s="244"/>
      <c r="E210" s="34">
        <f t="shared" si="8"/>
        <v>0</v>
      </c>
      <c r="F210" s="60"/>
      <c r="G210" s="224"/>
      <c r="H210" s="227"/>
      <c r="I210" s="60"/>
      <c r="J210" s="39">
        <f t="shared" si="9"/>
        <v>0</v>
      </c>
      <c r="K210" s="81"/>
      <c r="L210" s="566"/>
      <c r="M210" s="61"/>
      <c r="N210" s="42">
        <f t="shared" si="7"/>
        <v>0</v>
      </c>
      <c r="O210" s="69"/>
      <c r="P210" s="670"/>
      <c r="Q210" s="124"/>
      <c r="R210" s="125"/>
      <c r="S210" s="176"/>
      <c r="T210" s="177"/>
      <c r="U210" s="49"/>
      <c r="V210" s="50"/>
    </row>
    <row r="211" spans="1:22" ht="24.75" thickTop="1" thickBot="1" x14ac:dyDescent="0.4">
      <c r="A211" s="169"/>
      <c r="B211" s="99"/>
      <c r="C211" s="244"/>
      <c r="D211" s="244"/>
      <c r="E211" s="34">
        <f t="shared" si="8"/>
        <v>0</v>
      </c>
      <c r="F211" s="60"/>
      <c r="G211" s="224"/>
      <c r="H211" s="227"/>
      <c r="I211" s="60"/>
      <c r="J211" s="39">
        <f t="shared" si="9"/>
        <v>0</v>
      </c>
      <c r="K211" s="81"/>
      <c r="L211" s="566"/>
      <c r="M211" s="61"/>
      <c r="N211" s="42">
        <f t="shared" si="7"/>
        <v>0</v>
      </c>
      <c r="O211" s="69"/>
      <c r="P211" s="670"/>
      <c r="Q211" s="124"/>
      <c r="R211" s="125"/>
      <c r="S211" s="176"/>
      <c r="T211" s="177"/>
      <c r="U211" s="49"/>
      <c r="V211" s="50"/>
    </row>
    <row r="212" spans="1:22" ht="24.75" thickTop="1" thickBot="1" x14ac:dyDescent="0.4">
      <c r="A212" s="169"/>
      <c r="B212" s="99"/>
      <c r="C212" s="244"/>
      <c r="D212" s="244"/>
      <c r="E212" s="34">
        <f t="shared" si="8"/>
        <v>0</v>
      </c>
      <c r="F212" s="60"/>
      <c r="G212" s="224"/>
      <c r="H212" s="227"/>
      <c r="I212" s="60"/>
      <c r="J212" s="39">
        <f t="shared" si="9"/>
        <v>0</v>
      </c>
      <c r="K212" s="81"/>
      <c r="L212" s="566"/>
      <c r="M212" s="61"/>
      <c r="N212" s="42">
        <f t="shared" si="7"/>
        <v>0</v>
      </c>
      <c r="O212" s="69"/>
      <c r="P212" s="670"/>
      <c r="Q212" s="124"/>
      <c r="R212" s="125"/>
      <c r="S212" s="176"/>
      <c r="T212" s="177"/>
      <c r="U212" s="49"/>
      <c r="V212" s="50"/>
    </row>
    <row r="213" spans="1:22" ht="24.75" thickTop="1" thickBot="1" x14ac:dyDescent="0.4">
      <c r="A213" s="248"/>
      <c r="B213" s="203"/>
      <c r="C213" s="249"/>
      <c r="D213" s="249"/>
      <c r="E213" s="34">
        <f t="shared" si="8"/>
        <v>0</v>
      </c>
      <c r="F213" s="60"/>
      <c r="G213" s="224"/>
      <c r="H213" s="227"/>
      <c r="I213" s="60"/>
      <c r="J213" s="39">
        <f t="shared" si="9"/>
        <v>0</v>
      </c>
      <c r="K213" s="81"/>
      <c r="L213" s="566"/>
      <c r="M213" s="61"/>
      <c r="N213" s="42">
        <f t="shared" si="7"/>
        <v>0</v>
      </c>
      <c r="O213" s="69"/>
      <c r="P213" s="670"/>
      <c r="Q213" s="124"/>
      <c r="R213" s="125"/>
      <c r="S213" s="176"/>
      <c r="T213" s="177"/>
      <c r="U213" s="49"/>
      <c r="V213" s="50"/>
    </row>
    <row r="214" spans="1:22" ht="24.75" thickTop="1" thickBot="1" x14ac:dyDescent="0.4">
      <c r="A214" s="266"/>
      <c r="B214" s="99"/>
      <c r="C214" s="244"/>
      <c r="D214" s="250"/>
      <c r="E214" s="34">
        <f t="shared" si="8"/>
        <v>0</v>
      </c>
      <c r="F214" s="60"/>
      <c r="G214" s="120"/>
      <c r="H214" s="227"/>
      <c r="I214" s="60"/>
      <c r="J214" s="39">
        <f t="shared" si="9"/>
        <v>0</v>
      </c>
      <c r="K214" s="81"/>
      <c r="L214" s="566"/>
      <c r="M214" s="61"/>
      <c r="N214" s="42">
        <f t="shared" si="7"/>
        <v>0</v>
      </c>
      <c r="O214" s="62"/>
      <c r="P214" s="678"/>
      <c r="Q214" s="124"/>
      <c r="R214" s="125"/>
      <c r="S214" s="176"/>
      <c r="T214" s="177"/>
      <c r="U214" s="49"/>
      <c r="V214" s="50"/>
    </row>
    <row r="215" spans="1:22" ht="24.75" thickTop="1" thickBot="1" x14ac:dyDescent="0.4">
      <c r="A215" s="169"/>
      <c r="B215" s="203"/>
      <c r="C215" s="249"/>
      <c r="D215" s="267"/>
      <c r="E215" s="34">
        <f t="shared" si="8"/>
        <v>0</v>
      </c>
      <c r="F215" s="60"/>
      <c r="G215" s="224"/>
      <c r="H215" s="227"/>
      <c r="I215" s="60"/>
      <c r="J215" s="39">
        <f t="shared" si="9"/>
        <v>0</v>
      </c>
      <c r="K215" s="81"/>
      <c r="L215" s="566"/>
      <c r="M215" s="61"/>
      <c r="N215" s="42">
        <f t="shared" si="7"/>
        <v>0</v>
      </c>
      <c r="O215" s="69"/>
      <c r="P215" s="670"/>
      <c r="Q215" s="124"/>
      <c r="R215" s="125"/>
      <c r="S215" s="176"/>
      <c r="T215" s="177"/>
      <c r="U215" s="49"/>
      <c r="V215" s="50"/>
    </row>
    <row r="216" spans="1:22" ht="24.75" thickTop="1" thickBot="1" x14ac:dyDescent="0.4">
      <c r="A216" s="169"/>
      <c r="B216" s="203"/>
      <c r="C216" s="249"/>
      <c r="D216" s="267"/>
      <c r="E216" s="34">
        <f t="shared" si="8"/>
        <v>0</v>
      </c>
      <c r="F216" s="60"/>
      <c r="G216" s="224"/>
      <c r="H216" s="227"/>
      <c r="I216" s="60"/>
      <c r="J216" s="39">
        <f t="shared" si="9"/>
        <v>0</v>
      </c>
      <c r="K216" s="81"/>
      <c r="L216" s="566"/>
      <c r="M216" s="61"/>
      <c r="N216" s="42">
        <f t="shared" si="7"/>
        <v>0</v>
      </c>
      <c r="O216" s="69"/>
      <c r="P216" s="670"/>
      <c r="Q216" s="124"/>
      <c r="R216" s="125"/>
      <c r="S216" s="176"/>
      <c r="T216" s="177"/>
      <c r="U216" s="49"/>
      <c r="V216" s="50"/>
    </row>
    <row r="217" spans="1:22" ht="24.75" thickTop="1" thickBot="1" x14ac:dyDescent="0.4">
      <c r="A217" s="169"/>
      <c r="B217" s="203"/>
      <c r="C217" s="249"/>
      <c r="D217" s="267"/>
      <c r="E217" s="34">
        <f t="shared" si="8"/>
        <v>0</v>
      </c>
      <c r="F217" s="60"/>
      <c r="G217" s="224"/>
      <c r="H217" s="227"/>
      <c r="I217" s="60"/>
      <c r="J217" s="39">
        <f t="shared" si="9"/>
        <v>0</v>
      </c>
      <c r="K217" s="81"/>
      <c r="L217" s="566"/>
      <c r="M217" s="61"/>
      <c r="N217" s="42">
        <f t="shared" si="7"/>
        <v>0</v>
      </c>
      <c r="O217" s="69"/>
      <c r="P217" s="670"/>
      <c r="Q217" s="124"/>
      <c r="R217" s="125"/>
      <c r="S217" s="176"/>
      <c r="T217" s="177"/>
      <c r="U217" s="49"/>
      <c r="V217" s="50"/>
    </row>
    <row r="218" spans="1:22" ht="24.75" thickTop="1" thickBot="1" x14ac:dyDescent="0.4">
      <c r="A218" s="169"/>
      <c r="B218" s="203"/>
      <c r="C218" s="249"/>
      <c r="D218" s="267"/>
      <c r="E218" s="34">
        <f t="shared" si="8"/>
        <v>0</v>
      </c>
      <c r="F218" s="268"/>
      <c r="G218" s="209"/>
      <c r="H218" s="227"/>
      <c r="I218" s="60"/>
      <c r="J218" s="39">
        <f t="shared" si="9"/>
        <v>0</v>
      </c>
      <c r="K218" s="81"/>
      <c r="L218" s="566"/>
      <c r="M218" s="61"/>
      <c r="N218" s="42">
        <f t="shared" si="7"/>
        <v>0</v>
      </c>
      <c r="O218" s="69"/>
      <c r="P218" s="670"/>
      <c r="Q218" s="124"/>
      <c r="R218" s="125"/>
      <c r="S218" s="176"/>
      <c r="T218" s="177"/>
      <c r="U218" s="49"/>
      <c r="V218" s="50"/>
    </row>
    <row r="219" spans="1:22" ht="24.75" thickTop="1" thickBot="1" x14ac:dyDescent="0.4">
      <c r="A219" s="169"/>
      <c r="B219" s="203"/>
      <c r="C219" s="249"/>
      <c r="D219" s="267"/>
      <c r="E219" s="34">
        <f t="shared" si="8"/>
        <v>0</v>
      </c>
      <c r="F219" s="268"/>
      <c r="G219" s="209"/>
      <c r="H219" s="227"/>
      <c r="I219" s="60"/>
      <c r="J219" s="39">
        <f t="shared" si="9"/>
        <v>0</v>
      </c>
      <c r="K219" s="81"/>
      <c r="L219" s="566"/>
      <c r="M219" s="61"/>
      <c r="N219" s="42">
        <f t="shared" si="7"/>
        <v>0</v>
      </c>
      <c r="O219" s="69"/>
      <c r="P219" s="670"/>
      <c r="Q219" s="124"/>
      <c r="R219" s="125"/>
      <c r="S219" s="176"/>
      <c r="T219" s="177"/>
      <c r="U219" s="49"/>
      <c r="V219" s="50"/>
    </row>
    <row r="220" spans="1:22" ht="24.75" thickTop="1" thickBot="1" x14ac:dyDescent="0.4">
      <c r="A220" s="169"/>
      <c r="B220" s="203"/>
      <c r="C220" s="249"/>
      <c r="D220" s="267"/>
      <c r="E220" s="34">
        <f t="shared" si="8"/>
        <v>0</v>
      </c>
      <c r="F220" s="268"/>
      <c r="G220" s="209"/>
      <c r="H220" s="227"/>
      <c r="I220" s="60"/>
      <c r="J220" s="39">
        <f t="shared" si="9"/>
        <v>0</v>
      </c>
      <c r="K220" s="81"/>
      <c r="L220" s="566"/>
      <c r="M220" s="61"/>
      <c r="N220" s="42">
        <f t="shared" si="7"/>
        <v>0</v>
      </c>
      <c r="O220" s="69"/>
      <c r="P220" s="670"/>
      <c r="Q220" s="124"/>
      <c r="R220" s="125"/>
      <c r="S220" s="176"/>
      <c r="T220" s="177"/>
      <c r="U220" s="49"/>
      <c r="V220" s="50"/>
    </row>
    <row r="221" spans="1:22" ht="24.75" thickTop="1" thickBot="1" x14ac:dyDescent="0.4">
      <c r="A221" s="169"/>
      <c r="B221" s="203"/>
      <c r="C221" s="249"/>
      <c r="D221" s="267"/>
      <c r="E221" s="34">
        <f t="shared" si="8"/>
        <v>0</v>
      </c>
      <c r="F221" s="268"/>
      <c r="G221" s="209"/>
      <c r="H221" s="227"/>
      <c r="I221" s="60"/>
      <c r="J221" s="39">
        <f t="shared" si="9"/>
        <v>0</v>
      </c>
      <c r="K221" s="81"/>
      <c r="L221" s="566"/>
      <c r="M221" s="61"/>
      <c r="N221" s="42">
        <f t="shared" si="7"/>
        <v>0</v>
      </c>
      <c r="O221" s="69"/>
      <c r="P221" s="670"/>
      <c r="Q221" s="124"/>
      <c r="R221" s="125"/>
      <c r="S221" s="176"/>
      <c r="T221" s="177"/>
      <c r="U221" s="49"/>
      <c r="V221" s="50"/>
    </row>
    <row r="222" spans="1:22" ht="24.75" thickTop="1" thickBot="1" x14ac:dyDescent="0.4">
      <c r="A222" s="169"/>
      <c r="B222" s="203"/>
      <c r="C222" s="249"/>
      <c r="D222" s="267"/>
      <c r="E222" s="34">
        <f t="shared" si="8"/>
        <v>0</v>
      </c>
      <c r="F222" s="268"/>
      <c r="G222" s="209"/>
      <c r="H222" s="227"/>
      <c r="I222" s="60"/>
      <c r="J222" s="39">
        <f t="shared" si="9"/>
        <v>0</v>
      </c>
      <c r="K222" s="81"/>
      <c r="L222" s="566"/>
      <c r="M222" s="61"/>
      <c r="N222" s="42">
        <f t="shared" si="7"/>
        <v>0</v>
      </c>
      <c r="O222" s="69"/>
      <c r="P222" s="670"/>
      <c r="Q222" s="124"/>
      <c r="R222" s="125"/>
      <c r="S222" s="176"/>
      <c r="T222" s="177"/>
      <c r="U222" s="49"/>
      <c r="V222" s="50"/>
    </row>
    <row r="223" spans="1:22" ht="24.75" thickTop="1" thickBot="1" x14ac:dyDescent="0.4">
      <c r="A223" s="169"/>
      <c r="B223" s="203"/>
      <c r="C223" s="249"/>
      <c r="D223" s="267"/>
      <c r="E223" s="34">
        <f t="shared" si="8"/>
        <v>0</v>
      </c>
      <c r="F223" s="268"/>
      <c r="G223" s="209"/>
      <c r="H223" s="227"/>
      <c r="I223" s="60"/>
      <c r="J223" s="39">
        <f t="shared" si="9"/>
        <v>0</v>
      </c>
      <c r="K223" s="81"/>
      <c r="L223" s="566"/>
      <c r="M223" s="61"/>
      <c r="N223" s="42">
        <f t="shared" si="7"/>
        <v>0</v>
      </c>
      <c r="O223" s="69"/>
      <c r="P223" s="670"/>
      <c r="Q223" s="124"/>
      <c r="R223" s="125"/>
      <c r="S223" s="176"/>
      <c r="T223" s="177"/>
      <c r="U223" s="49"/>
      <c r="V223" s="50"/>
    </row>
    <row r="224" spans="1:22" ht="24.75" thickTop="1" thickBot="1" x14ac:dyDescent="0.4">
      <c r="A224" s="169"/>
      <c r="B224" s="203"/>
      <c r="C224" s="249"/>
      <c r="D224" s="267"/>
      <c r="E224" s="34">
        <f t="shared" si="8"/>
        <v>0</v>
      </c>
      <c r="F224" s="268"/>
      <c r="G224" s="209"/>
      <c r="H224" s="227"/>
      <c r="I224" s="60"/>
      <c r="J224" s="39">
        <f t="shared" si="9"/>
        <v>0</v>
      </c>
      <c r="K224" s="81"/>
      <c r="L224" s="566"/>
      <c r="M224" s="61"/>
      <c r="N224" s="42">
        <f t="shared" si="7"/>
        <v>0</v>
      </c>
      <c r="O224" s="69"/>
      <c r="P224" s="670"/>
      <c r="Q224" s="124"/>
      <c r="R224" s="125"/>
      <c r="S224" s="176"/>
      <c r="T224" s="177"/>
      <c r="U224" s="49"/>
      <c r="V224" s="50"/>
    </row>
    <row r="225" spans="1:22" ht="24.75" thickTop="1" thickBot="1" x14ac:dyDescent="0.4">
      <c r="A225" s="169"/>
      <c r="B225" s="203"/>
      <c r="C225" s="249"/>
      <c r="D225" s="267"/>
      <c r="E225" s="34">
        <f t="shared" si="8"/>
        <v>0</v>
      </c>
      <c r="F225" s="60"/>
      <c r="G225" s="209"/>
      <c r="H225" s="227"/>
      <c r="I225" s="60"/>
      <c r="J225" s="39">
        <f t="shared" si="9"/>
        <v>0</v>
      </c>
      <c r="K225" s="81"/>
      <c r="L225" s="566"/>
      <c r="M225" s="61"/>
      <c r="N225" s="42">
        <f t="shared" si="7"/>
        <v>0</v>
      </c>
      <c r="O225" s="69"/>
      <c r="P225" s="670"/>
      <c r="Q225" s="124"/>
      <c r="R225" s="125"/>
      <c r="S225" s="176"/>
      <c r="T225" s="177"/>
      <c r="U225" s="49"/>
      <c r="V225" s="50"/>
    </row>
    <row r="226" spans="1:22" ht="24.75" thickTop="1" thickBot="1" x14ac:dyDescent="0.4">
      <c r="A226" s="169"/>
      <c r="B226" s="203"/>
      <c r="C226" s="244"/>
      <c r="D226" s="244"/>
      <c r="E226" s="34">
        <f t="shared" si="8"/>
        <v>0</v>
      </c>
      <c r="F226" s="60"/>
      <c r="G226" s="224"/>
      <c r="H226" s="227"/>
      <c r="I226" s="60"/>
      <c r="J226" s="39">
        <f t="shared" si="9"/>
        <v>0</v>
      </c>
      <c r="K226" s="81"/>
      <c r="L226" s="566"/>
      <c r="M226" s="61"/>
      <c r="N226" s="42">
        <f t="shared" si="7"/>
        <v>0</v>
      </c>
      <c r="O226" s="69"/>
      <c r="P226" s="670"/>
      <c r="Q226" s="124"/>
      <c r="R226" s="125"/>
      <c r="S226" s="176"/>
      <c r="T226" s="177"/>
      <c r="U226" s="49"/>
      <c r="V226" s="50"/>
    </row>
    <row r="227" spans="1:22" ht="24.75" thickTop="1" thickBot="1" x14ac:dyDescent="0.4">
      <c r="A227" s="169"/>
      <c r="B227" s="203"/>
      <c r="C227" s="244"/>
      <c r="D227" s="244"/>
      <c r="E227" s="34">
        <f t="shared" si="8"/>
        <v>0</v>
      </c>
      <c r="F227" s="60"/>
      <c r="G227" s="224"/>
      <c r="H227" s="227"/>
      <c r="I227" s="60"/>
      <c r="J227" s="39">
        <f t="shared" si="9"/>
        <v>0</v>
      </c>
      <c r="K227" s="81"/>
      <c r="L227" s="566"/>
      <c r="M227" s="61"/>
      <c r="N227" s="42">
        <f t="shared" si="7"/>
        <v>0</v>
      </c>
      <c r="O227" s="69"/>
      <c r="P227" s="670"/>
      <c r="Q227" s="124"/>
      <c r="R227" s="125"/>
      <c r="S227" s="176"/>
      <c r="T227" s="177"/>
      <c r="U227" s="49"/>
      <c r="V227" s="50"/>
    </row>
    <row r="228" spans="1:22" ht="24.75" thickTop="1" thickBot="1" x14ac:dyDescent="0.4">
      <c r="A228" s="169"/>
      <c r="B228" s="203"/>
      <c r="C228" s="244"/>
      <c r="D228" s="244"/>
      <c r="E228" s="34">
        <f t="shared" si="8"/>
        <v>0</v>
      </c>
      <c r="F228" s="60"/>
      <c r="G228" s="224"/>
      <c r="H228" s="227"/>
      <c r="I228" s="60"/>
      <c r="J228" s="39">
        <f t="shared" si="9"/>
        <v>0</v>
      </c>
      <c r="K228" s="81"/>
      <c r="L228" s="566"/>
      <c r="M228" s="61"/>
      <c r="N228" s="42">
        <f t="shared" si="7"/>
        <v>0</v>
      </c>
      <c r="O228" s="69"/>
      <c r="P228" s="670"/>
      <c r="Q228" s="124"/>
      <c r="R228" s="125"/>
      <c r="S228" s="176"/>
      <c r="T228" s="177"/>
      <c r="U228" s="49"/>
      <c r="V228" s="50"/>
    </row>
    <row r="229" spans="1:22" ht="24.75" thickTop="1" thickBot="1" x14ac:dyDescent="0.4">
      <c r="A229" s="169"/>
      <c r="B229" s="203"/>
      <c r="C229" s="244"/>
      <c r="D229" s="244"/>
      <c r="E229" s="34">
        <f t="shared" si="8"/>
        <v>0</v>
      </c>
      <c r="F229" s="60"/>
      <c r="G229" s="224"/>
      <c r="H229" s="227"/>
      <c r="I229" s="60"/>
      <c r="J229" s="39">
        <f t="shared" si="9"/>
        <v>0</v>
      </c>
      <c r="K229" s="81"/>
      <c r="L229" s="566"/>
      <c r="M229" s="61"/>
      <c r="N229" s="42">
        <f t="shared" si="7"/>
        <v>0</v>
      </c>
      <c r="O229" s="69"/>
      <c r="P229" s="670"/>
      <c r="Q229" s="124"/>
      <c r="R229" s="125"/>
      <c r="S229" s="176"/>
      <c r="T229" s="177"/>
      <c r="U229" s="49"/>
      <c r="V229" s="50"/>
    </row>
    <row r="230" spans="1:22" ht="24.75" thickTop="1" thickBot="1" x14ac:dyDescent="0.4">
      <c r="A230" s="169"/>
      <c r="B230" s="203"/>
      <c r="C230" s="244"/>
      <c r="D230" s="244"/>
      <c r="E230" s="34">
        <f t="shared" si="8"/>
        <v>0</v>
      </c>
      <c r="F230" s="60"/>
      <c r="G230" s="224"/>
      <c r="H230" s="227"/>
      <c r="I230" s="60"/>
      <c r="J230" s="39">
        <f t="shared" si="9"/>
        <v>0</v>
      </c>
      <c r="K230" s="81"/>
      <c r="L230" s="566"/>
      <c r="M230" s="61"/>
      <c r="N230" s="42">
        <f t="shared" si="7"/>
        <v>0</v>
      </c>
      <c r="O230" s="69"/>
      <c r="P230" s="670"/>
      <c r="Q230" s="124"/>
      <c r="R230" s="125"/>
      <c r="S230" s="176"/>
      <c r="T230" s="177"/>
      <c r="U230" s="49"/>
      <c r="V230" s="50"/>
    </row>
    <row r="231" spans="1:22" ht="24.75" thickTop="1" thickBot="1" x14ac:dyDescent="0.4">
      <c r="A231" s="169"/>
      <c r="B231" s="203"/>
      <c r="C231" s="244"/>
      <c r="D231" s="244"/>
      <c r="E231" s="34">
        <f t="shared" si="8"/>
        <v>0</v>
      </c>
      <c r="F231" s="60"/>
      <c r="G231" s="224"/>
      <c r="H231" s="227"/>
      <c r="I231" s="60"/>
      <c r="J231" s="39">
        <f t="shared" si="9"/>
        <v>0</v>
      </c>
      <c r="K231" s="81"/>
      <c r="L231" s="566"/>
      <c r="M231" s="61"/>
      <c r="N231" s="42">
        <f t="shared" si="7"/>
        <v>0</v>
      </c>
      <c r="O231" s="69"/>
      <c r="P231" s="670"/>
      <c r="Q231" s="124"/>
      <c r="R231" s="125"/>
      <c r="S231" s="176"/>
      <c r="T231" s="177"/>
      <c r="U231" s="49"/>
      <c r="V231" s="50"/>
    </row>
    <row r="232" spans="1:22" ht="24.75" thickTop="1" thickBot="1" x14ac:dyDescent="0.4">
      <c r="A232" s="169"/>
      <c r="B232" s="203"/>
      <c r="C232" s="244"/>
      <c r="D232" s="244"/>
      <c r="E232" s="34">
        <f t="shared" si="8"/>
        <v>0</v>
      </c>
      <c r="F232" s="60"/>
      <c r="G232" s="224"/>
      <c r="H232" s="227"/>
      <c r="I232" s="60"/>
      <c r="J232" s="39">
        <f t="shared" si="9"/>
        <v>0</v>
      </c>
      <c r="K232" s="81"/>
      <c r="L232" s="566"/>
      <c r="M232" s="61"/>
      <c r="N232" s="42">
        <f t="shared" si="7"/>
        <v>0</v>
      </c>
      <c r="O232" s="69"/>
      <c r="P232" s="670"/>
      <c r="Q232" s="124"/>
      <c r="R232" s="125"/>
      <c r="S232" s="176"/>
      <c r="T232" s="177"/>
      <c r="U232" s="49"/>
      <c r="V232" s="50"/>
    </row>
    <row r="233" spans="1:22" ht="24.75" thickTop="1" thickBot="1" x14ac:dyDescent="0.4">
      <c r="A233" s="169"/>
      <c r="B233" s="203"/>
      <c r="C233" s="244"/>
      <c r="D233" s="244"/>
      <c r="E233" s="34">
        <f t="shared" si="8"/>
        <v>0</v>
      </c>
      <c r="F233" s="60"/>
      <c r="G233" s="224"/>
      <c r="H233" s="227"/>
      <c r="I233" s="60"/>
      <c r="J233" s="39">
        <f t="shared" si="9"/>
        <v>0</v>
      </c>
      <c r="K233" s="81"/>
      <c r="L233" s="566"/>
      <c r="M233" s="61"/>
      <c r="N233" s="42">
        <f t="shared" si="7"/>
        <v>0</v>
      </c>
      <c r="O233" s="69"/>
      <c r="P233" s="670"/>
      <c r="Q233" s="124"/>
      <c r="R233" s="125"/>
      <c r="S233" s="176"/>
      <c r="T233" s="177"/>
      <c r="U233" s="49"/>
      <c r="V233" s="50"/>
    </row>
    <row r="234" spans="1:22" ht="24.75" thickTop="1" thickBot="1" x14ac:dyDescent="0.4">
      <c r="A234" s="203"/>
      <c r="B234" s="253"/>
      <c r="C234" s="244"/>
      <c r="D234" s="244"/>
      <c r="E234" s="34">
        <f t="shared" si="8"/>
        <v>0</v>
      </c>
      <c r="F234" s="60"/>
      <c r="G234" s="120"/>
      <c r="H234" s="59"/>
      <c r="I234" s="60"/>
      <c r="J234" s="39">
        <f t="shared" si="9"/>
        <v>0</v>
      </c>
      <c r="K234" s="81"/>
      <c r="L234" s="566"/>
      <c r="M234" s="61"/>
      <c r="N234" s="42">
        <f t="shared" si="7"/>
        <v>0</v>
      </c>
      <c r="O234" s="69"/>
      <c r="P234" s="670"/>
      <c r="Q234" s="124"/>
      <c r="R234" s="125"/>
      <c r="S234" s="176"/>
      <c r="T234" s="177"/>
      <c r="U234" s="49"/>
      <c r="V234" s="50"/>
    </row>
    <row r="235" spans="1:22" ht="24.75" thickTop="1" thickBot="1" x14ac:dyDescent="0.4">
      <c r="A235" s="266"/>
      <c r="B235" s="203"/>
      <c r="C235" s="244"/>
      <c r="D235" s="244"/>
      <c r="E235" s="34">
        <f t="shared" si="8"/>
        <v>0</v>
      </c>
      <c r="F235" s="60"/>
      <c r="G235" s="224"/>
      <c r="H235" s="227"/>
      <c r="I235" s="60"/>
      <c r="J235" s="39">
        <f t="shared" si="9"/>
        <v>0</v>
      </c>
      <c r="K235" s="81"/>
      <c r="L235" s="566"/>
      <c r="M235" s="61"/>
      <c r="N235" s="42">
        <f t="shared" si="7"/>
        <v>0</v>
      </c>
      <c r="O235" s="69"/>
      <c r="P235" s="670"/>
      <c r="Q235" s="124"/>
      <c r="R235" s="125"/>
      <c r="S235" s="176"/>
      <c r="T235" s="177"/>
      <c r="U235" s="49"/>
      <c r="V235" s="50"/>
    </row>
    <row r="236" spans="1:22" ht="24.75" thickTop="1" thickBot="1" x14ac:dyDescent="0.4">
      <c r="A236" s="266"/>
      <c r="B236" s="203"/>
      <c r="C236" s="244"/>
      <c r="D236" s="244"/>
      <c r="E236" s="34">
        <f t="shared" si="8"/>
        <v>0</v>
      </c>
      <c r="F236" s="60"/>
      <c r="G236" s="224"/>
      <c r="H236" s="227"/>
      <c r="I236" s="60"/>
      <c r="J236" s="39">
        <f t="shared" si="9"/>
        <v>0</v>
      </c>
      <c r="K236" s="81"/>
      <c r="L236" s="566"/>
      <c r="M236" s="61"/>
      <c r="N236" s="42">
        <f t="shared" si="7"/>
        <v>0</v>
      </c>
      <c r="O236" s="69"/>
      <c r="P236" s="670"/>
      <c r="Q236" s="124"/>
      <c r="R236" s="125"/>
      <c r="S236" s="176"/>
      <c r="T236" s="177"/>
      <c r="U236" s="49"/>
      <c r="V236" s="50"/>
    </row>
    <row r="237" spans="1:22" ht="24.75" thickTop="1" thickBot="1" x14ac:dyDescent="0.4">
      <c r="A237" s="266"/>
      <c r="B237" s="203"/>
      <c r="C237" s="244"/>
      <c r="D237" s="244"/>
      <c r="E237" s="34">
        <f t="shared" si="8"/>
        <v>0</v>
      </c>
      <c r="F237" s="60"/>
      <c r="G237" s="224"/>
      <c r="H237" s="227"/>
      <c r="I237" s="60"/>
      <c r="J237" s="39">
        <f t="shared" si="9"/>
        <v>0</v>
      </c>
      <c r="K237" s="81"/>
      <c r="L237" s="566"/>
      <c r="M237" s="61"/>
      <c r="N237" s="42">
        <f t="shared" si="7"/>
        <v>0</v>
      </c>
      <c r="O237" s="69"/>
      <c r="P237" s="670"/>
      <c r="Q237" s="124"/>
      <c r="R237" s="125"/>
      <c r="S237" s="176"/>
      <c r="T237" s="177"/>
      <c r="U237" s="49"/>
      <c r="V237" s="50"/>
    </row>
    <row r="238" spans="1:22" ht="24.75" thickTop="1" thickBot="1" x14ac:dyDescent="0.4">
      <c r="A238" s="266"/>
      <c r="B238" s="203"/>
      <c r="C238" s="244"/>
      <c r="D238" s="244"/>
      <c r="E238" s="34">
        <f t="shared" si="8"/>
        <v>0</v>
      </c>
      <c r="F238" s="60"/>
      <c r="G238" s="224"/>
      <c r="H238" s="227"/>
      <c r="I238" s="60"/>
      <c r="J238" s="39">
        <f t="shared" si="9"/>
        <v>0</v>
      </c>
      <c r="K238" s="81"/>
      <c r="L238" s="566"/>
      <c r="M238" s="61"/>
      <c r="N238" s="42">
        <f t="shared" si="7"/>
        <v>0</v>
      </c>
      <c r="O238" s="69"/>
      <c r="P238" s="670"/>
      <c r="Q238" s="124"/>
      <c r="R238" s="125"/>
      <c r="S238" s="176"/>
      <c r="T238" s="177"/>
      <c r="U238" s="49"/>
      <c r="V238" s="50"/>
    </row>
    <row r="239" spans="1:22" ht="24.75" thickTop="1" thickBot="1" x14ac:dyDescent="0.4">
      <c r="A239" s="269"/>
      <c r="B239" s="203"/>
      <c r="C239" s="244"/>
      <c r="D239" s="244"/>
      <c r="E239" s="34">
        <f t="shared" si="8"/>
        <v>0</v>
      </c>
      <c r="F239" s="60"/>
      <c r="G239" s="224"/>
      <c r="H239" s="227"/>
      <c r="I239" s="60"/>
      <c r="J239" s="39">
        <f t="shared" si="9"/>
        <v>0</v>
      </c>
      <c r="K239" s="81"/>
      <c r="L239" s="566"/>
      <c r="M239" s="61"/>
      <c r="N239" s="42">
        <f t="shared" si="7"/>
        <v>0</v>
      </c>
      <c r="O239" s="69"/>
      <c r="P239" s="670"/>
      <c r="Q239" s="124"/>
      <c r="R239" s="125"/>
      <c r="S239" s="176"/>
      <c r="T239" s="177"/>
      <c r="U239" s="49"/>
      <c r="V239" s="50"/>
    </row>
    <row r="240" spans="1:22" ht="24.75" thickTop="1" thickBot="1" x14ac:dyDescent="0.4">
      <c r="A240" s="169"/>
      <c r="B240" s="203"/>
      <c r="C240" s="244"/>
      <c r="D240" s="244"/>
      <c r="E240" s="34">
        <f t="shared" si="8"/>
        <v>0</v>
      </c>
      <c r="F240" s="60"/>
      <c r="G240" s="224"/>
      <c r="H240" s="227"/>
      <c r="I240" s="60"/>
      <c r="J240" s="39">
        <f t="shared" si="9"/>
        <v>0</v>
      </c>
      <c r="K240" s="81"/>
      <c r="L240" s="566"/>
      <c r="M240" s="61"/>
      <c r="N240" s="42">
        <f t="shared" si="7"/>
        <v>0</v>
      </c>
      <c r="O240" s="69"/>
      <c r="P240" s="670"/>
      <c r="Q240" s="124"/>
      <c r="R240" s="125"/>
      <c r="S240" s="176"/>
      <c r="T240" s="177"/>
      <c r="U240" s="49"/>
      <c r="V240" s="50"/>
    </row>
    <row r="241" spans="1:22" ht="24.75" thickTop="1" thickBot="1" x14ac:dyDescent="0.4">
      <c r="A241" s="169"/>
      <c r="B241" s="203"/>
      <c r="C241" s="244"/>
      <c r="D241" s="244"/>
      <c r="E241" s="34">
        <f t="shared" si="8"/>
        <v>0</v>
      </c>
      <c r="F241" s="60"/>
      <c r="G241" s="224"/>
      <c r="H241" s="227"/>
      <c r="I241" s="60"/>
      <c r="J241" s="39">
        <f t="shared" si="9"/>
        <v>0</v>
      </c>
      <c r="K241" s="81"/>
      <c r="L241" s="566"/>
      <c r="M241" s="61"/>
      <c r="N241" s="42">
        <f t="shared" si="7"/>
        <v>0</v>
      </c>
      <c r="O241" s="69"/>
      <c r="P241" s="670"/>
      <c r="Q241" s="124"/>
      <c r="R241" s="125"/>
      <c r="S241" s="176"/>
      <c r="T241" s="177"/>
      <c r="U241" s="49"/>
      <c r="V241" s="50"/>
    </row>
    <row r="242" spans="1:22" ht="24.75" thickTop="1" thickBot="1" x14ac:dyDescent="0.4">
      <c r="A242" s="169"/>
      <c r="B242" s="203"/>
      <c r="C242" s="244"/>
      <c r="D242" s="244"/>
      <c r="E242" s="34">
        <f t="shared" si="8"/>
        <v>0</v>
      </c>
      <c r="F242" s="60"/>
      <c r="G242" s="224"/>
      <c r="H242" s="227"/>
      <c r="I242" s="60"/>
      <c r="J242" s="39">
        <f t="shared" si="9"/>
        <v>0</v>
      </c>
      <c r="K242" s="81"/>
      <c r="L242" s="566"/>
      <c r="M242" s="61"/>
      <c r="N242" s="42">
        <f t="shared" si="7"/>
        <v>0</v>
      </c>
      <c r="O242" s="69"/>
      <c r="P242" s="670"/>
      <c r="Q242" s="124"/>
      <c r="R242" s="125"/>
      <c r="S242" s="176"/>
      <c r="T242" s="177"/>
      <c r="U242" s="49"/>
      <c r="V242" s="50"/>
    </row>
    <row r="243" spans="1:22" ht="24.75" thickTop="1" thickBot="1" x14ac:dyDescent="0.4">
      <c r="A243" s="169"/>
      <c r="B243" s="203"/>
      <c r="C243" s="244"/>
      <c r="D243" s="244"/>
      <c r="E243" s="34">
        <f t="shared" ref="E243:E287" si="10">D243*F243</f>
        <v>0</v>
      </c>
      <c r="F243" s="60"/>
      <c r="G243" s="224"/>
      <c r="H243" s="227"/>
      <c r="I243" s="60"/>
      <c r="J243" s="39">
        <f t="shared" si="9"/>
        <v>0</v>
      </c>
      <c r="K243" s="81"/>
      <c r="L243" s="566"/>
      <c r="M243" s="61"/>
      <c r="N243" s="42">
        <f t="shared" si="7"/>
        <v>0</v>
      </c>
      <c r="O243" s="69"/>
      <c r="P243" s="670"/>
      <c r="Q243" s="124"/>
      <c r="R243" s="125"/>
      <c r="S243" s="176"/>
      <c r="T243" s="177"/>
      <c r="U243" s="49"/>
      <c r="V243" s="50"/>
    </row>
    <row r="244" spans="1:22" ht="24.75" thickTop="1" thickBot="1" x14ac:dyDescent="0.4">
      <c r="A244" s="169"/>
      <c r="B244" s="203"/>
      <c r="C244" s="244"/>
      <c r="D244" s="244"/>
      <c r="E244" s="34">
        <f t="shared" si="10"/>
        <v>0</v>
      </c>
      <c r="F244" s="60"/>
      <c r="G244" s="224"/>
      <c r="H244" s="227"/>
      <c r="I244" s="60"/>
      <c r="J244" s="39">
        <f t="shared" si="9"/>
        <v>0</v>
      </c>
      <c r="K244" s="81"/>
      <c r="L244" s="566"/>
      <c r="M244" s="61"/>
      <c r="N244" s="42">
        <f t="shared" si="7"/>
        <v>0</v>
      </c>
      <c r="O244" s="69"/>
      <c r="P244" s="670"/>
      <c r="Q244" s="124"/>
      <c r="R244" s="125"/>
      <c r="S244" s="176"/>
      <c r="T244" s="177"/>
      <c r="U244" s="49"/>
      <c r="V244" s="50"/>
    </row>
    <row r="245" spans="1:22" ht="24.75" thickTop="1" thickBot="1" x14ac:dyDescent="0.4">
      <c r="A245" s="169"/>
      <c r="B245" s="203"/>
      <c r="C245" s="244"/>
      <c r="D245" s="244"/>
      <c r="E245" s="34">
        <f t="shared" si="10"/>
        <v>0</v>
      </c>
      <c r="F245" s="60"/>
      <c r="G245" s="224"/>
      <c r="H245" s="227"/>
      <c r="I245" s="60"/>
      <c r="J245" s="39">
        <f t="shared" si="9"/>
        <v>0</v>
      </c>
      <c r="K245" s="81"/>
      <c r="L245" s="566"/>
      <c r="M245" s="61"/>
      <c r="N245" s="42">
        <f t="shared" si="7"/>
        <v>0</v>
      </c>
      <c r="O245" s="69"/>
      <c r="P245" s="670"/>
      <c r="Q245" s="124"/>
      <c r="R245" s="125"/>
      <c r="S245" s="176"/>
      <c r="T245" s="177"/>
      <c r="U245" s="49"/>
      <c r="V245" s="50"/>
    </row>
    <row r="246" spans="1:22" ht="24.75" thickTop="1" thickBot="1" x14ac:dyDescent="0.4">
      <c r="A246" s="169"/>
      <c r="B246" s="203"/>
      <c r="C246" s="244"/>
      <c r="D246" s="244"/>
      <c r="E246" s="34">
        <f t="shared" si="10"/>
        <v>0</v>
      </c>
      <c r="F246" s="60"/>
      <c r="G246" s="224"/>
      <c r="H246" s="227"/>
      <c r="I246" s="60"/>
      <c r="J246" s="39">
        <f t="shared" si="9"/>
        <v>0</v>
      </c>
      <c r="K246" s="81"/>
      <c r="L246" s="566"/>
      <c r="M246" s="61"/>
      <c r="N246" s="42">
        <f t="shared" si="7"/>
        <v>0</v>
      </c>
      <c r="O246" s="69"/>
      <c r="P246" s="670"/>
      <c r="Q246" s="124"/>
      <c r="R246" s="125"/>
      <c r="S246" s="176"/>
      <c r="T246" s="177"/>
      <c r="U246" s="49"/>
      <c r="V246" s="50"/>
    </row>
    <row r="247" spans="1:22" ht="24.75" thickTop="1" thickBot="1" x14ac:dyDescent="0.4">
      <c r="A247" s="169"/>
      <c r="B247" s="203"/>
      <c r="C247" s="244"/>
      <c r="D247" s="244"/>
      <c r="E247" s="34">
        <f t="shared" si="10"/>
        <v>0</v>
      </c>
      <c r="F247" s="60"/>
      <c r="G247" s="224"/>
      <c r="H247" s="227"/>
      <c r="I247" s="60"/>
      <c r="J247" s="39">
        <f t="shared" si="9"/>
        <v>0</v>
      </c>
      <c r="K247" s="81"/>
      <c r="L247" s="566"/>
      <c r="M247" s="61"/>
      <c r="N247" s="42">
        <f t="shared" si="7"/>
        <v>0</v>
      </c>
      <c r="O247" s="69"/>
      <c r="P247" s="670"/>
      <c r="Q247" s="124"/>
      <c r="R247" s="125"/>
      <c r="S247" s="176"/>
      <c r="T247" s="177"/>
      <c r="U247" s="49"/>
      <c r="V247" s="50"/>
    </row>
    <row r="248" spans="1:22" ht="24.75" thickTop="1" thickBot="1" x14ac:dyDescent="0.4">
      <c r="A248" s="169"/>
      <c r="B248" s="203"/>
      <c r="C248" s="244"/>
      <c r="D248" s="244"/>
      <c r="E248" s="34">
        <f t="shared" si="10"/>
        <v>0</v>
      </c>
      <c r="F248" s="60"/>
      <c r="G248" s="224"/>
      <c r="H248" s="227"/>
      <c r="I248" s="60"/>
      <c r="J248" s="39">
        <f t="shared" si="9"/>
        <v>0</v>
      </c>
      <c r="K248" s="81"/>
      <c r="L248" s="566"/>
      <c r="M248" s="61"/>
      <c r="N248" s="42">
        <f t="shared" si="7"/>
        <v>0</v>
      </c>
      <c r="O248" s="69"/>
      <c r="P248" s="670"/>
      <c r="Q248" s="124"/>
      <c r="R248" s="125"/>
      <c r="S248" s="176"/>
      <c r="T248" s="177"/>
      <c r="U248" s="49"/>
      <c r="V248" s="50"/>
    </row>
    <row r="249" spans="1:22" ht="24.75" thickTop="1" thickBot="1" x14ac:dyDescent="0.4">
      <c r="A249" s="169"/>
      <c r="B249" s="203"/>
      <c r="C249" s="244"/>
      <c r="D249" s="270"/>
      <c r="E249" s="34">
        <f t="shared" si="10"/>
        <v>0</v>
      </c>
      <c r="F249" s="60"/>
      <c r="G249" s="224"/>
      <c r="H249" s="227"/>
      <c r="I249" s="60"/>
      <c r="J249" s="39">
        <f t="shared" si="9"/>
        <v>0</v>
      </c>
      <c r="K249" s="81"/>
      <c r="L249" s="566"/>
      <c r="M249" s="61"/>
      <c r="N249" s="42">
        <f t="shared" si="7"/>
        <v>0</v>
      </c>
      <c r="O249" s="69"/>
      <c r="P249" s="670"/>
      <c r="Q249" s="124"/>
      <c r="R249" s="125"/>
      <c r="S249" s="176"/>
      <c r="T249" s="177"/>
      <c r="U249" s="49"/>
      <c r="V249" s="50"/>
    </row>
    <row r="250" spans="1:22" ht="24.75" thickTop="1" thickBot="1" x14ac:dyDescent="0.4">
      <c r="A250" s="169"/>
      <c r="B250" s="203"/>
      <c r="C250" s="244"/>
      <c r="D250" s="244"/>
      <c r="E250" s="34">
        <f t="shared" si="10"/>
        <v>0</v>
      </c>
      <c r="F250" s="60"/>
      <c r="G250" s="224"/>
      <c r="H250" s="227"/>
      <c r="I250" s="60"/>
      <c r="J250" s="39">
        <f t="shared" si="9"/>
        <v>0</v>
      </c>
      <c r="K250" s="81"/>
      <c r="L250" s="566"/>
      <c r="M250" s="61"/>
      <c r="N250" s="42">
        <f t="shared" si="7"/>
        <v>0</v>
      </c>
      <c r="O250" s="69"/>
      <c r="P250" s="670"/>
      <c r="Q250" s="124"/>
      <c r="R250" s="125"/>
      <c r="S250" s="176"/>
      <c r="T250" s="177"/>
      <c r="U250" s="49"/>
      <c r="V250" s="50"/>
    </row>
    <row r="251" spans="1:22" ht="24.75" thickTop="1" thickBot="1" x14ac:dyDescent="0.4">
      <c r="A251" s="169"/>
      <c r="B251" s="203"/>
      <c r="C251" s="244"/>
      <c r="D251" s="264"/>
      <c r="E251" s="34">
        <f t="shared" si="10"/>
        <v>0</v>
      </c>
      <c r="F251" s="60"/>
      <c r="G251" s="224"/>
      <c r="H251" s="227"/>
      <c r="I251" s="60"/>
      <c r="J251" s="39">
        <f t="shared" si="9"/>
        <v>0</v>
      </c>
      <c r="K251" s="81"/>
      <c r="L251" s="566"/>
      <c r="M251" s="61"/>
      <c r="N251" s="42">
        <f t="shared" si="7"/>
        <v>0</v>
      </c>
      <c r="O251" s="69"/>
      <c r="P251" s="670"/>
      <c r="Q251" s="124"/>
      <c r="R251" s="125"/>
      <c r="S251" s="176"/>
      <c r="T251" s="177"/>
      <c r="U251" s="49"/>
      <c r="V251" s="50"/>
    </row>
    <row r="252" spans="1:22" ht="24.75" thickTop="1" thickBot="1" x14ac:dyDescent="0.4">
      <c r="A252" s="169"/>
      <c r="B252" s="203"/>
      <c r="C252" s="872"/>
      <c r="D252" s="265"/>
      <c r="E252" s="34">
        <f t="shared" si="10"/>
        <v>0</v>
      </c>
      <c r="F252" s="60"/>
      <c r="G252" s="224"/>
      <c r="H252" s="227"/>
      <c r="I252" s="60"/>
      <c r="J252" s="39">
        <f t="shared" si="9"/>
        <v>0</v>
      </c>
      <c r="K252" s="81"/>
      <c r="L252" s="566"/>
      <c r="M252" s="61"/>
      <c r="N252" s="42">
        <f t="shared" si="7"/>
        <v>0</v>
      </c>
      <c r="O252" s="69"/>
      <c r="P252" s="670"/>
      <c r="Q252" s="124"/>
      <c r="R252" s="125"/>
      <c r="S252" s="176"/>
      <c r="T252" s="177"/>
      <c r="U252" s="49"/>
      <c r="V252" s="50"/>
    </row>
    <row r="253" spans="1:22" ht="24.75" thickTop="1" thickBot="1" x14ac:dyDescent="0.4">
      <c r="A253" s="169"/>
      <c r="B253" s="203"/>
      <c r="C253" s="872"/>
      <c r="D253" s="265"/>
      <c r="E253" s="34">
        <f t="shared" si="10"/>
        <v>0</v>
      </c>
      <c r="F253" s="60"/>
      <c r="G253" s="224"/>
      <c r="H253" s="227"/>
      <c r="I253" s="60"/>
      <c r="J253" s="39">
        <f t="shared" si="9"/>
        <v>0</v>
      </c>
      <c r="K253" s="81"/>
      <c r="L253" s="566"/>
      <c r="M253" s="61"/>
      <c r="N253" s="42">
        <f t="shared" si="7"/>
        <v>0</v>
      </c>
      <c r="O253" s="69"/>
      <c r="P253" s="670"/>
      <c r="Q253" s="124"/>
      <c r="R253" s="125"/>
      <c r="S253" s="176"/>
      <c r="T253" s="177"/>
      <c r="U253" s="49"/>
      <c r="V253" s="50"/>
    </row>
    <row r="254" spans="1:22" ht="24.75" thickTop="1" thickBot="1" x14ac:dyDescent="0.4">
      <c r="A254" s="169"/>
      <c r="B254" s="203"/>
      <c r="C254" s="244"/>
      <c r="D254" s="264"/>
      <c r="E254" s="34">
        <f t="shared" si="10"/>
        <v>0</v>
      </c>
      <c r="F254" s="60"/>
      <c r="G254" s="224"/>
      <c r="H254" s="227"/>
      <c r="I254" s="60"/>
      <c r="J254" s="39">
        <f t="shared" si="9"/>
        <v>0</v>
      </c>
      <c r="K254" s="81"/>
      <c r="L254" s="566"/>
      <c r="M254" s="61"/>
      <c r="N254" s="42">
        <f t="shared" si="7"/>
        <v>0</v>
      </c>
      <c r="O254" s="69"/>
      <c r="P254" s="670"/>
      <c r="Q254" s="124"/>
      <c r="R254" s="125"/>
      <c r="S254" s="176"/>
      <c r="T254" s="177"/>
      <c r="U254" s="49"/>
      <c r="V254" s="50"/>
    </row>
    <row r="255" spans="1:22" ht="24.75" thickTop="1" thickBot="1" x14ac:dyDescent="0.4">
      <c r="A255" s="169"/>
      <c r="B255" s="203"/>
      <c r="C255" s="249"/>
      <c r="D255" s="249"/>
      <c r="E255" s="34">
        <f t="shared" si="10"/>
        <v>0</v>
      </c>
      <c r="F255" s="60"/>
      <c r="G255" s="224"/>
      <c r="H255" s="227"/>
      <c r="I255" s="60"/>
      <c r="J255" s="39">
        <f t="shared" si="9"/>
        <v>0</v>
      </c>
      <c r="K255" s="81"/>
      <c r="L255" s="566"/>
      <c r="M255" s="61"/>
      <c r="N255" s="42">
        <f t="shared" si="7"/>
        <v>0</v>
      </c>
      <c r="O255" s="69"/>
      <c r="P255" s="670"/>
      <c r="Q255" s="124"/>
      <c r="R255" s="125"/>
      <c r="S255" s="176"/>
      <c r="T255" s="177"/>
      <c r="U255" s="49"/>
      <c r="V255" s="50"/>
    </row>
    <row r="256" spans="1:22" ht="24.75" thickTop="1" thickBot="1" x14ac:dyDescent="0.4">
      <c r="A256" s="169"/>
      <c r="B256" s="203"/>
      <c r="C256" s="226"/>
      <c r="D256" s="197"/>
      <c r="E256" s="34">
        <f t="shared" si="10"/>
        <v>0</v>
      </c>
      <c r="F256" s="60"/>
      <c r="G256" s="224"/>
      <c r="H256" s="227"/>
      <c r="I256" s="60"/>
      <c r="J256" s="39">
        <f t="shared" si="9"/>
        <v>0</v>
      </c>
      <c r="K256" s="81"/>
      <c r="L256" s="566"/>
      <c r="M256" s="61"/>
      <c r="N256" s="42">
        <f t="shared" si="7"/>
        <v>0</v>
      </c>
      <c r="O256" s="69"/>
      <c r="P256" s="670"/>
      <c r="Q256" s="124"/>
      <c r="R256" s="125"/>
      <c r="S256" s="176"/>
      <c r="T256" s="177"/>
      <c r="U256" s="49"/>
      <c r="V256" s="50"/>
    </row>
    <row r="257" spans="1:22" ht="24.75" thickTop="1" thickBot="1" x14ac:dyDescent="0.4">
      <c r="A257" s="204"/>
      <c r="B257" s="203"/>
      <c r="C257" s="226"/>
      <c r="D257" s="226"/>
      <c r="E257" s="34">
        <f t="shared" si="10"/>
        <v>0</v>
      </c>
      <c r="F257" s="60"/>
      <c r="G257" s="224"/>
      <c r="H257" s="227"/>
      <c r="I257" s="60"/>
      <c r="J257" s="39">
        <f t="shared" si="9"/>
        <v>0</v>
      </c>
      <c r="K257" s="81"/>
      <c r="L257" s="566"/>
      <c r="M257" s="61"/>
      <c r="N257" s="42">
        <f t="shared" si="7"/>
        <v>0</v>
      </c>
      <c r="O257" s="69"/>
      <c r="P257" s="670"/>
      <c r="Q257" s="124"/>
      <c r="R257" s="125"/>
      <c r="S257" s="176"/>
      <c r="T257" s="177"/>
      <c r="U257" s="49"/>
      <c r="V257" s="50"/>
    </row>
    <row r="258" spans="1:22" ht="24.75" thickTop="1" thickBot="1" x14ac:dyDescent="0.4">
      <c r="A258" s="169"/>
      <c r="B258" s="203"/>
      <c r="C258" s="226"/>
      <c r="D258" s="226"/>
      <c r="E258" s="34">
        <f t="shared" si="10"/>
        <v>0</v>
      </c>
      <c r="F258" s="60"/>
      <c r="G258" s="224"/>
      <c r="H258" s="227"/>
      <c r="I258" s="60"/>
      <c r="J258" s="39">
        <f t="shared" si="9"/>
        <v>0</v>
      </c>
      <c r="K258" s="81"/>
      <c r="L258" s="566"/>
      <c r="M258" s="61"/>
      <c r="N258" s="42">
        <f t="shared" si="7"/>
        <v>0</v>
      </c>
      <c r="O258" s="69"/>
      <c r="P258" s="670"/>
      <c r="Q258" s="124"/>
      <c r="R258" s="125"/>
      <c r="S258" s="176"/>
      <c r="T258" s="177"/>
      <c r="U258" s="49"/>
      <c r="V258" s="50"/>
    </row>
    <row r="259" spans="1:22" ht="24.75" thickTop="1" thickBot="1" x14ac:dyDescent="0.4">
      <c r="A259" s="169"/>
      <c r="B259" s="203"/>
      <c r="C259" s="226"/>
      <c r="D259" s="226"/>
      <c r="E259" s="34">
        <f t="shared" si="10"/>
        <v>0</v>
      </c>
      <c r="F259" s="60"/>
      <c r="G259" s="224"/>
      <c r="H259" s="227"/>
      <c r="I259" s="60"/>
      <c r="J259" s="39">
        <f t="shared" si="9"/>
        <v>0</v>
      </c>
      <c r="K259" s="81"/>
      <c r="L259" s="566"/>
      <c r="M259" s="61"/>
      <c r="N259" s="42">
        <f t="shared" si="7"/>
        <v>0</v>
      </c>
      <c r="O259" s="69"/>
      <c r="P259" s="670"/>
      <c r="Q259" s="124"/>
      <c r="R259" s="125"/>
      <c r="S259" s="176"/>
      <c r="T259" s="177"/>
      <c r="U259" s="49"/>
      <c r="V259" s="50"/>
    </row>
    <row r="260" spans="1:22" ht="24.75" thickTop="1" thickBot="1" x14ac:dyDescent="0.4">
      <c r="A260" s="644"/>
      <c r="B260" s="272"/>
      <c r="C260" s="226"/>
      <c r="D260" s="226"/>
      <c r="E260" s="34">
        <f t="shared" si="10"/>
        <v>0</v>
      </c>
      <c r="F260" s="60"/>
      <c r="G260" s="224"/>
      <c r="H260" s="227"/>
      <c r="I260" s="60"/>
      <c r="J260" s="39">
        <f t="shared" si="9"/>
        <v>0</v>
      </c>
      <c r="K260" s="81"/>
      <c r="L260" s="566"/>
      <c r="M260" s="61"/>
      <c r="N260" s="42">
        <f t="shared" si="7"/>
        <v>0</v>
      </c>
      <c r="O260" s="69"/>
      <c r="P260" s="670"/>
      <c r="Q260" s="124"/>
      <c r="R260" s="125"/>
      <c r="S260" s="176"/>
      <c r="T260" s="177"/>
      <c r="U260" s="49"/>
      <c r="V260" s="50"/>
    </row>
    <row r="261" spans="1:22" ht="24.75" thickTop="1" thickBot="1" x14ac:dyDescent="0.4">
      <c r="A261" s="204"/>
      <c r="B261" s="272"/>
      <c r="C261" s="226"/>
      <c r="D261" s="226"/>
      <c r="E261" s="34">
        <f t="shared" si="10"/>
        <v>0</v>
      </c>
      <c r="F261" s="60"/>
      <c r="G261" s="224"/>
      <c r="H261" s="59"/>
      <c r="I261" s="60"/>
      <c r="J261" s="39">
        <f t="shared" si="9"/>
        <v>0</v>
      </c>
      <c r="K261" s="81"/>
      <c r="L261" s="566"/>
      <c r="M261" s="61"/>
      <c r="N261" s="42">
        <f t="shared" ref="N261:N287" si="11">K261*I261</f>
        <v>0</v>
      </c>
      <c r="O261" s="69"/>
      <c r="P261" s="670"/>
      <c r="Q261" s="124"/>
      <c r="R261" s="125"/>
      <c r="S261" s="176"/>
      <c r="T261" s="177"/>
      <c r="U261" s="49"/>
      <c r="V261" s="50"/>
    </row>
    <row r="262" spans="1:22" ht="24.75" thickTop="1" thickBot="1" x14ac:dyDescent="0.4">
      <c r="A262" s="204"/>
      <c r="B262" s="272"/>
      <c r="C262" s="226"/>
      <c r="D262" s="226"/>
      <c r="E262" s="34">
        <f t="shared" si="10"/>
        <v>0</v>
      </c>
      <c r="F262" s="60"/>
      <c r="G262" s="224"/>
      <c r="H262" s="227"/>
      <c r="I262" s="60"/>
      <c r="J262" s="39">
        <f t="shared" si="9"/>
        <v>0</v>
      </c>
      <c r="K262" s="81"/>
      <c r="L262" s="566"/>
      <c r="M262" s="61"/>
      <c r="N262" s="42">
        <f t="shared" si="11"/>
        <v>0</v>
      </c>
      <c r="O262" s="69"/>
      <c r="P262" s="670"/>
      <c r="Q262" s="124"/>
      <c r="R262" s="125"/>
      <c r="S262" s="176"/>
      <c r="T262" s="177"/>
      <c r="U262" s="49"/>
      <c r="V262" s="50"/>
    </row>
    <row r="263" spans="1:22" ht="24.75" thickTop="1" thickBot="1" x14ac:dyDescent="0.4">
      <c r="A263" s="169"/>
      <c r="B263" s="272"/>
      <c r="C263" s="226"/>
      <c r="D263" s="181"/>
      <c r="E263" s="34">
        <f t="shared" si="10"/>
        <v>0</v>
      </c>
      <c r="F263" s="60"/>
      <c r="G263" s="224"/>
      <c r="H263" s="227"/>
      <c r="I263" s="60"/>
      <c r="J263" s="39">
        <f t="shared" si="9"/>
        <v>0</v>
      </c>
      <c r="K263" s="81"/>
      <c r="L263" s="566"/>
      <c r="M263" s="61"/>
      <c r="N263" s="42">
        <f t="shared" si="11"/>
        <v>0</v>
      </c>
      <c r="O263" s="69"/>
      <c r="P263" s="670"/>
      <c r="Q263" s="124"/>
      <c r="R263" s="125"/>
      <c r="S263" s="176"/>
      <c r="T263" s="177"/>
      <c r="U263" s="49"/>
      <c r="V263" s="50"/>
    </row>
    <row r="264" spans="1:22" ht="24.75" thickTop="1" thickBot="1" x14ac:dyDescent="0.4">
      <c r="A264" s="169"/>
      <c r="B264" s="272"/>
      <c r="C264" s="226"/>
      <c r="D264" s="181"/>
      <c r="E264" s="34">
        <f t="shared" si="10"/>
        <v>0</v>
      </c>
      <c r="F264" s="60"/>
      <c r="G264" s="224"/>
      <c r="H264" s="227"/>
      <c r="I264" s="60"/>
      <c r="J264" s="39">
        <f t="shared" si="9"/>
        <v>0</v>
      </c>
      <c r="K264" s="81"/>
      <c r="L264" s="566"/>
      <c r="M264" s="61"/>
      <c r="N264" s="42">
        <f t="shared" si="11"/>
        <v>0</v>
      </c>
      <c r="O264" s="69"/>
      <c r="P264" s="670"/>
      <c r="Q264" s="124"/>
      <c r="R264" s="125"/>
      <c r="S264" s="176"/>
      <c r="T264" s="177"/>
      <c r="U264" s="49"/>
      <c r="V264" s="50"/>
    </row>
    <row r="265" spans="1:22" ht="24.75" thickTop="1" thickBot="1" x14ac:dyDescent="0.4">
      <c r="A265" s="204"/>
      <c r="B265" s="272"/>
      <c r="C265" s="226"/>
      <c r="D265" s="242"/>
      <c r="E265" s="34">
        <f t="shared" si="10"/>
        <v>0</v>
      </c>
      <c r="F265" s="60"/>
      <c r="G265" s="224"/>
      <c r="H265" s="175"/>
      <c r="I265" s="60"/>
      <c r="J265" s="39">
        <f t="shared" si="9"/>
        <v>0</v>
      </c>
      <c r="K265" s="81"/>
      <c r="L265" s="566"/>
      <c r="M265" s="61"/>
      <c r="N265" s="42">
        <f t="shared" si="11"/>
        <v>0</v>
      </c>
      <c r="O265" s="223"/>
      <c r="P265" s="125"/>
      <c r="Q265" s="124"/>
      <c r="R265" s="125"/>
      <c r="S265" s="176"/>
      <c r="T265" s="177"/>
      <c r="U265" s="49"/>
      <c r="V265" s="50"/>
    </row>
    <row r="266" spans="1:22" ht="24.75" thickTop="1" thickBot="1" x14ac:dyDescent="0.4">
      <c r="A266" s="204"/>
      <c r="B266" s="272"/>
      <c r="C266" s="226"/>
      <c r="D266" s="187"/>
      <c r="E266" s="34">
        <f t="shared" si="10"/>
        <v>0</v>
      </c>
      <c r="F266" s="60"/>
      <c r="G266" s="224"/>
      <c r="H266" s="175"/>
      <c r="I266" s="60"/>
      <c r="J266" s="39">
        <f t="shared" si="9"/>
        <v>0</v>
      </c>
      <c r="K266" s="81"/>
      <c r="L266" s="566"/>
      <c r="M266" s="274"/>
      <c r="N266" s="42">
        <f t="shared" si="11"/>
        <v>0</v>
      </c>
      <c r="O266" s="223"/>
      <c r="P266" s="125"/>
      <c r="Q266" s="124"/>
      <c r="R266" s="125"/>
      <c r="S266" s="176"/>
      <c r="T266" s="177"/>
      <c r="U266" s="49"/>
      <c r="V266" s="50"/>
    </row>
    <row r="267" spans="1:22" ht="24.75" thickTop="1" thickBot="1" x14ac:dyDescent="0.4">
      <c r="A267" s="204"/>
      <c r="B267" s="275"/>
      <c r="C267" s="279"/>
      <c r="D267" s="182"/>
      <c r="E267" s="34">
        <f t="shared" si="10"/>
        <v>0</v>
      </c>
      <c r="F267" s="182"/>
      <c r="G267" s="662"/>
      <c r="H267" s="277"/>
      <c r="I267" s="57"/>
      <c r="J267" s="39">
        <f t="shared" si="9"/>
        <v>0</v>
      </c>
      <c r="K267" s="81"/>
      <c r="L267" s="566"/>
      <c r="M267" s="274"/>
      <c r="N267" s="42">
        <f t="shared" si="11"/>
        <v>0</v>
      </c>
      <c r="O267" s="223"/>
      <c r="P267" s="125"/>
      <c r="Q267" s="124"/>
      <c r="R267" s="125"/>
      <c r="S267" s="176"/>
      <c r="T267" s="177"/>
      <c r="U267" s="49"/>
      <c r="V267" s="50"/>
    </row>
    <row r="268" spans="1:22" ht="24.75" thickTop="1" thickBot="1" x14ac:dyDescent="0.4">
      <c r="A268" s="204"/>
      <c r="B268" s="275"/>
      <c r="C268" s="279"/>
      <c r="D268" s="182"/>
      <c r="E268" s="34">
        <f t="shared" si="10"/>
        <v>0</v>
      </c>
      <c r="F268" s="182"/>
      <c r="G268" s="662"/>
      <c r="H268" s="277"/>
      <c r="I268" s="57"/>
      <c r="J268" s="39">
        <f t="shared" si="9"/>
        <v>0</v>
      </c>
      <c r="K268" s="81"/>
      <c r="L268" s="566"/>
      <c r="M268" s="274"/>
      <c r="N268" s="42">
        <f t="shared" si="11"/>
        <v>0</v>
      </c>
      <c r="O268" s="223"/>
      <c r="P268" s="125"/>
      <c r="Q268" s="124"/>
      <c r="R268" s="125"/>
      <c r="S268" s="176"/>
      <c r="T268" s="177"/>
      <c r="U268" s="49"/>
      <c r="V268" s="50"/>
    </row>
    <row r="269" spans="1:22" ht="24.75" thickTop="1" thickBot="1" x14ac:dyDescent="0.4">
      <c r="A269" s="204"/>
      <c r="B269" s="278"/>
      <c r="C269" s="279"/>
      <c r="D269" s="182"/>
      <c r="E269" s="34">
        <f t="shared" si="10"/>
        <v>0</v>
      </c>
      <c r="F269" s="182"/>
      <c r="G269" s="662"/>
      <c r="H269" s="277"/>
      <c r="I269" s="57"/>
      <c r="J269" s="39">
        <f t="shared" si="9"/>
        <v>0</v>
      </c>
      <c r="K269" s="81"/>
      <c r="L269" s="566"/>
      <c r="M269" s="274"/>
      <c r="N269" s="42">
        <f t="shared" si="11"/>
        <v>0</v>
      </c>
      <c r="O269" s="69"/>
      <c r="P269" s="670"/>
      <c r="Q269" s="124"/>
      <c r="R269" s="125"/>
      <c r="S269" s="176"/>
      <c r="T269" s="177"/>
      <c r="U269" s="49"/>
      <c r="V269" s="50"/>
    </row>
    <row r="270" spans="1:22" ht="24.75" thickTop="1" thickBot="1" x14ac:dyDescent="0.4">
      <c r="A270" s="204"/>
      <c r="B270" s="278"/>
      <c r="C270" s="279"/>
      <c r="D270" s="182"/>
      <c r="E270" s="34">
        <f t="shared" si="10"/>
        <v>0</v>
      </c>
      <c r="F270" s="182"/>
      <c r="G270" s="662"/>
      <c r="H270" s="277"/>
      <c r="I270" s="57"/>
      <c r="J270" s="39">
        <f t="shared" si="9"/>
        <v>0</v>
      </c>
      <c r="K270" s="81"/>
      <c r="L270" s="566"/>
      <c r="M270" s="274"/>
      <c r="N270" s="42">
        <f t="shared" si="11"/>
        <v>0</v>
      </c>
      <c r="O270" s="69"/>
      <c r="P270" s="670"/>
      <c r="Q270" s="124"/>
      <c r="R270" s="125"/>
      <c r="S270" s="176"/>
      <c r="T270" s="177"/>
      <c r="U270" s="49"/>
      <c r="V270" s="50"/>
    </row>
    <row r="271" spans="1:22" ht="24.75" thickTop="1" thickBot="1" x14ac:dyDescent="0.4">
      <c r="A271" s="204"/>
      <c r="B271" s="278"/>
      <c r="C271" s="279"/>
      <c r="D271" s="182"/>
      <c r="E271" s="34">
        <f t="shared" si="10"/>
        <v>0</v>
      </c>
      <c r="F271" s="182"/>
      <c r="G271" s="662"/>
      <c r="H271" s="277"/>
      <c r="I271" s="57"/>
      <c r="J271" s="39">
        <f t="shared" ref="J271:J283" si="12">I271-F271</f>
        <v>0</v>
      </c>
      <c r="K271" s="81"/>
      <c r="L271" s="566"/>
      <c r="M271" s="274"/>
      <c r="N271" s="42">
        <f t="shared" si="11"/>
        <v>0</v>
      </c>
      <c r="O271" s="69"/>
      <c r="P271" s="670"/>
      <c r="Q271" s="124"/>
      <c r="R271" s="125"/>
      <c r="S271" s="176"/>
      <c r="T271" s="177"/>
      <c r="U271" s="49"/>
      <c r="V271" s="50"/>
    </row>
    <row r="272" spans="1:22" ht="24.75" thickTop="1" thickBot="1" x14ac:dyDescent="0.4">
      <c r="A272" s="204"/>
      <c r="B272" s="203"/>
      <c r="C272" s="279"/>
      <c r="D272" s="280"/>
      <c r="E272" s="34">
        <f t="shared" si="10"/>
        <v>0</v>
      </c>
      <c r="F272" s="38"/>
      <c r="G272" s="281"/>
      <c r="H272" s="282"/>
      <c r="I272" s="60"/>
      <c r="J272" s="39">
        <f t="shared" si="12"/>
        <v>0</v>
      </c>
      <c r="K272" s="81"/>
      <c r="L272" s="566"/>
      <c r="M272" s="283"/>
      <c r="N272" s="42">
        <f t="shared" si="11"/>
        <v>0</v>
      </c>
      <c r="O272" s="223"/>
      <c r="P272" s="125"/>
      <c r="Q272" s="124"/>
      <c r="R272" s="125"/>
      <c r="S272" s="176"/>
      <c r="T272" s="177"/>
      <c r="U272" s="49"/>
      <c r="V272" s="50"/>
    </row>
    <row r="273" spans="1:22" ht="24.75" thickTop="1" thickBot="1" x14ac:dyDescent="0.4">
      <c r="A273" s="204"/>
      <c r="B273" s="203"/>
      <c r="C273" s="279"/>
      <c r="D273" s="279"/>
      <c r="E273" s="34">
        <f t="shared" si="10"/>
        <v>0</v>
      </c>
      <c r="F273" s="60"/>
      <c r="G273" s="224"/>
      <c r="H273" s="175"/>
      <c r="I273" s="60"/>
      <c r="J273" s="39">
        <f t="shared" si="12"/>
        <v>0</v>
      </c>
      <c r="K273" s="81"/>
      <c r="L273" s="566"/>
      <c r="M273" s="283"/>
      <c r="N273" s="42">
        <f t="shared" si="11"/>
        <v>0</v>
      </c>
      <c r="O273" s="223"/>
      <c r="P273" s="125"/>
      <c r="Q273" s="124"/>
      <c r="R273" s="125"/>
      <c r="S273" s="176"/>
      <c r="T273" s="177"/>
      <c r="U273" s="49"/>
      <c r="V273" s="50"/>
    </row>
    <row r="274" spans="1:22" ht="24.75" thickTop="1" thickBot="1" x14ac:dyDescent="0.4">
      <c r="A274" s="204"/>
      <c r="B274" s="203"/>
      <c r="C274" s="279"/>
      <c r="D274" s="279"/>
      <c r="E274" s="34">
        <f t="shared" si="10"/>
        <v>0</v>
      </c>
      <c r="F274" s="60"/>
      <c r="G274" s="224"/>
      <c r="H274" s="175"/>
      <c r="I274" s="60"/>
      <c r="J274" s="39">
        <f t="shared" si="12"/>
        <v>0</v>
      </c>
      <c r="K274" s="81"/>
      <c r="L274" s="566"/>
      <c r="M274" s="283"/>
      <c r="N274" s="42">
        <f t="shared" si="11"/>
        <v>0</v>
      </c>
      <c r="O274" s="223"/>
      <c r="P274" s="125"/>
      <c r="Q274" s="124"/>
      <c r="R274" s="125"/>
      <c r="S274" s="176"/>
      <c r="T274" s="177"/>
      <c r="U274" s="49"/>
      <c r="V274" s="50"/>
    </row>
    <row r="275" spans="1:22" ht="24.75" thickTop="1" thickBot="1" x14ac:dyDescent="0.4">
      <c r="A275" s="204"/>
      <c r="B275" s="203"/>
      <c r="C275" s="284"/>
      <c r="D275" s="284"/>
      <c r="E275" s="34">
        <f t="shared" si="10"/>
        <v>0</v>
      </c>
      <c r="F275" s="60"/>
      <c r="G275" s="224"/>
      <c r="H275" s="175"/>
      <c r="I275" s="60"/>
      <c r="J275" s="39">
        <f t="shared" si="12"/>
        <v>0</v>
      </c>
      <c r="K275" s="81"/>
      <c r="L275" s="566"/>
      <c r="M275" s="283"/>
      <c r="N275" s="42">
        <f t="shared" si="11"/>
        <v>0</v>
      </c>
      <c r="O275" s="223"/>
      <c r="P275" s="125"/>
      <c r="Q275" s="124"/>
      <c r="R275" s="125"/>
      <c r="S275" s="176"/>
      <c r="T275" s="177"/>
      <c r="U275" s="49"/>
      <c r="V275" s="50"/>
    </row>
    <row r="276" spans="1:22" ht="24.75" thickTop="1" thickBot="1" x14ac:dyDescent="0.4">
      <c r="A276" s="285"/>
      <c r="B276" s="203"/>
      <c r="C276" s="863"/>
      <c r="D276" s="203"/>
      <c r="E276" s="34">
        <f t="shared" si="10"/>
        <v>0</v>
      </c>
      <c r="F276" s="254"/>
      <c r="G276" s="224"/>
      <c r="H276" s="255"/>
      <c r="I276" s="254">
        <v>0</v>
      </c>
      <c r="J276" s="39">
        <f t="shared" si="12"/>
        <v>0</v>
      </c>
      <c r="K276" s="286"/>
      <c r="L276" s="575"/>
      <c r="M276" s="286"/>
      <c r="N276" s="42">
        <f t="shared" si="11"/>
        <v>0</v>
      </c>
      <c r="O276" s="287"/>
      <c r="P276" s="125"/>
      <c r="Q276" s="124"/>
      <c r="R276" s="288"/>
      <c r="S276" s="289"/>
      <c r="T276" s="290"/>
      <c r="U276" s="259"/>
      <c r="V276" s="263"/>
    </row>
    <row r="277" spans="1:22" ht="24.75" thickTop="1" thickBot="1" x14ac:dyDescent="0.4">
      <c r="A277" s="285"/>
      <c r="B277" s="203"/>
      <c r="C277" s="863"/>
      <c r="D277" s="203"/>
      <c r="E277" s="34">
        <f t="shared" si="10"/>
        <v>0</v>
      </c>
      <c r="F277" s="254"/>
      <c r="G277" s="224"/>
      <c r="H277" s="255"/>
      <c r="I277" s="254">
        <v>0</v>
      </c>
      <c r="J277" s="39">
        <f t="shared" si="12"/>
        <v>0</v>
      </c>
      <c r="K277" s="286"/>
      <c r="L277" s="575"/>
      <c r="M277" s="286"/>
      <c r="N277" s="42">
        <f t="shared" si="11"/>
        <v>0</v>
      </c>
      <c r="O277" s="287"/>
      <c r="P277" s="125"/>
      <c r="Q277" s="124"/>
      <c r="R277" s="288"/>
      <c r="S277" s="289"/>
      <c r="T277" s="290"/>
      <c r="U277" s="259"/>
      <c r="V277" s="263"/>
    </row>
    <row r="278" spans="1:22" ht="24.75" thickTop="1" thickBot="1" x14ac:dyDescent="0.4">
      <c r="A278" s="285"/>
      <c r="B278" s="203"/>
      <c r="C278" s="863"/>
      <c r="D278" s="203"/>
      <c r="E278" s="34">
        <f t="shared" si="10"/>
        <v>0</v>
      </c>
      <c r="F278" s="254"/>
      <c r="G278" s="224"/>
      <c r="H278" s="255"/>
      <c r="I278" s="254">
        <v>0</v>
      </c>
      <c r="J278" s="39">
        <f t="shared" si="12"/>
        <v>0</v>
      </c>
      <c r="K278" s="286"/>
      <c r="L278" s="575"/>
      <c r="M278" s="286"/>
      <c r="N278" s="42">
        <f t="shared" si="11"/>
        <v>0</v>
      </c>
      <c r="O278" s="287"/>
      <c r="P278" s="125"/>
      <c r="Q278" s="124"/>
      <c r="R278" s="288"/>
      <c r="S278" s="289"/>
      <c r="T278" s="290"/>
      <c r="U278" s="259"/>
      <c r="V278" s="263"/>
    </row>
    <row r="279" spans="1:22" ht="24.75" thickTop="1" thickBot="1" x14ac:dyDescent="0.4">
      <c r="A279" s="285"/>
      <c r="B279" s="203"/>
      <c r="C279" s="863"/>
      <c r="D279" s="203"/>
      <c r="E279" s="34">
        <f t="shared" si="10"/>
        <v>0</v>
      </c>
      <c r="F279" s="254"/>
      <c r="G279" s="224"/>
      <c r="H279" s="291"/>
      <c r="I279" s="254">
        <v>0</v>
      </c>
      <c r="J279" s="39">
        <f t="shared" si="12"/>
        <v>0</v>
      </c>
      <c r="K279" s="286"/>
      <c r="L279" s="575"/>
      <c r="M279" s="286"/>
      <c r="N279" s="42">
        <f t="shared" si="11"/>
        <v>0</v>
      </c>
      <c r="O279" s="287"/>
      <c r="P279" s="125"/>
      <c r="Q279" s="124"/>
      <c r="R279" s="288"/>
      <c r="S279" s="289"/>
      <c r="T279" s="290"/>
      <c r="U279" s="259"/>
      <c r="V279" s="263"/>
    </row>
    <row r="280" spans="1:22" ht="24.75" thickTop="1" thickBot="1" x14ac:dyDescent="0.4">
      <c r="A280" s="292"/>
      <c r="B280" s="203"/>
      <c r="C280" s="863"/>
      <c r="D280" s="203"/>
      <c r="E280" s="34">
        <f t="shared" si="10"/>
        <v>0</v>
      </c>
      <c r="F280" s="254"/>
      <c r="G280" s="224"/>
      <c r="H280" s="293"/>
      <c r="I280" s="254">
        <v>0</v>
      </c>
      <c r="J280" s="39">
        <f t="shared" si="12"/>
        <v>0</v>
      </c>
      <c r="K280" s="286"/>
      <c r="L280" s="575"/>
      <c r="M280" s="286"/>
      <c r="N280" s="42">
        <f t="shared" si="11"/>
        <v>0</v>
      </c>
      <c r="O280" s="287"/>
      <c r="P280" s="125"/>
      <c r="Q280" s="124"/>
      <c r="R280" s="288"/>
      <c r="S280" s="289"/>
      <c r="T280" s="290"/>
      <c r="U280" s="49"/>
      <c r="V280" s="50"/>
    </row>
    <row r="281" spans="1:22" ht="24.75" thickTop="1" thickBot="1" x14ac:dyDescent="0.4">
      <c r="A281" s="294"/>
      <c r="B281" s="295"/>
      <c r="E281" s="34">
        <f t="shared" si="10"/>
        <v>0</v>
      </c>
      <c r="H281" s="299"/>
      <c r="I281" s="297">
        <v>0</v>
      </c>
      <c r="J281" s="39">
        <f t="shared" si="12"/>
        <v>0</v>
      </c>
      <c r="K281" s="300"/>
      <c r="M281" s="300"/>
      <c r="N281" s="42">
        <f t="shared" si="11"/>
        <v>0</v>
      </c>
      <c r="O281" s="287"/>
      <c r="P281" s="125"/>
      <c r="Q281" s="258"/>
      <c r="R281" s="288"/>
      <c r="S281" s="289"/>
      <c r="T281" s="290"/>
      <c r="U281" s="49"/>
      <c r="V281" s="50"/>
    </row>
    <row r="282" spans="1:22" ht="24.75" thickTop="1" thickBot="1" x14ac:dyDescent="0.4">
      <c r="A282" s="294"/>
      <c r="B282" s="295"/>
      <c r="E282" s="34">
        <f t="shared" si="10"/>
        <v>0</v>
      </c>
      <c r="I282" s="297">
        <v>0</v>
      </c>
      <c r="J282" s="39">
        <f t="shared" si="12"/>
        <v>0</v>
      </c>
      <c r="K282" s="300"/>
      <c r="M282" s="300"/>
      <c r="N282" s="42">
        <f t="shared" si="11"/>
        <v>0</v>
      </c>
      <c r="O282" s="287"/>
      <c r="P282" s="125"/>
      <c r="Q282" s="258"/>
      <c r="R282" s="288"/>
      <c r="S282" s="289"/>
      <c r="T282" s="290"/>
      <c r="U282" s="49"/>
      <c r="V282" s="50"/>
    </row>
    <row r="283" spans="1:22" ht="24.75" thickTop="1" thickBot="1" x14ac:dyDescent="0.4">
      <c r="A283" s="294"/>
      <c r="B283" s="295"/>
      <c r="E283" s="34">
        <f t="shared" si="10"/>
        <v>0</v>
      </c>
      <c r="I283" s="302">
        <v>0</v>
      </c>
      <c r="J283" s="39">
        <f t="shared" si="12"/>
        <v>0</v>
      </c>
      <c r="K283" s="300"/>
      <c r="M283" s="300"/>
      <c r="N283" s="42">
        <f t="shared" si="11"/>
        <v>0</v>
      </c>
      <c r="O283" s="287"/>
      <c r="P283" s="125"/>
      <c r="Q283" s="258"/>
      <c r="R283" s="288"/>
      <c r="S283" s="289"/>
      <c r="T283" s="290"/>
      <c r="U283" s="49"/>
      <c r="V283" s="50"/>
    </row>
    <row r="284" spans="1:22" ht="24.75" thickTop="1" thickBot="1" x14ac:dyDescent="0.35">
      <c r="A284" s="294"/>
      <c r="B284" s="295"/>
      <c r="E284" s="34" t="e">
        <f t="shared" si="10"/>
        <v>#VALUE!</v>
      </c>
      <c r="F284" s="1661" t="s">
        <v>27</v>
      </c>
      <c r="G284" s="1661"/>
      <c r="H284" s="1662"/>
      <c r="I284" s="303">
        <f>SUM(I4:I283)</f>
        <v>452255.32</v>
      </c>
      <c r="J284" s="304"/>
      <c r="K284" s="300"/>
      <c r="L284" s="576"/>
      <c r="M284" s="300"/>
      <c r="N284" s="42">
        <f t="shared" si="11"/>
        <v>0</v>
      </c>
      <c r="O284" s="287"/>
      <c r="P284" s="125"/>
      <c r="Q284" s="258"/>
      <c r="R284" s="288"/>
      <c r="S284" s="306"/>
      <c r="T284" s="261"/>
      <c r="U284" s="262"/>
      <c r="V284" s="50"/>
    </row>
    <row r="285" spans="1:22" ht="24.75" thickTop="1" thickBot="1" x14ac:dyDescent="0.3">
      <c r="A285" s="307"/>
      <c r="B285" s="295"/>
      <c r="E285" s="34">
        <f t="shared" si="10"/>
        <v>0</v>
      </c>
      <c r="I285" s="308"/>
      <c r="J285" s="304"/>
      <c r="K285" s="300"/>
      <c r="L285" s="576"/>
      <c r="M285" s="300"/>
      <c r="N285" s="42">
        <f t="shared" si="11"/>
        <v>0</v>
      </c>
      <c r="O285" s="309"/>
      <c r="Q285" s="6"/>
      <c r="R285" s="310"/>
      <c r="S285" s="311"/>
      <c r="T285" s="312"/>
      <c r="V285" s="9"/>
    </row>
    <row r="286" spans="1:22" ht="24.75" thickTop="1" thickBot="1" x14ac:dyDescent="0.4">
      <c r="A286" s="294"/>
      <c r="B286" s="295"/>
      <c r="E286" s="34">
        <f t="shared" si="10"/>
        <v>0</v>
      </c>
      <c r="J286" s="297"/>
      <c r="K286" s="300"/>
      <c r="M286" s="300"/>
      <c r="N286" s="42">
        <f t="shared" si="11"/>
        <v>0</v>
      </c>
      <c r="O286" s="309"/>
      <c r="Q286" s="6"/>
      <c r="R286" s="310"/>
      <c r="S286" s="311"/>
      <c r="T286" s="312"/>
      <c r="V286" s="9"/>
    </row>
    <row r="287" spans="1:22" ht="24.75" thickTop="1" thickBot="1" x14ac:dyDescent="0.4">
      <c r="A287" s="294"/>
      <c r="B287" s="295"/>
      <c r="E287" s="34">
        <f t="shared" si="10"/>
        <v>0</v>
      </c>
      <c r="J287" s="297"/>
      <c r="K287" s="314"/>
      <c r="N287" s="42">
        <f t="shared" si="11"/>
        <v>0</v>
      </c>
      <c r="O287" s="315"/>
      <c r="Q287" s="6"/>
      <c r="R287" s="310"/>
      <c r="S287" s="311"/>
      <c r="T287" s="316"/>
      <c r="V287" s="9"/>
    </row>
    <row r="288" spans="1:22" ht="24.75" thickTop="1" thickBot="1" x14ac:dyDescent="0.4">
      <c r="A288" s="294"/>
      <c r="H288" s="318"/>
      <c r="I288" s="319" t="s">
        <v>28</v>
      </c>
      <c r="J288" s="320"/>
      <c r="K288" s="320"/>
      <c r="L288" s="577">
        <f>SUM(L276:L287)</f>
        <v>0</v>
      </c>
      <c r="M288" s="322"/>
      <c r="N288" s="323">
        <f>SUM(N4:N287)</f>
        <v>11647779.539999997</v>
      </c>
      <c r="O288" s="324"/>
      <c r="Q288" s="325">
        <f>SUM(Q4:Q287)</f>
        <v>116850</v>
      </c>
      <c r="R288" s="256"/>
      <c r="S288" s="326">
        <f>SUM(S23:S287)</f>
        <v>0</v>
      </c>
      <c r="T288" s="327"/>
      <c r="U288" s="328"/>
      <c r="V288" s="329">
        <f>SUM(V276:V287)</f>
        <v>0</v>
      </c>
    </row>
    <row r="289" spans="1:22" x14ac:dyDescent="0.35">
      <c r="A289" s="294"/>
      <c r="H289" s="318"/>
      <c r="I289" s="330"/>
      <c r="J289" s="331"/>
      <c r="K289" s="332"/>
      <c r="M289" s="332"/>
      <c r="N289" s="333"/>
      <c r="O289" s="324"/>
      <c r="R289" s="310"/>
      <c r="S289" s="334"/>
      <c r="U289" s="336"/>
      <c r="V289"/>
    </row>
    <row r="290" spans="1:22" ht="24" thickBot="1" x14ac:dyDescent="0.4">
      <c r="A290" s="294"/>
      <c r="H290" s="318"/>
      <c r="I290" s="330"/>
      <c r="J290" s="331"/>
      <c r="K290" s="332"/>
      <c r="M290" s="332"/>
      <c r="N290" s="333"/>
      <c r="O290" s="324"/>
      <c r="R290" s="310"/>
      <c r="S290" s="334"/>
      <c r="U290" s="336"/>
      <c r="V290"/>
    </row>
    <row r="291" spans="1:22" ht="24" thickTop="1" x14ac:dyDescent="0.25">
      <c r="A291" s="294"/>
      <c r="I291" s="337" t="s">
        <v>29</v>
      </c>
      <c r="J291" s="338"/>
      <c r="K291" s="338"/>
      <c r="L291" s="578"/>
      <c r="M291" s="339"/>
      <c r="N291" s="340">
        <f>V288+S288+Q288+N288+L288</f>
        <v>11764629.539999997</v>
      </c>
      <c r="O291" s="341"/>
      <c r="R291" s="310"/>
      <c r="S291" s="334"/>
      <c r="U291" s="336"/>
      <c r="V291"/>
    </row>
    <row r="292" spans="1:22" ht="24" thickBot="1" x14ac:dyDescent="0.3">
      <c r="A292" s="342"/>
      <c r="I292" s="343"/>
      <c r="J292" s="344"/>
      <c r="K292" s="344"/>
      <c r="L292" s="579"/>
      <c r="M292" s="345"/>
      <c r="N292" s="346"/>
      <c r="O292" s="347"/>
      <c r="R292" s="310"/>
      <c r="S292" s="334"/>
      <c r="U292" s="336"/>
      <c r="V292"/>
    </row>
    <row r="293" spans="1:22" ht="24" thickTop="1" x14ac:dyDescent="0.35">
      <c r="A293" s="342"/>
      <c r="I293" s="330"/>
      <c r="J293" s="331"/>
      <c r="K293" s="332"/>
      <c r="M293" s="332"/>
      <c r="N293" s="333"/>
      <c r="O293" s="324"/>
      <c r="R293" s="310"/>
      <c r="S293" s="334"/>
      <c r="U293" s="336"/>
      <c r="V293"/>
    </row>
    <row r="294" spans="1:22" x14ac:dyDescent="0.35">
      <c r="A294" s="294"/>
      <c r="I294" s="330"/>
      <c r="J294" s="331"/>
      <c r="K294" s="332"/>
      <c r="M294" s="332"/>
      <c r="N294" s="333"/>
      <c r="O294" s="324"/>
      <c r="R294" s="310"/>
      <c r="S294" s="334"/>
      <c r="U294" s="336"/>
      <c r="V294"/>
    </row>
    <row r="295" spans="1:22" x14ac:dyDescent="0.35">
      <c r="A295" s="294"/>
      <c r="I295" s="330"/>
      <c r="J295" s="348"/>
      <c r="K295" s="332"/>
      <c r="M295" s="332"/>
      <c r="N295" s="333"/>
      <c r="O295" s="349"/>
      <c r="R295" s="310"/>
      <c r="S295" s="334"/>
      <c r="U295" s="336"/>
      <c r="V295"/>
    </row>
    <row r="296" spans="1:22" x14ac:dyDescent="0.35">
      <c r="A296" s="342"/>
      <c r="N296" s="333"/>
      <c r="O296" s="351"/>
      <c r="R296" s="310"/>
      <c r="S296" s="334"/>
      <c r="U296" s="336"/>
      <c r="V296"/>
    </row>
    <row r="297" spans="1:22" x14ac:dyDescent="0.35">
      <c r="A297" s="342"/>
      <c r="O297" s="351"/>
      <c r="S297" s="334"/>
      <c r="U297" s="336"/>
      <c r="V297"/>
    </row>
    <row r="298" spans="1:22" x14ac:dyDescent="0.35">
      <c r="A298" s="294"/>
      <c r="B298" s="295"/>
      <c r="N298" s="333"/>
      <c r="O298" s="324"/>
      <c r="S298" s="334"/>
      <c r="U298" s="336"/>
      <c r="V298"/>
    </row>
    <row r="299" spans="1:22" x14ac:dyDescent="0.35">
      <c r="A299" s="342"/>
      <c r="B299" s="295"/>
      <c r="N299" s="333"/>
      <c r="O299" s="324"/>
      <c r="S299" s="334"/>
      <c r="U299" s="336"/>
      <c r="V299"/>
    </row>
    <row r="300" spans="1:22" x14ac:dyDescent="0.35">
      <c r="A300" s="294"/>
      <c r="B300" s="295"/>
      <c r="I300" s="330"/>
      <c r="J300" s="331"/>
      <c r="K300" s="332"/>
      <c r="M300" s="332"/>
      <c r="N300" s="333"/>
      <c r="O300" s="324"/>
      <c r="S300" s="334"/>
      <c r="U300" s="336"/>
      <c r="V300"/>
    </row>
    <row r="301" spans="1:22" x14ac:dyDescent="0.35">
      <c r="A301" s="342"/>
      <c r="B301" s="295"/>
      <c r="I301" s="330"/>
      <c r="J301" s="331"/>
      <c r="K301" s="332"/>
      <c r="M301" s="332"/>
      <c r="N301" s="333"/>
      <c r="O301" s="324"/>
      <c r="S301" s="334"/>
      <c r="U301" s="336"/>
      <c r="V301"/>
    </row>
    <row r="302" spans="1:22" x14ac:dyDescent="0.35">
      <c r="A302" s="294"/>
      <c r="B302" s="295"/>
      <c r="I302" s="352"/>
      <c r="J302" s="328"/>
      <c r="K302" s="328"/>
      <c r="N302" s="333"/>
      <c r="O302" s="324"/>
      <c r="S302" s="334"/>
      <c r="U302" s="336"/>
      <c r="V302"/>
    </row>
    <row r="303" spans="1:22" x14ac:dyDescent="0.35">
      <c r="A303" s="342"/>
      <c r="S303" s="334"/>
      <c r="U303" s="336"/>
      <c r="V303"/>
    </row>
    <row r="304" spans="1:22" x14ac:dyDescent="0.35">
      <c r="A304" s="294"/>
      <c r="S304" s="334"/>
      <c r="U304" s="336"/>
      <c r="V304"/>
    </row>
    <row r="305" spans="1:22" x14ac:dyDescent="0.35">
      <c r="A305" s="294"/>
      <c r="B305" s="354"/>
      <c r="C305" s="875"/>
      <c r="D305" s="354"/>
      <c r="E305" s="355"/>
      <c r="F305" s="356"/>
      <c r="G305" s="360"/>
      <c r="H305" s="358"/>
      <c r="I305" s="359"/>
      <c r="J305"/>
      <c r="K305"/>
      <c r="L305" s="580"/>
      <c r="M305"/>
      <c r="P305" s="679"/>
      <c r="Q305" s="334"/>
      <c r="S305" s="334"/>
      <c r="U305" s="336"/>
      <c r="V305"/>
    </row>
    <row r="306" spans="1:22" x14ac:dyDescent="0.35">
      <c r="A306" s="342"/>
      <c r="B306" s="354"/>
      <c r="C306" s="875"/>
      <c r="D306" s="354"/>
      <c r="E306" s="355"/>
      <c r="F306" s="356"/>
      <c r="G306" s="360"/>
      <c r="H306" s="358"/>
      <c r="I306" s="359"/>
      <c r="J306"/>
      <c r="K306"/>
      <c r="L306" s="580"/>
      <c r="M306"/>
      <c r="P306" s="679"/>
      <c r="Q306" s="334"/>
      <c r="S306" s="334"/>
      <c r="U306" s="336"/>
      <c r="V306"/>
    </row>
    <row r="307" spans="1:22" x14ac:dyDescent="0.35">
      <c r="A307" s="342"/>
      <c r="B307" s="354"/>
      <c r="C307" s="875"/>
      <c r="D307" s="354"/>
      <c r="E307" s="355"/>
      <c r="F307" s="356"/>
      <c r="G307" s="360"/>
      <c r="H307" s="358"/>
      <c r="I307" s="359"/>
      <c r="J307"/>
      <c r="K307"/>
      <c r="L307" s="580"/>
      <c r="M307"/>
      <c r="P307" s="679"/>
      <c r="Q307" s="334"/>
      <c r="S307" s="334"/>
      <c r="U307" s="336"/>
      <c r="V307"/>
    </row>
    <row r="308" spans="1:22" x14ac:dyDescent="0.35">
      <c r="A308" s="342"/>
      <c r="B308" s="354"/>
      <c r="C308" s="875"/>
      <c r="D308" s="354"/>
      <c r="E308" s="355"/>
      <c r="F308" s="356"/>
      <c r="G308" s="360"/>
      <c r="H308" s="358"/>
      <c r="I308" s="359"/>
      <c r="J308"/>
      <c r="K308"/>
      <c r="L308" s="580"/>
      <c r="M308"/>
      <c r="P308" s="679"/>
      <c r="Q308" s="334"/>
      <c r="S308" s="334"/>
      <c r="U308" s="336"/>
      <c r="V308"/>
    </row>
    <row r="309" spans="1:22" x14ac:dyDescent="0.35">
      <c r="A309" s="361"/>
      <c r="B309" s="354"/>
      <c r="C309" s="875"/>
      <c r="D309" s="354"/>
      <c r="E309" s="355"/>
      <c r="F309" s="356"/>
      <c r="G309" s="360"/>
      <c r="H309" s="358"/>
      <c r="I309" s="359"/>
      <c r="J309"/>
      <c r="K309"/>
      <c r="L309" s="580"/>
      <c r="M309"/>
      <c r="P309" s="679"/>
      <c r="Q309" s="334"/>
      <c r="S309" s="334"/>
      <c r="U309" s="336"/>
      <c r="V309"/>
    </row>
    <row r="310" spans="1:22" x14ac:dyDescent="0.35">
      <c r="A310" s="307"/>
      <c r="B310" s="354"/>
      <c r="C310" s="875"/>
      <c r="D310" s="354"/>
      <c r="E310" s="355"/>
      <c r="F310" s="356"/>
      <c r="G310" s="360"/>
      <c r="H310" s="358"/>
      <c r="I310" s="359"/>
      <c r="J310"/>
      <c r="K310"/>
      <c r="L310" s="580"/>
      <c r="M310"/>
      <c r="P310" s="679"/>
      <c r="Q310" s="334"/>
      <c r="S310" s="334"/>
      <c r="U310" s="336"/>
      <c r="V310"/>
    </row>
    <row r="311" spans="1:22" x14ac:dyDescent="0.35">
      <c r="A311" s="294"/>
      <c r="B311" s="354"/>
      <c r="C311" s="875"/>
      <c r="D311" s="354"/>
      <c r="E311" s="355"/>
      <c r="F311" s="356"/>
      <c r="G311" s="360"/>
      <c r="H311" s="358"/>
      <c r="I311" s="359"/>
      <c r="J311"/>
      <c r="K311"/>
      <c r="L311" s="580"/>
      <c r="M311"/>
      <c r="P311" s="679"/>
      <c r="Q311" s="334"/>
      <c r="S311" s="334"/>
      <c r="U311" s="336"/>
      <c r="V311"/>
    </row>
    <row r="312" spans="1:22" x14ac:dyDescent="0.35">
      <c r="A312" s="294"/>
      <c r="B312" s="354"/>
      <c r="C312" s="875"/>
      <c r="D312" s="354"/>
      <c r="E312" s="355"/>
      <c r="F312" s="356"/>
      <c r="G312" s="360"/>
      <c r="H312" s="358"/>
      <c r="I312" s="359"/>
      <c r="J312"/>
      <c r="K312"/>
      <c r="L312" s="580"/>
      <c r="M312"/>
      <c r="P312" s="679"/>
      <c r="Q312" s="334"/>
      <c r="S312" s="334"/>
      <c r="U312" s="336"/>
      <c r="V312"/>
    </row>
    <row r="313" spans="1:22" x14ac:dyDescent="0.35">
      <c r="A313" s="294"/>
      <c r="B313" s="354"/>
      <c r="C313" s="875"/>
      <c r="D313" s="354"/>
      <c r="E313" s="355"/>
      <c r="F313" s="356"/>
      <c r="G313" s="360"/>
      <c r="H313" s="358"/>
      <c r="I313" s="359"/>
      <c r="J313"/>
      <c r="K313"/>
      <c r="L313" s="580"/>
      <c r="M313"/>
      <c r="P313" s="679"/>
      <c r="Q313" s="334"/>
      <c r="S313" s="334"/>
      <c r="U313" s="336"/>
      <c r="V313"/>
    </row>
    <row r="314" spans="1:22" x14ac:dyDescent="0.35">
      <c r="A314" s="294"/>
      <c r="B314" s="354"/>
      <c r="C314" s="875"/>
      <c r="D314" s="354"/>
      <c r="E314" s="355"/>
      <c r="F314" s="356"/>
      <c r="G314" s="360"/>
      <c r="H314" s="358"/>
      <c r="I314" s="359"/>
      <c r="J314"/>
      <c r="K314"/>
      <c r="L314" s="580"/>
      <c r="M314"/>
      <c r="P314" s="679"/>
      <c r="Q314" s="334"/>
      <c r="S314" s="334"/>
      <c r="U314" s="336"/>
      <c r="V314"/>
    </row>
    <row r="315" spans="1:22" x14ac:dyDescent="0.35">
      <c r="A315" s="294"/>
      <c r="B315" s="354"/>
      <c r="C315" s="875"/>
      <c r="D315" s="354"/>
      <c r="E315" s="355"/>
      <c r="F315" s="356"/>
      <c r="G315" s="360"/>
      <c r="H315" s="358"/>
      <c r="I315" s="359"/>
      <c r="J315"/>
      <c r="K315"/>
      <c r="L315" s="580"/>
      <c r="M315"/>
      <c r="P315" s="679"/>
      <c r="Q315" s="334"/>
      <c r="S315" s="334"/>
      <c r="U315" s="336"/>
      <c r="V315"/>
    </row>
    <row r="316" spans="1:22" x14ac:dyDescent="0.35">
      <c r="A316" s="294"/>
      <c r="B316" s="354"/>
      <c r="C316" s="875"/>
      <c r="D316" s="354"/>
      <c r="E316" s="355"/>
      <c r="F316" s="356"/>
      <c r="G316" s="360"/>
      <c r="H316" s="358"/>
      <c r="I316" s="359"/>
      <c r="J316"/>
      <c r="K316"/>
      <c r="L316" s="580"/>
      <c r="M316"/>
      <c r="P316" s="679"/>
      <c r="Q316" s="334"/>
      <c r="S316" s="334"/>
      <c r="U316" s="336"/>
      <c r="V316"/>
    </row>
    <row r="317" spans="1:22" x14ac:dyDescent="0.35">
      <c r="A317" s="294"/>
      <c r="B317" s="354"/>
      <c r="C317" s="875"/>
      <c r="D317" s="354"/>
      <c r="E317" s="355"/>
      <c r="F317" s="356"/>
      <c r="G317" s="360"/>
      <c r="H317" s="358"/>
      <c r="I317" s="359"/>
      <c r="J317"/>
      <c r="K317"/>
      <c r="L317" s="580"/>
      <c r="M317"/>
      <c r="P317" s="679"/>
      <c r="Q317" s="334"/>
      <c r="S317" s="334"/>
      <c r="U317" s="336"/>
      <c r="V317"/>
    </row>
  </sheetData>
  <mergeCells count="53">
    <mergeCell ref="C89:C90"/>
    <mergeCell ref="A89:A90"/>
    <mergeCell ref="G89:G90"/>
    <mergeCell ref="H89:H90"/>
    <mergeCell ref="O89:O90"/>
    <mergeCell ref="A62:A63"/>
    <mergeCell ref="G62:G63"/>
    <mergeCell ref="H62:H63"/>
    <mergeCell ref="A1:J2"/>
    <mergeCell ref="S1:T2"/>
    <mergeCell ref="W1:X1"/>
    <mergeCell ref="O3:P3"/>
    <mergeCell ref="L11:M11"/>
    <mergeCell ref="F284:H284"/>
    <mergeCell ref="L112:M113"/>
    <mergeCell ref="O119:O120"/>
    <mergeCell ref="P119:P120"/>
    <mergeCell ref="L75:L77"/>
    <mergeCell ref="O75:O77"/>
    <mergeCell ref="P75:P77"/>
    <mergeCell ref="P80:P82"/>
    <mergeCell ref="P89:P90"/>
    <mergeCell ref="O92:O93"/>
    <mergeCell ref="P92:P93"/>
    <mergeCell ref="P94:P96"/>
    <mergeCell ref="L94:L96"/>
    <mergeCell ref="A75:A77"/>
    <mergeCell ref="C75:C77"/>
    <mergeCell ref="G75:G77"/>
    <mergeCell ref="H75:H77"/>
    <mergeCell ref="O80:O82"/>
    <mergeCell ref="A80:A82"/>
    <mergeCell ref="C80:C82"/>
    <mergeCell ref="L80:L82"/>
    <mergeCell ref="G80:G82"/>
    <mergeCell ref="H80:H82"/>
    <mergeCell ref="A92:A93"/>
    <mergeCell ref="C92:C93"/>
    <mergeCell ref="G92:G93"/>
    <mergeCell ref="H92:H93"/>
    <mergeCell ref="L92:L93"/>
    <mergeCell ref="O98:O100"/>
    <mergeCell ref="P98:P100"/>
    <mergeCell ref="A94:A96"/>
    <mergeCell ref="C94:C96"/>
    <mergeCell ref="G94:G96"/>
    <mergeCell ref="H94:H96"/>
    <mergeCell ref="O94:O96"/>
    <mergeCell ref="A98:A100"/>
    <mergeCell ref="C98:C100"/>
    <mergeCell ref="G98:G100"/>
    <mergeCell ref="H98:H100"/>
    <mergeCell ref="L98:L100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X320"/>
  <sheetViews>
    <sheetView workbookViewId="0">
      <pane xSplit="9" ySplit="3" topLeftCell="T67" activePane="bottomRight" state="frozen"/>
      <selection pane="topRight" activeCell="J1" sqref="J1"/>
      <selection pane="bottomLeft" activeCell="A4" sqref="A4"/>
      <selection pane="bottomRight" activeCell="V12" sqref="V12"/>
    </sheetView>
  </sheetViews>
  <sheetFormatPr baseColWidth="10" defaultRowHeight="23.25" x14ac:dyDescent="0.35"/>
  <cols>
    <col min="1" max="1" width="49.28515625" customWidth="1"/>
    <col min="2" max="2" width="32.5703125" style="296" customWidth="1"/>
    <col min="3" max="3" width="13.85546875" style="600" customWidth="1"/>
    <col min="4" max="4" width="8.42578125" style="296" hidden="1" customWidth="1"/>
    <col min="5" max="5" width="15.28515625" style="317" hidden="1" customWidth="1"/>
    <col min="6" max="6" width="14.140625" style="297" customWidth="1"/>
    <col min="7" max="7" width="14.140625" style="298" bestFit="1" customWidth="1"/>
    <col min="8" max="8" width="13.28515625" style="301" customWidth="1"/>
    <col min="9" max="9" width="16.28515625" style="297" customWidth="1"/>
    <col min="10" max="10" width="11.42578125" style="350"/>
    <col min="11" max="11" width="12.42578125" style="256" bestFit="1" customWidth="1"/>
    <col min="12" max="12" width="16" style="574" customWidth="1"/>
    <col min="13" max="13" width="11.42578125" style="256" customWidth="1"/>
    <col min="14" max="14" width="18.85546875" bestFit="1" customWidth="1"/>
    <col min="15" max="15" width="17.85546875" style="353" customWidth="1"/>
    <col min="16" max="16" width="13.85546875" style="663" bestFit="1" customWidth="1"/>
    <col min="17" max="17" width="15.85546875" style="2" bestFit="1" customWidth="1"/>
    <col min="18" max="18" width="13.42578125" style="3" bestFit="1" customWidth="1"/>
    <col min="19" max="19" width="12.42578125" style="362" bestFit="1" customWidth="1"/>
    <col min="20" max="20" width="13" style="335" bestFit="1" customWidth="1"/>
    <col min="21" max="21" width="11.42578125" style="313"/>
    <col min="22" max="22" width="11.42578125" style="328"/>
  </cols>
  <sheetData>
    <row r="1" spans="1:24" ht="42.75" customHeight="1" x14ac:dyDescent="0.65">
      <c r="A1" s="1663" t="s">
        <v>616</v>
      </c>
      <c r="B1" s="1663"/>
      <c r="C1" s="1663"/>
      <c r="D1" s="1663"/>
      <c r="E1" s="1663"/>
      <c r="F1" s="1663"/>
      <c r="G1" s="1663"/>
      <c r="H1" s="1663"/>
      <c r="I1" s="1663"/>
      <c r="J1" s="1663"/>
      <c r="K1" s="363"/>
      <c r="L1" s="562"/>
      <c r="M1" s="363"/>
      <c r="N1" s="363"/>
      <c r="O1" s="364"/>
      <c r="S1" s="1664" t="s">
        <v>0</v>
      </c>
      <c r="T1" s="1664"/>
      <c r="U1" s="4" t="s">
        <v>1</v>
      </c>
      <c r="V1" s="5" t="s">
        <v>2</v>
      </c>
      <c r="W1" s="1666" t="s">
        <v>3</v>
      </c>
      <c r="X1" s="1667"/>
    </row>
    <row r="2" spans="1:24" ht="24" thickBot="1" x14ac:dyDescent="0.4">
      <c r="A2" s="1663"/>
      <c r="B2" s="1663"/>
      <c r="C2" s="1663"/>
      <c r="D2" s="1663"/>
      <c r="E2" s="1663"/>
      <c r="F2" s="1663"/>
      <c r="G2" s="1663"/>
      <c r="H2" s="1663"/>
      <c r="I2" s="1663"/>
      <c r="J2" s="1663"/>
      <c r="K2" s="365"/>
      <c r="L2" s="563"/>
      <c r="M2" s="365"/>
      <c r="N2" s="366"/>
      <c r="O2" s="367"/>
      <c r="Q2" s="6"/>
      <c r="R2" s="7"/>
      <c r="S2" s="1665"/>
      <c r="T2" s="1665"/>
      <c r="U2" s="8"/>
      <c r="V2" s="9"/>
      <c r="W2" s="10"/>
      <c r="X2" s="11"/>
    </row>
    <row r="3" spans="1:24" ht="50.25" thickTop="1" thickBot="1" x14ac:dyDescent="0.4">
      <c r="A3" s="12" t="s">
        <v>4</v>
      </c>
      <c r="B3" s="13" t="s">
        <v>5</v>
      </c>
      <c r="C3" s="14" t="s">
        <v>6</v>
      </c>
      <c r="D3" s="14" t="s">
        <v>7</v>
      </c>
      <c r="E3" s="15" t="s">
        <v>8</v>
      </c>
      <c r="F3" s="16" t="s">
        <v>9</v>
      </c>
      <c r="G3" s="17" t="s">
        <v>10</v>
      </c>
      <c r="H3" s="18" t="s">
        <v>11</v>
      </c>
      <c r="I3" s="19" t="s">
        <v>12</v>
      </c>
      <c r="J3" s="20" t="s">
        <v>13</v>
      </c>
      <c r="K3" s="21"/>
      <c r="L3" s="581" t="s">
        <v>360</v>
      </c>
      <c r="M3" s="22"/>
      <c r="N3" s="23" t="s">
        <v>15</v>
      </c>
      <c r="O3" s="1668" t="s">
        <v>16</v>
      </c>
      <c r="P3" s="1669"/>
      <c r="Q3" s="24" t="s">
        <v>17</v>
      </c>
      <c r="R3" s="25" t="s">
        <v>18</v>
      </c>
      <c r="S3" s="26" t="s">
        <v>15</v>
      </c>
      <c r="T3" s="27" t="s">
        <v>19</v>
      </c>
      <c r="U3" s="962"/>
      <c r="V3" s="963"/>
      <c r="W3" s="28" t="s">
        <v>20</v>
      </c>
      <c r="X3" s="29" t="s">
        <v>15</v>
      </c>
    </row>
    <row r="4" spans="1:24" ht="33" customHeight="1" thickTop="1" thickBot="1" x14ac:dyDescent="0.4">
      <c r="A4" s="649" t="s">
        <v>619</v>
      </c>
      <c r="B4" s="559" t="s">
        <v>60</v>
      </c>
      <c r="C4" s="32" t="s">
        <v>620</v>
      </c>
      <c r="D4" s="33">
        <v>49</v>
      </c>
      <c r="E4" s="34">
        <f>D4*F4</f>
        <v>891310</v>
      </c>
      <c r="F4" s="500">
        <v>18190</v>
      </c>
      <c r="G4" s="657">
        <v>45170</v>
      </c>
      <c r="H4" s="553" t="s">
        <v>638</v>
      </c>
      <c r="I4" s="503">
        <v>23445</v>
      </c>
      <c r="J4" s="39">
        <f>I4-F4</f>
        <v>5255</v>
      </c>
      <c r="K4" s="40">
        <v>34</v>
      </c>
      <c r="L4" s="564"/>
      <c r="M4" s="41"/>
      <c r="N4" s="42">
        <f>K4*I4</f>
        <v>797130</v>
      </c>
      <c r="O4" s="555" t="s">
        <v>21</v>
      </c>
      <c r="P4" s="664">
        <v>45177</v>
      </c>
      <c r="Q4" s="45">
        <v>25150</v>
      </c>
      <c r="R4" s="46">
        <v>45183</v>
      </c>
      <c r="S4" s="47"/>
      <c r="T4" s="48"/>
      <c r="U4" s="960" t="s">
        <v>762</v>
      </c>
      <c r="V4" s="961">
        <v>4408</v>
      </c>
      <c r="W4" s="789" t="s">
        <v>648</v>
      </c>
      <c r="X4" s="788">
        <v>4176</v>
      </c>
    </row>
    <row r="5" spans="1:24" ht="33" customHeight="1" thickTop="1" thickBot="1" x14ac:dyDescent="0.4">
      <c r="A5" s="649" t="s">
        <v>621</v>
      </c>
      <c r="B5" s="559" t="s">
        <v>651</v>
      </c>
      <c r="C5" s="78" t="s">
        <v>650</v>
      </c>
      <c r="D5" s="784">
        <v>49</v>
      </c>
      <c r="E5" s="34">
        <f>D5*F5</f>
        <v>453250</v>
      </c>
      <c r="F5" s="500">
        <v>9250</v>
      </c>
      <c r="G5" s="657">
        <v>45173</v>
      </c>
      <c r="H5" s="553">
        <v>43577</v>
      </c>
      <c r="I5" s="503">
        <v>9250</v>
      </c>
      <c r="J5" s="39">
        <f t="shared" ref="J5:J6" si="0">I5-F5</f>
        <v>0</v>
      </c>
      <c r="K5" s="40">
        <v>46.8</v>
      </c>
      <c r="L5" s="565"/>
      <c r="M5" s="554"/>
      <c r="N5" s="42">
        <f t="shared" ref="N5:N6" si="1">K5*I5</f>
        <v>432900</v>
      </c>
      <c r="O5" s="555" t="s">
        <v>64</v>
      </c>
      <c r="P5" s="664">
        <v>45180</v>
      </c>
      <c r="Q5" s="785"/>
      <c r="R5" s="786"/>
      <c r="S5" s="47"/>
      <c r="T5" s="48"/>
      <c r="U5" s="49"/>
      <c r="V5" s="50"/>
      <c r="W5" s="51"/>
      <c r="X5" s="52"/>
    </row>
    <row r="6" spans="1:24" ht="36" customHeight="1" thickTop="1" thickBot="1" x14ac:dyDescent="0.4">
      <c r="A6" s="53" t="s">
        <v>621</v>
      </c>
      <c r="B6" s="613" t="s">
        <v>346</v>
      </c>
      <c r="C6" s="55" t="s">
        <v>652</v>
      </c>
      <c r="D6" s="56">
        <v>49</v>
      </c>
      <c r="E6" s="34">
        <f>D6*F6</f>
        <v>433650</v>
      </c>
      <c r="F6" s="504">
        <v>8850</v>
      </c>
      <c r="G6" s="658">
        <v>45174</v>
      </c>
      <c r="H6" s="453">
        <v>43588</v>
      </c>
      <c r="I6" s="491">
        <v>8850</v>
      </c>
      <c r="J6" s="39">
        <f t="shared" si="0"/>
        <v>0</v>
      </c>
      <c r="K6" s="40">
        <v>46.8</v>
      </c>
      <c r="L6" s="565"/>
      <c r="M6" s="554"/>
      <c r="N6" s="42">
        <f t="shared" si="1"/>
        <v>414180</v>
      </c>
      <c r="O6" s="476" t="s">
        <v>21</v>
      </c>
      <c r="P6" s="665">
        <v>45181</v>
      </c>
      <c r="Q6" s="64"/>
      <c r="R6" s="65"/>
      <c r="S6" s="47"/>
      <c r="T6" s="48"/>
      <c r="U6" s="49"/>
      <c r="V6" s="50"/>
      <c r="W6" s="49"/>
      <c r="X6" s="52"/>
    </row>
    <row r="7" spans="1:24" ht="28.5" customHeight="1" thickTop="1" thickBot="1" x14ac:dyDescent="0.4">
      <c r="A7" s="53" t="s">
        <v>621</v>
      </c>
      <c r="B7" s="613" t="s">
        <v>69</v>
      </c>
      <c r="C7" s="55" t="s">
        <v>653</v>
      </c>
      <c r="D7" s="56">
        <v>49</v>
      </c>
      <c r="E7" s="34">
        <f>D7*F7</f>
        <v>474810</v>
      </c>
      <c r="F7" s="504">
        <v>9690</v>
      </c>
      <c r="G7" s="658">
        <v>45175</v>
      </c>
      <c r="H7" s="506">
        <v>43607</v>
      </c>
      <c r="I7" s="491">
        <v>9690</v>
      </c>
      <c r="J7" s="39">
        <f t="shared" ref="J7:J70" si="2">I7-F7</f>
        <v>0</v>
      </c>
      <c r="K7" s="40">
        <v>46.8</v>
      </c>
      <c r="L7" s="565"/>
      <c r="M7" s="554"/>
      <c r="N7" s="42">
        <f t="shared" ref="N7:N71" si="3">K7*I7</f>
        <v>453492</v>
      </c>
      <c r="O7" s="476" t="s">
        <v>21</v>
      </c>
      <c r="P7" s="665">
        <v>45182</v>
      </c>
      <c r="Q7" s="64"/>
      <c r="R7" s="65"/>
      <c r="S7" s="47"/>
      <c r="T7" s="48"/>
      <c r="U7" s="49"/>
      <c r="V7" s="50"/>
      <c r="W7" s="49"/>
      <c r="X7" s="52"/>
    </row>
    <row r="8" spans="1:24" ht="41.25" customHeight="1" thickTop="1" thickBot="1" x14ac:dyDescent="0.4">
      <c r="A8" s="76" t="s">
        <v>621</v>
      </c>
      <c r="B8" s="613" t="s">
        <v>346</v>
      </c>
      <c r="C8" s="55" t="s">
        <v>654</v>
      </c>
      <c r="D8" s="56">
        <v>49</v>
      </c>
      <c r="E8" s="34">
        <f>D8*F8</f>
        <v>454720</v>
      </c>
      <c r="F8" s="504">
        <v>9280</v>
      </c>
      <c r="G8" s="658">
        <v>45176</v>
      </c>
      <c r="H8" s="453">
        <v>43617</v>
      </c>
      <c r="I8" s="491">
        <v>9280</v>
      </c>
      <c r="J8" s="39">
        <f t="shared" si="2"/>
        <v>0</v>
      </c>
      <c r="K8" s="40">
        <v>46.8</v>
      </c>
      <c r="L8" s="566"/>
      <c r="M8" s="61"/>
      <c r="N8" s="42">
        <f t="shared" si="3"/>
        <v>434304</v>
      </c>
      <c r="O8" s="472" t="s">
        <v>21</v>
      </c>
      <c r="P8" s="665">
        <v>45183</v>
      </c>
      <c r="Q8" s="64"/>
      <c r="R8" s="65"/>
      <c r="S8" s="47"/>
      <c r="T8" s="48"/>
      <c r="U8" s="49"/>
      <c r="V8" s="50"/>
      <c r="W8" s="66"/>
      <c r="X8" s="52"/>
    </row>
    <row r="9" spans="1:24" ht="53.25" thickTop="1" thickBot="1" x14ac:dyDescent="0.4">
      <c r="A9" s="767" t="s">
        <v>622</v>
      </c>
      <c r="B9" s="613" t="s">
        <v>623</v>
      </c>
      <c r="C9" s="55" t="s">
        <v>654</v>
      </c>
      <c r="D9" s="56">
        <v>49</v>
      </c>
      <c r="E9" s="34">
        <f t="shared" ref="E9:E61" si="4">D9*F9</f>
        <v>997640</v>
      </c>
      <c r="F9" s="504">
        <v>20360</v>
      </c>
      <c r="G9" s="658">
        <v>45177</v>
      </c>
      <c r="H9" s="556" t="s">
        <v>636</v>
      </c>
      <c r="I9" s="491">
        <v>25955</v>
      </c>
      <c r="J9" s="39">
        <f t="shared" si="2"/>
        <v>5595</v>
      </c>
      <c r="K9" s="40">
        <v>34</v>
      </c>
      <c r="L9" s="568"/>
      <c r="M9" s="463"/>
      <c r="N9" s="42">
        <f t="shared" si="3"/>
        <v>882470</v>
      </c>
      <c r="O9" s="472" t="s">
        <v>22</v>
      </c>
      <c r="P9" s="665">
        <v>45184</v>
      </c>
      <c r="Q9" s="64">
        <v>23910</v>
      </c>
      <c r="R9" s="65">
        <v>45184</v>
      </c>
      <c r="S9" s="47">
        <v>30240</v>
      </c>
      <c r="T9" s="48" t="s">
        <v>624</v>
      </c>
      <c r="U9" s="49" t="s">
        <v>762</v>
      </c>
      <c r="V9" s="50">
        <v>4408</v>
      </c>
      <c r="W9" s="790" t="s">
        <v>648</v>
      </c>
      <c r="X9" s="788">
        <v>4176</v>
      </c>
    </row>
    <row r="10" spans="1:24" ht="39" thickTop="1" thickBot="1" x14ac:dyDescent="0.4">
      <c r="A10" s="76" t="s">
        <v>625</v>
      </c>
      <c r="B10" s="613" t="s">
        <v>59</v>
      </c>
      <c r="C10" s="67" t="s">
        <v>655</v>
      </c>
      <c r="D10" s="56">
        <v>49</v>
      </c>
      <c r="E10" s="34">
        <f t="shared" si="4"/>
        <v>1085350</v>
      </c>
      <c r="F10" s="504">
        <v>22150</v>
      </c>
      <c r="G10" s="658">
        <v>45179</v>
      </c>
      <c r="H10" s="506" t="s">
        <v>637</v>
      </c>
      <c r="I10" s="491">
        <v>23090</v>
      </c>
      <c r="J10" s="39">
        <f t="shared" si="2"/>
        <v>940</v>
      </c>
      <c r="K10" s="40">
        <v>34.5</v>
      </c>
      <c r="L10" s="568"/>
      <c r="M10" s="463"/>
      <c r="N10" s="42">
        <f t="shared" si="3"/>
        <v>796605</v>
      </c>
      <c r="O10" s="508" t="s">
        <v>22</v>
      </c>
      <c r="P10" s="665">
        <v>45187</v>
      </c>
      <c r="Q10" s="64">
        <v>31961</v>
      </c>
      <c r="R10" s="65">
        <v>45184</v>
      </c>
      <c r="S10" s="47"/>
      <c r="T10" s="48"/>
      <c r="U10" s="49"/>
      <c r="V10" s="50"/>
      <c r="W10" s="791" t="s">
        <v>648</v>
      </c>
      <c r="X10" s="788">
        <v>4176</v>
      </c>
    </row>
    <row r="11" spans="1:24" ht="39.75" customHeight="1" thickTop="1" thickBot="1" x14ac:dyDescent="0.4">
      <c r="A11" s="76" t="s">
        <v>408</v>
      </c>
      <c r="B11" s="613" t="s">
        <v>415</v>
      </c>
      <c r="C11" s="67" t="s">
        <v>655</v>
      </c>
      <c r="D11" s="56">
        <v>0</v>
      </c>
      <c r="E11" s="34">
        <f t="shared" si="4"/>
        <v>0</v>
      </c>
      <c r="F11" s="504">
        <v>0</v>
      </c>
      <c r="G11" s="658">
        <v>45179</v>
      </c>
      <c r="H11" s="506">
        <v>5554</v>
      </c>
      <c r="I11" s="491">
        <v>5580</v>
      </c>
      <c r="J11" s="39">
        <f t="shared" si="2"/>
        <v>5580</v>
      </c>
      <c r="K11" s="40">
        <v>34.5</v>
      </c>
      <c r="L11" s="568"/>
      <c r="M11" s="463"/>
      <c r="N11" s="42">
        <f t="shared" si="3"/>
        <v>192510</v>
      </c>
      <c r="O11" s="508" t="s">
        <v>22</v>
      </c>
      <c r="P11" s="665">
        <v>45187</v>
      </c>
      <c r="Q11" s="64"/>
      <c r="R11" s="65"/>
      <c r="S11" s="47"/>
      <c r="T11" s="48"/>
      <c r="U11" s="49" t="s">
        <v>762</v>
      </c>
      <c r="V11" s="50">
        <v>4408</v>
      </c>
      <c r="W11" s="791" t="s">
        <v>648</v>
      </c>
      <c r="X11" s="788">
        <v>0</v>
      </c>
    </row>
    <row r="12" spans="1:24" ht="30.75" customHeight="1" thickTop="1" thickBot="1" x14ac:dyDescent="0.35">
      <c r="A12" s="76" t="s">
        <v>621</v>
      </c>
      <c r="B12" s="613" t="s">
        <v>626</v>
      </c>
      <c r="C12" s="67" t="s">
        <v>656</v>
      </c>
      <c r="D12" s="56">
        <v>48</v>
      </c>
      <c r="E12" s="34">
        <f t="shared" si="4"/>
        <v>713280</v>
      </c>
      <c r="F12" s="504">
        <v>14860</v>
      </c>
      <c r="G12" s="658">
        <v>45181</v>
      </c>
      <c r="H12" s="506">
        <v>43682</v>
      </c>
      <c r="I12" s="491">
        <v>14860</v>
      </c>
      <c r="J12" s="39">
        <f t="shared" si="2"/>
        <v>0</v>
      </c>
      <c r="K12" s="40">
        <v>47.5</v>
      </c>
      <c r="L12" s="1859"/>
      <c r="M12" s="1860"/>
      <c r="N12" s="42">
        <f t="shared" si="3"/>
        <v>705850</v>
      </c>
      <c r="O12" s="474" t="s">
        <v>22</v>
      </c>
      <c r="P12" s="666">
        <v>45188</v>
      </c>
      <c r="Q12" s="64"/>
      <c r="R12" s="65"/>
      <c r="S12" s="47"/>
      <c r="T12" s="48"/>
      <c r="U12" s="49"/>
      <c r="V12" s="50"/>
      <c r="W12" s="49"/>
      <c r="X12" s="52">
        <v>0</v>
      </c>
    </row>
    <row r="13" spans="1:24" ht="30.75" customHeight="1" thickTop="1" thickBot="1" x14ac:dyDescent="0.4">
      <c r="A13" s="76" t="s">
        <v>621</v>
      </c>
      <c r="B13" s="613" t="s">
        <v>346</v>
      </c>
      <c r="C13" s="67" t="s">
        <v>657</v>
      </c>
      <c r="D13" s="56">
        <v>48</v>
      </c>
      <c r="E13" s="34">
        <f t="shared" si="4"/>
        <v>459360</v>
      </c>
      <c r="F13" s="504">
        <v>9570</v>
      </c>
      <c r="G13" s="658">
        <v>45182</v>
      </c>
      <c r="H13" s="453">
        <v>43690</v>
      </c>
      <c r="I13" s="491">
        <v>9570</v>
      </c>
      <c r="J13" s="39">
        <f t="shared" si="2"/>
        <v>0</v>
      </c>
      <c r="K13" s="40">
        <v>47.5</v>
      </c>
      <c r="L13" s="568"/>
      <c r="M13" s="463"/>
      <c r="N13" s="42">
        <f t="shared" si="3"/>
        <v>454575</v>
      </c>
      <c r="O13" s="474" t="s">
        <v>21</v>
      </c>
      <c r="P13" s="666">
        <v>45189</v>
      </c>
      <c r="Q13" s="64"/>
      <c r="R13" s="65"/>
      <c r="S13" s="47"/>
      <c r="T13" s="48"/>
      <c r="U13" s="49"/>
      <c r="V13" s="50"/>
      <c r="W13" s="49"/>
      <c r="X13" s="52">
        <v>0</v>
      </c>
    </row>
    <row r="14" spans="1:24" ht="34.5" customHeight="1" thickTop="1" thickBot="1" x14ac:dyDescent="0.4">
      <c r="A14" s="53" t="s">
        <v>621</v>
      </c>
      <c r="B14" s="613" t="s">
        <v>42</v>
      </c>
      <c r="C14" s="55" t="s">
        <v>658</v>
      </c>
      <c r="D14" s="56">
        <v>48</v>
      </c>
      <c r="E14" s="34">
        <f t="shared" si="4"/>
        <v>1161600</v>
      </c>
      <c r="F14" s="504">
        <v>24200</v>
      </c>
      <c r="G14" s="658">
        <v>45183</v>
      </c>
      <c r="H14" s="453">
        <v>43704</v>
      </c>
      <c r="I14" s="491">
        <v>24200</v>
      </c>
      <c r="J14" s="39">
        <f t="shared" si="2"/>
        <v>0</v>
      </c>
      <c r="K14" s="40">
        <v>47.5</v>
      </c>
      <c r="L14" s="568"/>
      <c r="M14" s="463"/>
      <c r="N14" s="42">
        <f t="shared" si="3"/>
        <v>1149500</v>
      </c>
      <c r="O14" s="476" t="s">
        <v>21</v>
      </c>
      <c r="P14" s="666">
        <v>45190</v>
      </c>
      <c r="Q14" s="64"/>
      <c r="R14" s="65"/>
      <c r="S14" s="47"/>
      <c r="T14" s="48"/>
      <c r="U14" s="49"/>
      <c r="V14" s="50"/>
      <c r="W14" s="49"/>
      <c r="X14" s="52">
        <v>0</v>
      </c>
    </row>
    <row r="15" spans="1:24" ht="27.75" customHeight="1" thickTop="1" thickBot="1" x14ac:dyDescent="0.4">
      <c r="A15" s="53" t="s">
        <v>621</v>
      </c>
      <c r="B15" s="54" t="s">
        <v>346</v>
      </c>
      <c r="C15" s="55" t="s">
        <v>659</v>
      </c>
      <c r="D15" s="56">
        <v>48</v>
      </c>
      <c r="E15" s="34">
        <f t="shared" si="4"/>
        <v>487200</v>
      </c>
      <c r="F15" s="504">
        <v>10150</v>
      </c>
      <c r="G15" s="658">
        <v>45184</v>
      </c>
      <c r="H15" s="453">
        <v>43730</v>
      </c>
      <c r="I15" s="491">
        <v>10150</v>
      </c>
      <c r="J15" s="39">
        <f t="shared" si="2"/>
        <v>0</v>
      </c>
      <c r="K15" s="40">
        <v>47.5</v>
      </c>
      <c r="L15" s="566"/>
      <c r="M15" s="61"/>
      <c r="N15" s="42">
        <f t="shared" si="3"/>
        <v>482125</v>
      </c>
      <c r="O15" s="476" t="s">
        <v>22</v>
      </c>
      <c r="P15" s="666">
        <v>45191</v>
      </c>
      <c r="Q15" s="64"/>
      <c r="R15" s="65"/>
      <c r="S15" s="47"/>
      <c r="T15" s="48"/>
      <c r="U15" s="49"/>
      <c r="V15" s="50"/>
      <c r="W15" s="49"/>
      <c r="X15" s="52">
        <v>0</v>
      </c>
    </row>
    <row r="16" spans="1:24" ht="37.5" customHeight="1" thickTop="1" thickBot="1" x14ac:dyDescent="0.4">
      <c r="A16" s="53" t="s">
        <v>561</v>
      </c>
      <c r="B16" s="54" t="s">
        <v>484</v>
      </c>
      <c r="C16" s="55" t="s">
        <v>660</v>
      </c>
      <c r="D16" s="73">
        <v>48</v>
      </c>
      <c r="E16" s="34">
        <f t="shared" si="4"/>
        <v>1126560</v>
      </c>
      <c r="F16" s="504">
        <v>23470</v>
      </c>
      <c r="G16" s="658">
        <v>45186</v>
      </c>
      <c r="H16" s="453" t="s">
        <v>643</v>
      </c>
      <c r="I16" s="491">
        <v>24080</v>
      </c>
      <c r="J16" s="39">
        <f t="shared" si="2"/>
        <v>610</v>
      </c>
      <c r="K16" s="40">
        <v>34.5</v>
      </c>
      <c r="L16" s="566"/>
      <c r="M16" s="61"/>
      <c r="N16" s="42">
        <f t="shared" si="3"/>
        <v>830760</v>
      </c>
      <c r="O16" s="476" t="s">
        <v>64</v>
      </c>
      <c r="P16" s="666">
        <v>45194</v>
      </c>
      <c r="Q16" s="64">
        <v>25120</v>
      </c>
      <c r="R16" s="65">
        <v>45188</v>
      </c>
      <c r="S16" s="47"/>
      <c r="T16" s="48"/>
      <c r="U16" s="49"/>
      <c r="V16" s="50"/>
      <c r="W16" s="791" t="s">
        <v>648</v>
      </c>
      <c r="X16" s="788">
        <v>4176</v>
      </c>
    </row>
    <row r="17" spans="1:24" ht="27.75" customHeight="1" thickTop="1" thickBot="1" x14ac:dyDescent="0.4">
      <c r="A17" s="76" t="s">
        <v>408</v>
      </c>
      <c r="B17" s="54" t="s">
        <v>415</v>
      </c>
      <c r="C17" s="55" t="s">
        <v>660</v>
      </c>
      <c r="D17" s="56">
        <v>0</v>
      </c>
      <c r="E17" s="34">
        <f t="shared" si="4"/>
        <v>0</v>
      </c>
      <c r="F17" s="504">
        <v>0</v>
      </c>
      <c r="G17" s="658">
        <v>45186</v>
      </c>
      <c r="H17" s="453" t="s">
        <v>644</v>
      </c>
      <c r="I17" s="491">
        <v>5235</v>
      </c>
      <c r="J17" s="39">
        <f t="shared" si="2"/>
        <v>5235</v>
      </c>
      <c r="K17" s="40">
        <v>34.5</v>
      </c>
      <c r="L17" s="566"/>
      <c r="M17" s="61"/>
      <c r="N17" s="42">
        <f t="shared" si="3"/>
        <v>180607.5</v>
      </c>
      <c r="O17" s="476" t="s">
        <v>21</v>
      </c>
      <c r="P17" s="666">
        <v>45194</v>
      </c>
      <c r="Q17" s="64">
        <v>6280</v>
      </c>
      <c r="R17" s="65">
        <v>45188</v>
      </c>
      <c r="S17" s="47"/>
      <c r="T17" s="48"/>
      <c r="U17" s="49"/>
      <c r="V17" s="50"/>
      <c r="W17" s="791" t="s">
        <v>648</v>
      </c>
      <c r="X17" s="788">
        <v>0</v>
      </c>
    </row>
    <row r="18" spans="1:24" ht="27.75" customHeight="1" thickTop="1" thickBot="1" x14ac:dyDescent="0.4">
      <c r="A18" s="76" t="s">
        <v>621</v>
      </c>
      <c r="B18" s="54" t="s">
        <v>58</v>
      </c>
      <c r="C18" s="77" t="s">
        <v>661</v>
      </c>
      <c r="D18" s="56">
        <v>48</v>
      </c>
      <c r="E18" s="34">
        <f t="shared" si="4"/>
        <v>1253760</v>
      </c>
      <c r="F18" s="504">
        <v>26120</v>
      </c>
      <c r="G18" s="658">
        <v>45189</v>
      </c>
      <c r="H18" s="389" t="s">
        <v>646</v>
      </c>
      <c r="I18" s="491">
        <v>26120</v>
      </c>
      <c r="J18" s="39">
        <f t="shared" si="2"/>
        <v>0</v>
      </c>
      <c r="K18" s="40">
        <v>47.5</v>
      </c>
      <c r="L18" s="566"/>
      <c r="M18" s="61"/>
      <c r="N18" s="42">
        <f t="shared" si="3"/>
        <v>1240700</v>
      </c>
      <c r="O18" s="476" t="s">
        <v>22</v>
      </c>
      <c r="P18" s="666">
        <v>45197</v>
      </c>
      <c r="Q18" s="64"/>
      <c r="R18" s="65"/>
      <c r="S18" s="47"/>
      <c r="T18" s="48"/>
      <c r="U18" s="49"/>
      <c r="V18" s="50"/>
      <c r="W18" s="49"/>
      <c r="X18" s="52">
        <v>0</v>
      </c>
    </row>
    <row r="19" spans="1:24" ht="27.75" customHeight="1" thickTop="1" thickBot="1" x14ac:dyDescent="0.4">
      <c r="A19" s="76" t="s">
        <v>621</v>
      </c>
      <c r="B19" s="54" t="s">
        <v>79</v>
      </c>
      <c r="C19" s="77" t="s">
        <v>662</v>
      </c>
      <c r="D19" s="56">
        <v>48</v>
      </c>
      <c r="E19" s="34">
        <f t="shared" si="4"/>
        <v>1058880</v>
      </c>
      <c r="F19" s="504">
        <v>22060</v>
      </c>
      <c r="G19" s="658">
        <v>45191</v>
      </c>
      <c r="H19" s="389" t="s">
        <v>647</v>
      </c>
      <c r="I19" s="491">
        <v>22060</v>
      </c>
      <c r="J19" s="39">
        <f t="shared" si="2"/>
        <v>0</v>
      </c>
      <c r="K19" s="40">
        <v>46.8</v>
      </c>
      <c r="L19" s="566"/>
      <c r="M19" s="61"/>
      <c r="N19" s="42">
        <f t="shared" si="3"/>
        <v>1032407.9999999999</v>
      </c>
      <c r="O19" s="476" t="s">
        <v>22</v>
      </c>
      <c r="P19" s="666">
        <v>45198</v>
      </c>
      <c r="Q19" s="64"/>
      <c r="R19" s="65"/>
      <c r="S19" s="47"/>
      <c r="T19" s="48"/>
      <c r="U19" s="49"/>
      <c r="V19" s="50"/>
      <c r="W19" s="49"/>
      <c r="X19" s="52">
        <v>0</v>
      </c>
    </row>
    <row r="20" spans="1:24" ht="27.75" customHeight="1" thickTop="1" thickBot="1" x14ac:dyDescent="0.4">
      <c r="A20" s="53" t="s">
        <v>639</v>
      </c>
      <c r="B20" s="54" t="s">
        <v>60</v>
      </c>
      <c r="C20" s="77" t="s">
        <v>663</v>
      </c>
      <c r="D20" s="56">
        <v>48</v>
      </c>
      <c r="E20" s="34">
        <f t="shared" si="4"/>
        <v>1071360</v>
      </c>
      <c r="F20" s="504">
        <v>22320</v>
      </c>
      <c r="G20" s="658">
        <v>45194</v>
      </c>
      <c r="H20" s="389" t="s">
        <v>674</v>
      </c>
      <c r="I20" s="491">
        <v>23260</v>
      </c>
      <c r="J20" s="39">
        <f t="shared" si="2"/>
        <v>940</v>
      </c>
      <c r="K20" s="40">
        <v>34</v>
      </c>
      <c r="L20" s="566"/>
      <c r="M20" s="61"/>
      <c r="N20" s="42">
        <f t="shared" si="3"/>
        <v>790840</v>
      </c>
      <c r="O20" s="378" t="s">
        <v>21</v>
      </c>
      <c r="P20" s="768">
        <v>45201</v>
      </c>
      <c r="Q20" s="64">
        <v>31400</v>
      </c>
      <c r="R20" s="65">
        <v>45195</v>
      </c>
      <c r="S20" s="47">
        <v>30240</v>
      </c>
      <c r="T20" s="48" t="s">
        <v>645</v>
      </c>
      <c r="U20" s="49"/>
      <c r="V20" s="50"/>
      <c r="W20" s="791" t="s">
        <v>648</v>
      </c>
      <c r="X20" s="788">
        <v>4176</v>
      </c>
    </row>
    <row r="21" spans="1:24" ht="27.75" customHeight="1" thickTop="1" thickBot="1" x14ac:dyDescent="0.4">
      <c r="A21" s="53" t="s">
        <v>408</v>
      </c>
      <c r="B21" s="54" t="s">
        <v>415</v>
      </c>
      <c r="C21" s="77" t="s">
        <v>663</v>
      </c>
      <c r="D21" s="56">
        <v>0</v>
      </c>
      <c r="E21" s="34">
        <f t="shared" si="4"/>
        <v>0</v>
      </c>
      <c r="F21" s="504">
        <v>0</v>
      </c>
      <c r="G21" s="658">
        <v>45194</v>
      </c>
      <c r="H21" s="389" t="s">
        <v>675</v>
      </c>
      <c r="I21" s="491">
        <v>5250</v>
      </c>
      <c r="J21" s="39">
        <f t="shared" si="2"/>
        <v>5250</v>
      </c>
      <c r="K21" s="40">
        <v>34</v>
      </c>
      <c r="L21" s="566"/>
      <c r="M21" s="61"/>
      <c r="N21" s="42">
        <f t="shared" si="3"/>
        <v>178500</v>
      </c>
      <c r="O21" s="378" t="s">
        <v>21</v>
      </c>
      <c r="P21" s="768">
        <v>45201</v>
      </c>
      <c r="Q21" s="64">
        <v>0</v>
      </c>
      <c r="R21" s="65">
        <v>45195</v>
      </c>
      <c r="S21" s="47"/>
      <c r="T21" s="48"/>
      <c r="U21" s="49"/>
      <c r="V21" s="50"/>
      <c r="W21" s="791" t="s">
        <v>648</v>
      </c>
      <c r="X21" s="788">
        <v>0</v>
      </c>
    </row>
    <row r="22" spans="1:24" ht="24" customHeight="1" thickTop="1" thickBot="1" x14ac:dyDescent="0.4">
      <c r="A22" s="712" t="s">
        <v>621</v>
      </c>
      <c r="B22" s="54" t="s">
        <v>640</v>
      </c>
      <c r="C22" s="78" t="s">
        <v>664</v>
      </c>
      <c r="D22" s="56">
        <v>48</v>
      </c>
      <c r="E22" s="34">
        <f t="shared" si="4"/>
        <v>1088160</v>
      </c>
      <c r="F22" s="504">
        <v>22670</v>
      </c>
      <c r="G22" s="658">
        <v>45196</v>
      </c>
      <c r="H22" s="389">
        <v>43839</v>
      </c>
      <c r="I22" s="491">
        <v>22670</v>
      </c>
      <c r="J22" s="39">
        <f t="shared" si="2"/>
        <v>0</v>
      </c>
      <c r="K22" s="40">
        <v>46.2</v>
      </c>
      <c r="L22" s="566"/>
      <c r="M22" s="61"/>
      <c r="N22" s="42">
        <f t="shared" si="3"/>
        <v>1047354.0000000001</v>
      </c>
      <c r="O22" s="378" t="s">
        <v>21</v>
      </c>
      <c r="P22" s="768">
        <v>45203</v>
      </c>
      <c r="Q22" s="64"/>
      <c r="R22" s="65"/>
      <c r="S22" s="47"/>
      <c r="T22" s="48"/>
      <c r="U22" s="49"/>
      <c r="V22" s="50"/>
      <c r="W22" s="49"/>
      <c r="X22" s="52">
        <v>0</v>
      </c>
    </row>
    <row r="23" spans="1:24" ht="26.25" customHeight="1" thickTop="1" thickBot="1" x14ac:dyDescent="0.4">
      <c r="A23" s="611" t="s">
        <v>621</v>
      </c>
      <c r="B23" s="612" t="s">
        <v>45</v>
      </c>
      <c r="C23" s="55" t="s">
        <v>665</v>
      </c>
      <c r="D23" s="56">
        <v>48</v>
      </c>
      <c r="E23" s="34">
        <f t="shared" si="4"/>
        <v>1127040</v>
      </c>
      <c r="F23" s="608">
        <v>23480</v>
      </c>
      <c r="G23" s="658">
        <v>45198</v>
      </c>
      <c r="H23" s="389">
        <v>43876</v>
      </c>
      <c r="I23" s="607">
        <v>23480</v>
      </c>
      <c r="J23" s="39">
        <f t="shared" si="2"/>
        <v>0</v>
      </c>
      <c r="K23" s="40">
        <v>46.2</v>
      </c>
      <c r="L23" s="566"/>
      <c r="M23" s="61"/>
      <c r="N23" s="42">
        <f t="shared" si="3"/>
        <v>1084776</v>
      </c>
      <c r="O23" s="378" t="s">
        <v>21</v>
      </c>
      <c r="P23" s="768">
        <v>45205</v>
      </c>
      <c r="Q23" s="64"/>
      <c r="R23" s="65"/>
      <c r="S23" s="47"/>
      <c r="T23" s="48"/>
      <c r="U23" s="49"/>
      <c r="V23" s="50"/>
      <c r="W23" s="49"/>
      <c r="X23" s="52">
        <v>0</v>
      </c>
    </row>
    <row r="24" spans="1:24" ht="27.75" customHeight="1" thickTop="1" thickBot="1" x14ac:dyDescent="0.4">
      <c r="A24" s="53"/>
      <c r="B24" s="54"/>
      <c r="C24" s="67"/>
      <c r="D24" s="56"/>
      <c r="E24" s="34">
        <f t="shared" si="4"/>
        <v>0</v>
      </c>
      <c r="F24" s="504"/>
      <c r="G24" s="658"/>
      <c r="H24" s="453"/>
      <c r="I24" s="491"/>
      <c r="J24" s="39">
        <f t="shared" si="2"/>
        <v>0</v>
      </c>
      <c r="K24" s="40"/>
      <c r="L24" s="566"/>
      <c r="M24" s="61"/>
      <c r="N24" s="42">
        <f t="shared" si="3"/>
        <v>0</v>
      </c>
      <c r="O24" s="72"/>
      <c r="P24" s="667"/>
      <c r="Q24" s="64"/>
      <c r="R24" s="65"/>
      <c r="S24" s="47"/>
      <c r="T24" s="48"/>
      <c r="U24" s="49"/>
      <c r="V24" s="50"/>
      <c r="W24" s="49"/>
      <c r="X24" s="52">
        <v>0</v>
      </c>
    </row>
    <row r="25" spans="1:24" ht="28.5" customHeight="1" thickTop="1" thickBot="1" x14ac:dyDescent="0.4">
      <c r="A25" s="82"/>
      <c r="B25" s="54"/>
      <c r="C25" s="55"/>
      <c r="D25" s="56"/>
      <c r="E25" s="34">
        <f t="shared" si="4"/>
        <v>0</v>
      </c>
      <c r="F25" s="504"/>
      <c r="G25" s="658"/>
      <c r="H25" s="453"/>
      <c r="I25" s="491"/>
      <c r="J25" s="39">
        <f t="shared" si="2"/>
        <v>0</v>
      </c>
      <c r="K25" s="81"/>
      <c r="L25" s="566"/>
      <c r="M25" s="61"/>
      <c r="N25" s="42">
        <f t="shared" si="3"/>
        <v>0</v>
      </c>
      <c r="O25" s="75"/>
      <c r="P25" s="667"/>
      <c r="Q25" s="64"/>
      <c r="R25" s="65"/>
      <c r="S25" s="47"/>
      <c r="T25" s="48"/>
      <c r="U25" s="49"/>
      <c r="V25" s="50"/>
      <c r="W25" s="49"/>
      <c r="X25" s="52">
        <v>0</v>
      </c>
    </row>
    <row r="26" spans="1:24" ht="33.75" customHeight="1" thickTop="1" thickBot="1" x14ac:dyDescent="0.4">
      <c r="A26" s="82"/>
      <c r="B26" s="54"/>
      <c r="C26" s="77"/>
      <c r="D26" s="56"/>
      <c r="E26" s="34">
        <f t="shared" si="4"/>
        <v>0</v>
      </c>
      <c r="F26" s="504"/>
      <c r="G26" s="658"/>
      <c r="H26" s="453"/>
      <c r="I26" s="491"/>
      <c r="J26" s="39">
        <f t="shared" si="2"/>
        <v>0</v>
      </c>
      <c r="K26" s="81"/>
      <c r="L26" s="566"/>
      <c r="M26" s="61"/>
      <c r="N26" s="42">
        <f t="shared" si="3"/>
        <v>0</v>
      </c>
      <c r="O26" s="72"/>
      <c r="P26" s="667"/>
      <c r="Q26" s="64"/>
      <c r="R26" s="65"/>
      <c r="S26" s="47"/>
      <c r="T26" s="48"/>
      <c r="U26" s="49"/>
      <c r="V26" s="50"/>
      <c r="W26" s="49"/>
      <c r="X26" s="52">
        <v>0</v>
      </c>
    </row>
    <row r="27" spans="1:24" ht="30" customHeight="1" thickTop="1" thickBot="1" x14ac:dyDescent="0.4">
      <c r="A27" s="82"/>
      <c r="B27" s="54"/>
      <c r="C27" s="439"/>
      <c r="D27" s="85"/>
      <c r="E27" s="34">
        <f t="shared" si="4"/>
        <v>0</v>
      </c>
      <c r="F27" s="504"/>
      <c r="G27" s="658"/>
      <c r="H27" s="453"/>
      <c r="I27" s="491"/>
      <c r="J27" s="39">
        <f t="shared" si="2"/>
        <v>0</v>
      </c>
      <c r="K27" s="81"/>
      <c r="L27" s="566"/>
      <c r="M27" s="61"/>
      <c r="N27" s="42">
        <f t="shared" si="3"/>
        <v>0</v>
      </c>
      <c r="O27" s="72"/>
      <c r="P27" s="667"/>
      <c r="Q27" s="86"/>
      <c r="R27" s="65"/>
      <c r="S27" s="47"/>
      <c r="T27" s="48"/>
      <c r="U27" s="49"/>
      <c r="V27" s="50"/>
      <c r="W27" s="49"/>
      <c r="X27" s="52">
        <v>0</v>
      </c>
    </row>
    <row r="28" spans="1:24" ht="27" customHeight="1" thickTop="1" thickBot="1" x14ac:dyDescent="0.4">
      <c r="A28" s="80"/>
      <c r="B28" s="54"/>
      <c r="C28" s="88"/>
      <c r="D28" s="85"/>
      <c r="E28" s="34">
        <f t="shared" si="4"/>
        <v>0</v>
      </c>
      <c r="F28" s="57"/>
      <c r="G28" s="120"/>
      <c r="H28" s="59"/>
      <c r="I28" s="60"/>
      <c r="J28" s="39">
        <f t="shared" si="2"/>
        <v>0</v>
      </c>
      <c r="K28" s="81"/>
      <c r="L28" s="566"/>
      <c r="M28" s="61"/>
      <c r="N28" s="42">
        <f t="shared" si="3"/>
        <v>0</v>
      </c>
      <c r="O28" s="69"/>
      <c r="P28" s="667"/>
      <c r="Q28" s="86"/>
      <c r="R28" s="65"/>
      <c r="S28" s="47"/>
      <c r="T28" s="48"/>
      <c r="U28" s="49"/>
      <c r="V28" s="50"/>
      <c r="W28" s="49"/>
      <c r="X28" s="52">
        <v>0</v>
      </c>
    </row>
    <row r="29" spans="1:24" ht="38.25" customHeight="1" thickTop="1" thickBot="1" x14ac:dyDescent="0.4">
      <c r="A29" s="80"/>
      <c r="B29" s="54"/>
      <c r="C29" s="55"/>
      <c r="D29" s="56"/>
      <c r="E29" s="34">
        <f t="shared" si="4"/>
        <v>0</v>
      </c>
      <c r="F29" s="57"/>
      <c r="G29" s="120"/>
      <c r="H29" s="59"/>
      <c r="I29" s="60"/>
      <c r="J29" s="39">
        <f t="shared" si="2"/>
        <v>0</v>
      </c>
      <c r="K29" s="81"/>
      <c r="L29" s="566"/>
      <c r="M29" s="61"/>
      <c r="N29" s="42">
        <f t="shared" si="3"/>
        <v>0</v>
      </c>
      <c r="O29" s="69"/>
      <c r="P29" s="667"/>
      <c r="Q29" s="86"/>
      <c r="R29" s="65"/>
      <c r="S29" s="47"/>
      <c r="T29" s="48"/>
      <c r="U29" s="49"/>
      <c r="V29" s="50"/>
      <c r="W29" s="49"/>
      <c r="X29" s="52">
        <v>0</v>
      </c>
    </row>
    <row r="30" spans="1:24" ht="38.25" customHeight="1" thickTop="1" thickBot="1" x14ac:dyDescent="0.4">
      <c r="A30" s="87"/>
      <c r="B30" s="54"/>
      <c r="C30" s="55"/>
      <c r="D30" s="56"/>
      <c r="E30" s="34">
        <f t="shared" si="4"/>
        <v>0</v>
      </c>
      <c r="F30" s="57"/>
      <c r="G30" s="120"/>
      <c r="H30" s="59"/>
      <c r="I30" s="60"/>
      <c r="J30" s="39">
        <f t="shared" si="2"/>
        <v>0</v>
      </c>
      <c r="K30" s="81"/>
      <c r="L30" s="566"/>
      <c r="M30" s="61"/>
      <c r="N30" s="42">
        <f t="shared" si="3"/>
        <v>0</v>
      </c>
      <c r="O30" s="69"/>
      <c r="P30" s="667"/>
      <c r="Q30" s="86"/>
      <c r="R30" s="65"/>
      <c r="S30" s="47"/>
      <c r="T30" s="48"/>
      <c r="U30" s="49"/>
      <c r="V30" s="50"/>
      <c r="W30" s="49"/>
      <c r="X30" s="52">
        <v>0</v>
      </c>
    </row>
    <row r="31" spans="1:24" ht="27.75" customHeight="1" thickTop="1" thickBot="1" x14ac:dyDescent="0.4">
      <c r="A31" s="87"/>
      <c r="B31" s="54"/>
      <c r="C31" s="55"/>
      <c r="D31" s="56"/>
      <c r="E31" s="34">
        <f t="shared" si="4"/>
        <v>0</v>
      </c>
      <c r="F31" s="57"/>
      <c r="G31" s="120"/>
      <c r="H31" s="59"/>
      <c r="I31" s="60"/>
      <c r="J31" s="39">
        <f t="shared" si="2"/>
        <v>0</v>
      </c>
      <c r="K31" s="81"/>
      <c r="L31" s="566"/>
      <c r="M31" s="61"/>
      <c r="N31" s="42">
        <f t="shared" si="3"/>
        <v>0</v>
      </c>
      <c r="O31" s="69"/>
      <c r="P31" s="667"/>
      <c r="Q31" s="86"/>
      <c r="R31" s="65"/>
      <c r="S31" s="47"/>
      <c r="T31" s="48"/>
      <c r="U31" s="49"/>
      <c r="V31" s="50"/>
      <c r="W31" s="49"/>
      <c r="X31" s="52">
        <v>0</v>
      </c>
    </row>
    <row r="32" spans="1:24" ht="28.5" customHeight="1" thickTop="1" thickBot="1" x14ac:dyDescent="0.4">
      <c r="A32" s="87"/>
      <c r="B32" s="54"/>
      <c r="C32" s="55"/>
      <c r="D32" s="56"/>
      <c r="E32" s="34">
        <f t="shared" si="4"/>
        <v>0</v>
      </c>
      <c r="F32" s="57"/>
      <c r="G32" s="120"/>
      <c r="H32" s="59"/>
      <c r="I32" s="60"/>
      <c r="J32" s="39">
        <f t="shared" si="2"/>
        <v>0</v>
      </c>
      <c r="K32" s="81"/>
      <c r="L32" s="566"/>
      <c r="M32" s="61"/>
      <c r="N32" s="42">
        <f t="shared" si="3"/>
        <v>0</v>
      </c>
      <c r="O32" s="72"/>
      <c r="P32" s="667"/>
      <c r="Q32" s="86"/>
      <c r="R32" s="65"/>
      <c r="S32" s="89"/>
      <c r="T32" s="48"/>
      <c r="U32" s="49"/>
      <c r="V32" s="50"/>
      <c r="W32" s="49"/>
      <c r="X32" s="52">
        <v>0</v>
      </c>
    </row>
    <row r="33" spans="1:24" ht="22.5" customHeight="1" thickTop="1" thickBot="1" x14ac:dyDescent="0.4">
      <c r="A33" s="71"/>
      <c r="B33" s="54"/>
      <c r="C33" s="55"/>
      <c r="D33" s="56"/>
      <c r="E33" s="34">
        <f t="shared" si="4"/>
        <v>0</v>
      </c>
      <c r="F33" s="57"/>
      <c r="G33" s="120"/>
      <c r="H33" s="59"/>
      <c r="I33" s="60"/>
      <c r="J33" s="39">
        <f t="shared" si="2"/>
        <v>0</v>
      </c>
      <c r="K33" s="81"/>
      <c r="L33" s="566"/>
      <c r="M33" s="61"/>
      <c r="N33" s="42">
        <f t="shared" si="3"/>
        <v>0</v>
      </c>
      <c r="O33" s="69"/>
      <c r="P33" s="667"/>
      <c r="Q33" s="86"/>
      <c r="R33" s="65"/>
      <c r="S33" s="47"/>
      <c r="T33" s="48"/>
      <c r="U33" s="49"/>
      <c r="V33" s="50"/>
      <c r="W33" s="49"/>
      <c r="X33" s="52">
        <v>0</v>
      </c>
    </row>
    <row r="34" spans="1:24" ht="22.5" customHeight="1" thickTop="1" thickBot="1" x14ac:dyDescent="0.4">
      <c r="A34" s="90"/>
      <c r="B34" s="54"/>
      <c r="C34" s="55"/>
      <c r="D34" s="56"/>
      <c r="E34" s="34">
        <f t="shared" si="4"/>
        <v>0</v>
      </c>
      <c r="F34" s="57"/>
      <c r="G34" s="120"/>
      <c r="H34" s="59"/>
      <c r="I34" s="60"/>
      <c r="J34" s="39">
        <f t="shared" si="2"/>
        <v>0</v>
      </c>
      <c r="K34" s="81"/>
      <c r="L34" s="566"/>
      <c r="M34" s="61"/>
      <c r="N34" s="42">
        <f t="shared" si="3"/>
        <v>0</v>
      </c>
      <c r="O34" s="69"/>
      <c r="P34" s="667"/>
      <c r="Q34" s="86"/>
      <c r="R34" s="65"/>
      <c r="S34" s="47"/>
      <c r="T34" s="48"/>
      <c r="U34" s="49"/>
      <c r="V34" s="50"/>
      <c r="W34" s="49"/>
      <c r="X34" s="52">
        <v>0</v>
      </c>
    </row>
    <row r="35" spans="1:24" ht="22.5" customHeight="1" thickTop="1" thickBot="1" x14ac:dyDescent="0.4">
      <c r="A35" s="87"/>
      <c r="B35" s="54"/>
      <c r="C35" s="55"/>
      <c r="D35" s="56"/>
      <c r="E35" s="34">
        <f t="shared" si="4"/>
        <v>0</v>
      </c>
      <c r="F35" s="57"/>
      <c r="G35" s="120"/>
      <c r="H35" s="59"/>
      <c r="I35" s="60"/>
      <c r="J35" s="39">
        <f t="shared" si="2"/>
        <v>0</v>
      </c>
      <c r="K35" s="81"/>
      <c r="L35" s="566"/>
      <c r="M35" s="61"/>
      <c r="N35" s="42">
        <f t="shared" si="3"/>
        <v>0</v>
      </c>
      <c r="O35" s="69"/>
      <c r="P35" s="667"/>
      <c r="Q35" s="86"/>
      <c r="R35" s="65"/>
      <c r="S35" s="89"/>
      <c r="T35" s="48"/>
      <c r="U35" s="49"/>
      <c r="V35" s="50"/>
      <c r="W35" s="49"/>
      <c r="X35" s="52">
        <v>0</v>
      </c>
    </row>
    <row r="36" spans="1:24" ht="22.5" customHeight="1" thickTop="1" thickBot="1" x14ac:dyDescent="0.4">
      <c r="A36" s="87"/>
      <c r="B36" s="54"/>
      <c r="C36" s="55"/>
      <c r="D36" s="56"/>
      <c r="E36" s="34">
        <f t="shared" si="4"/>
        <v>0</v>
      </c>
      <c r="F36" s="57"/>
      <c r="G36" s="120"/>
      <c r="H36" s="59"/>
      <c r="I36" s="60"/>
      <c r="J36" s="39">
        <f t="shared" si="2"/>
        <v>0</v>
      </c>
      <c r="K36" s="81"/>
      <c r="L36" s="566"/>
      <c r="M36" s="61"/>
      <c r="N36" s="42">
        <f t="shared" si="3"/>
        <v>0</v>
      </c>
      <c r="O36" s="69"/>
      <c r="P36" s="667"/>
      <c r="Q36" s="64"/>
      <c r="R36" s="65"/>
      <c r="S36" s="89"/>
      <c r="T36" s="48"/>
      <c r="U36" s="49"/>
      <c r="V36" s="50"/>
      <c r="W36" s="49"/>
      <c r="X36" s="52">
        <v>0</v>
      </c>
    </row>
    <row r="37" spans="1:24" ht="22.5" customHeight="1" thickTop="1" thickBot="1" x14ac:dyDescent="0.4">
      <c r="A37" s="53"/>
      <c r="B37" s="91"/>
      <c r="C37" s="55"/>
      <c r="D37" s="56"/>
      <c r="E37" s="34">
        <f t="shared" si="4"/>
        <v>0</v>
      </c>
      <c r="F37" s="57"/>
      <c r="G37" s="120"/>
      <c r="H37" s="59"/>
      <c r="I37" s="60"/>
      <c r="J37" s="39">
        <f t="shared" si="2"/>
        <v>0</v>
      </c>
      <c r="K37" s="81"/>
      <c r="L37" s="566"/>
      <c r="M37" s="61"/>
      <c r="N37" s="42">
        <f t="shared" si="3"/>
        <v>0</v>
      </c>
      <c r="O37" s="69"/>
      <c r="P37" s="667"/>
      <c r="Q37" s="92"/>
      <c r="R37" s="93"/>
      <c r="S37" s="89"/>
      <c r="T37" s="48"/>
      <c r="U37" s="49"/>
      <c r="V37" s="50"/>
      <c r="W37" s="49"/>
      <c r="X37" s="52">
        <v>0</v>
      </c>
    </row>
    <row r="38" spans="1:24" ht="24.75" thickTop="1" thickBot="1" x14ac:dyDescent="0.4">
      <c r="A38" s="94"/>
      <c r="B38" s="95"/>
      <c r="C38" s="96"/>
      <c r="D38" s="56"/>
      <c r="E38" s="34">
        <f t="shared" si="4"/>
        <v>0</v>
      </c>
      <c r="F38" s="57"/>
      <c r="G38" s="120"/>
      <c r="H38" s="59"/>
      <c r="I38" s="60"/>
      <c r="J38" s="39">
        <f t="shared" si="2"/>
        <v>0</v>
      </c>
      <c r="K38" s="81"/>
      <c r="L38" s="566"/>
      <c r="M38" s="61"/>
      <c r="N38" s="42">
        <f t="shared" si="3"/>
        <v>0</v>
      </c>
      <c r="O38" s="68"/>
      <c r="P38" s="668"/>
      <c r="Q38" s="97"/>
      <c r="R38" s="93"/>
      <c r="S38" s="89"/>
      <c r="T38" s="48"/>
      <c r="U38" s="49"/>
      <c r="V38" s="50"/>
      <c r="W38" s="49"/>
      <c r="X38" s="52">
        <v>0</v>
      </c>
    </row>
    <row r="39" spans="1:24" ht="30.75" customHeight="1" thickTop="1" thickBot="1" x14ac:dyDescent="0.4">
      <c r="A39" s="98"/>
      <c r="B39" s="95"/>
      <c r="C39" s="96"/>
      <c r="D39" s="56"/>
      <c r="E39" s="34">
        <f t="shared" si="4"/>
        <v>0</v>
      </c>
      <c r="F39" s="57"/>
      <c r="G39" s="120"/>
      <c r="H39" s="59"/>
      <c r="I39" s="60"/>
      <c r="J39" s="39">
        <f t="shared" si="2"/>
        <v>0</v>
      </c>
      <c r="K39" s="81"/>
      <c r="L39" s="566"/>
      <c r="M39" s="61"/>
      <c r="N39" s="42">
        <f t="shared" si="3"/>
        <v>0</v>
      </c>
      <c r="O39" s="69"/>
      <c r="P39" s="667"/>
      <c r="Q39" s="97"/>
      <c r="R39" s="93"/>
      <c r="S39" s="89"/>
      <c r="T39" s="48"/>
      <c r="U39" s="49"/>
      <c r="V39" s="50"/>
      <c r="W39" s="49"/>
      <c r="X39" s="52">
        <v>0</v>
      </c>
    </row>
    <row r="40" spans="1:24" ht="25.5" customHeight="1" thickTop="1" thickBot="1" x14ac:dyDescent="0.4">
      <c r="A40" s="98"/>
      <c r="B40" s="95"/>
      <c r="C40" s="96"/>
      <c r="D40" s="56"/>
      <c r="E40" s="34">
        <f t="shared" si="4"/>
        <v>0</v>
      </c>
      <c r="F40" s="57"/>
      <c r="G40" s="120"/>
      <c r="H40" s="59"/>
      <c r="I40" s="60"/>
      <c r="J40" s="39">
        <f t="shared" si="2"/>
        <v>0</v>
      </c>
      <c r="K40" s="81"/>
      <c r="L40" s="566"/>
      <c r="M40" s="61"/>
      <c r="N40" s="42">
        <f t="shared" si="3"/>
        <v>0</v>
      </c>
      <c r="O40" s="69"/>
      <c r="P40" s="667"/>
      <c r="Q40" s="97"/>
      <c r="R40" s="93"/>
      <c r="S40" s="89"/>
      <c r="T40" s="48"/>
      <c r="U40" s="49"/>
      <c r="V40" s="50"/>
      <c r="W40" s="49"/>
      <c r="X40" s="52">
        <v>0</v>
      </c>
    </row>
    <row r="41" spans="1:24" ht="20.25" customHeight="1" thickTop="1" thickBot="1" x14ac:dyDescent="0.4">
      <c r="A41" s="99"/>
      <c r="B41" s="95"/>
      <c r="C41" s="96"/>
      <c r="D41" s="56"/>
      <c r="E41" s="34">
        <f t="shared" si="4"/>
        <v>0</v>
      </c>
      <c r="F41" s="57"/>
      <c r="G41" s="120"/>
      <c r="H41" s="59"/>
      <c r="I41" s="60"/>
      <c r="J41" s="39">
        <f t="shared" si="2"/>
        <v>0</v>
      </c>
      <c r="K41" s="81"/>
      <c r="L41" s="566"/>
      <c r="M41" s="61"/>
      <c r="N41" s="42">
        <f t="shared" si="3"/>
        <v>0</v>
      </c>
      <c r="O41" s="69"/>
      <c r="P41" s="667"/>
      <c r="Q41" s="97"/>
      <c r="R41" s="93"/>
      <c r="S41" s="89"/>
      <c r="T41" s="48"/>
      <c r="U41" s="49"/>
      <c r="V41" s="50"/>
      <c r="W41" s="49"/>
      <c r="X41" s="100"/>
    </row>
    <row r="42" spans="1:24" ht="24" customHeight="1" thickTop="1" thickBot="1" x14ac:dyDescent="0.4">
      <c r="A42" s="101"/>
      <c r="B42" s="95"/>
      <c r="C42" s="96"/>
      <c r="D42" s="56"/>
      <c r="E42" s="34">
        <f t="shared" si="4"/>
        <v>0</v>
      </c>
      <c r="F42" s="57"/>
      <c r="G42" s="120"/>
      <c r="H42" s="59"/>
      <c r="I42" s="60"/>
      <c r="J42" s="39">
        <f t="shared" si="2"/>
        <v>0</v>
      </c>
      <c r="K42" s="81"/>
      <c r="L42" s="566"/>
      <c r="M42" s="61"/>
      <c r="N42" s="42">
        <f t="shared" si="3"/>
        <v>0</v>
      </c>
      <c r="O42" s="69"/>
      <c r="P42" s="667"/>
      <c r="Q42" s="97"/>
      <c r="R42" s="93"/>
      <c r="S42" s="89"/>
      <c r="T42" s="48"/>
      <c r="U42" s="49"/>
      <c r="V42" s="50"/>
      <c r="W42" s="49"/>
      <c r="X42" s="100"/>
    </row>
    <row r="43" spans="1:24" ht="26.25" customHeight="1" thickTop="1" thickBot="1" x14ac:dyDescent="0.4">
      <c r="A43" s="101"/>
      <c r="B43" s="95"/>
      <c r="C43" s="96"/>
      <c r="D43" s="56"/>
      <c r="E43" s="34">
        <f t="shared" si="4"/>
        <v>0</v>
      </c>
      <c r="F43" s="57"/>
      <c r="G43" s="120"/>
      <c r="H43" s="59"/>
      <c r="I43" s="60"/>
      <c r="J43" s="39">
        <f t="shared" si="2"/>
        <v>0</v>
      </c>
      <c r="K43" s="81"/>
      <c r="L43" s="566"/>
      <c r="M43" s="61"/>
      <c r="N43" s="42">
        <f t="shared" si="3"/>
        <v>0</v>
      </c>
      <c r="O43" s="69"/>
      <c r="P43" s="667"/>
      <c r="Q43" s="97"/>
      <c r="R43" s="93"/>
      <c r="S43" s="89"/>
      <c r="T43" s="48"/>
      <c r="U43" s="49"/>
      <c r="V43" s="50"/>
      <c r="W43" s="49"/>
      <c r="X43" s="100"/>
    </row>
    <row r="44" spans="1:24" ht="20.25" customHeight="1" thickTop="1" thickBot="1" x14ac:dyDescent="0.4">
      <c r="A44" s="102"/>
      <c r="B44" s="95"/>
      <c r="C44" s="96"/>
      <c r="D44" s="56"/>
      <c r="E44" s="34">
        <f t="shared" si="4"/>
        <v>0</v>
      </c>
      <c r="F44" s="57"/>
      <c r="G44" s="120"/>
      <c r="H44" s="59"/>
      <c r="I44" s="60"/>
      <c r="J44" s="39">
        <f t="shared" si="2"/>
        <v>0</v>
      </c>
      <c r="K44" s="81"/>
      <c r="L44" s="566"/>
      <c r="M44" s="61"/>
      <c r="N44" s="42">
        <f t="shared" si="3"/>
        <v>0</v>
      </c>
      <c r="O44" s="69"/>
      <c r="P44" s="667"/>
      <c r="Q44" s="97"/>
      <c r="R44" s="93"/>
      <c r="S44" s="89"/>
      <c r="T44" s="48"/>
      <c r="U44" s="49"/>
      <c r="V44" s="50"/>
      <c r="W44" s="49"/>
      <c r="X44" s="100"/>
    </row>
    <row r="45" spans="1:24" ht="20.25" customHeight="1" thickTop="1" thickBot="1" x14ac:dyDescent="0.4">
      <c r="A45" s="98"/>
      <c r="B45" s="95"/>
      <c r="C45" s="96"/>
      <c r="D45" s="56"/>
      <c r="E45" s="34">
        <f t="shared" si="4"/>
        <v>0</v>
      </c>
      <c r="F45" s="57"/>
      <c r="G45" s="120"/>
      <c r="H45" s="59"/>
      <c r="I45" s="60"/>
      <c r="J45" s="39">
        <f t="shared" si="2"/>
        <v>0</v>
      </c>
      <c r="K45" s="81"/>
      <c r="L45" s="566"/>
      <c r="M45" s="61"/>
      <c r="N45" s="42">
        <f t="shared" si="3"/>
        <v>0</v>
      </c>
      <c r="O45" s="69"/>
      <c r="P45" s="667"/>
      <c r="Q45" s="97"/>
      <c r="R45" s="93"/>
      <c r="S45" s="89"/>
      <c r="T45" s="48"/>
      <c r="U45" s="49"/>
      <c r="V45" s="50"/>
      <c r="W45" s="49"/>
      <c r="X45" s="103"/>
    </row>
    <row r="46" spans="1:24" ht="24.75" thickTop="1" thickBot="1" x14ac:dyDescent="0.4">
      <c r="A46" s="98"/>
      <c r="B46" s="95"/>
      <c r="C46" s="96"/>
      <c r="D46" s="56"/>
      <c r="E46" s="34">
        <f t="shared" si="4"/>
        <v>0</v>
      </c>
      <c r="F46" s="57"/>
      <c r="G46" s="120"/>
      <c r="H46" s="59"/>
      <c r="I46" s="60"/>
      <c r="J46" s="39">
        <f t="shared" si="2"/>
        <v>0</v>
      </c>
      <c r="K46" s="81"/>
      <c r="L46" s="566"/>
      <c r="M46" s="61"/>
      <c r="N46" s="42">
        <f t="shared" si="3"/>
        <v>0</v>
      </c>
      <c r="O46" s="104"/>
      <c r="P46" s="669"/>
      <c r="Q46" s="97"/>
      <c r="R46" s="93"/>
      <c r="S46" s="89"/>
      <c r="T46" s="48"/>
      <c r="U46" s="49"/>
      <c r="V46" s="50"/>
      <c r="W46" s="49"/>
      <c r="X46" s="103"/>
    </row>
    <row r="47" spans="1:24" ht="24.75" thickTop="1" thickBot="1" x14ac:dyDescent="0.4">
      <c r="A47" s="98"/>
      <c r="B47" s="95"/>
      <c r="C47" s="96"/>
      <c r="D47" s="56"/>
      <c r="E47" s="34">
        <f t="shared" si="4"/>
        <v>0</v>
      </c>
      <c r="F47" s="57"/>
      <c r="G47" s="120"/>
      <c r="H47" s="59"/>
      <c r="I47" s="60"/>
      <c r="J47" s="39">
        <f t="shared" si="2"/>
        <v>0</v>
      </c>
      <c r="K47" s="81"/>
      <c r="L47" s="566"/>
      <c r="M47" s="61"/>
      <c r="N47" s="42">
        <f t="shared" si="3"/>
        <v>0</v>
      </c>
      <c r="O47" s="106"/>
      <c r="P47" s="669"/>
      <c r="Q47" s="97"/>
      <c r="R47" s="93"/>
      <c r="S47" s="89"/>
      <c r="T47" s="48"/>
      <c r="U47" s="49"/>
      <c r="V47" s="50"/>
      <c r="W47" s="49"/>
      <c r="X47" s="103"/>
    </row>
    <row r="48" spans="1:24" ht="24.75" thickTop="1" thickBot="1" x14ac:dyDescent="0.4">
      <c r="A48" s="101"/>
      <c r="B48" s="95"/>
      <c r="C48" s="96"/>
      <c r="D48" s="56"/>
      <c r="E48" s="34">
        <f t="shared" si="4"/>
        <v>0</v>
      </c>
      <c r="F48" s="57"/>
      <c r="G48" s="120"/>
      <c r="H48" s="59"/>
      <c r="I48" s="60"/>
      <c r="J48" s="39">
        <f t="shared" si="2"/>
        <v>0</v>
      </c>
      <c r="K48" s="81"/>
      <c r="L48" s="566"/>
      <c r="M48" s="61"/>
      <c r="N48" s="42">
        <f t="shared" si="3"/>
        <v>0</v>
      </c>
      <c r="O48" s="69"/>
      <c r="P48" s="667"/>
      <c r="Q48" s="108"/>
      <c r="R48" s="109"/>
      <c r="S48" s="89"/>
      <c r="T48" s="48"/>
      <c r="U48" s="49"/>
      <c r="V48" s="50"/>
      <c r="W48" s="49"/>
      <c r="X48" s="103"/>
    </row>
    <row r="49" spans="1:24" ht="24.75" thickTop="1" thickBot="1" x14ac:dyDescent="0.4">
      <c r="A49" s="110"/>
      <c r="B49" s="95"/>
      <c r="C49" s="96"/>
      <c r="D49" s="56"/>
      <c r="E49" s="34">
        <f t="shared" si="4"/>
        <v>0</v>
      </c>
      <c r="F49" s="57"/>
      <c r="G49" s="120"/>
      <c r="H49" s="59"/>
      <c r="I49" s="60"/>
      <c r="J49" s="39">
        <f t="shared" si="2"/>
        <v>0</v>
      </c>
      <c r="K49" s="81"/>
      <c r="L49" s="566"/>
      <c r="M49" s="61"/>
      <c r="N49" s="42">
        <f t="shared" si="3"/>
        <v>0</v>
      </c>
      <c r="O49" s="69"/>
      <c r="P49" s="667"/>
      <c r="Q49" s="108"/>
      <c r="R49" s="109"/>
      <c r="S49" s="89"/>
      <c r="T49" s="48"/>
      <c r="U49" s="49"/>
      <c r="V49" s="50"/>
      <c r="W49" s="111"/>
      <c r="X49" s="103"/>
    </row>
    <row r="50" spans="1:24" ht="24.75" thickTop="1" thickBot="1" x14ac:dyDescent="0.4">
      <c r="A50" s="112"/>
      <c r="B50" s="95"/>
      <c r="C50" s="113"/>
      <c r="D50" s="114"/>
      <c r="E50" s="34">
        <f t="shared" si="4"/>
        <v>0</v>
      </c>
      <c r="F50" s="57"/>
      <c r="G50" s="120"/>
      <c r="H50" s="59"/>
      <c r="I50" s="60"/>
      <c r="J50" s="39">
        <f t="shared" si="2"/>
        <v>0</v>
      </c>
      <c r="K50" s="81"/>
      <c r="L50" s="566"/>
      <c r="M50" s="61"/>
      <c r="N50" s="42">
        <f t="shared" si="3"/>
        <v>0</v>
      </c>
      <c r="O50" s="69"/>
      <c r="P50" s="667"/>
      <c r="Q50" s="97"/>
      <c r="R50" s="93"/>
      <c r="S50" s="89"/>
      <c r="T50" s="48"/>
      <c r="U50" s="49"/>
      <c r="V50" s="50"/>
      <c r="W50" s="111"/>
      <c r="X50" s="115"/>
    </row>
    <row r="51" spans="1:24" ht="24.75" thickTop="1" thickBot="1" x14ac:dyDescent="0.4">
      <c r="A51" s="102"/>
      <c r="B51" s="95"/>
      <c r="C51" s="96"/>
      <c r="D51" s="114"/>
      <c r="E51" s="34">
        <f t="shared" si="4"/>
        <v>0</v>
      </c>
      <c r="F51" s="57"/>
      <c r="G51" s="120"/>
      <c r="H51" s="59"/>
      <c r="I51" s="60"/>
      <c r="J51" s="39">
        <f t="shared" si="2"/>
        <v>0</v>
      </c>
      <c r="K51" s="81"/>
      <c r="L51" s="566"/>
      <c r="M51" s="61"/>
      <c r="N51" s="42">
        <f t="shared" si="3"/>
        <v>0</v>
      </c>
      <c r="O51" s="69"/>
      <c r="P51" s="667"/>
      <c r="Q51" s="97"/>
      <c r="R51" s="93"/>
      <c r="S51" s="89"/>
      <c r="T51" s="48"/>
      <c r="U51" s="49"/>
      <c r="V51" s="50"/>
      <c r="W51" s="111"/>
      <c r="X51" s="115"/>
    </row>
    <row r="52" spans="1:24" ht="24.75" thickTop="1" thickBot="1" x14ac:dyDescent="0.4">
      <c r="A52" s="101"/>
      <c r="B52" s="95"/>
      <c r="C52" s="96"/>
      <c r="D52" s="114"/>
      <c r="E52" s="34">
        <f t="shared" si="4"/>
        <v>0</v>
      </c>
      <c r="F52" s="57"/>
      <c r="G52" s="120"/>
      <c r="H52" s="59"/>
      <c r="I52" s="60"/>
      <c r="J52" s="39">
        <f t="shared" si="2"/>
        <v>0</v>
      </c>
      <c r="K52" s="81"/>
      <c r="L52" s="566"/>
      <c r="M52" s="61"/>
      <c r="N52" s="42">
        <f t="shared" si="3"/>
        <v>0</v>
      </c>
      <c r="O52" s="69"/>
      <c r="P52" s="667"/>
      <c r="Q52" s="97"/>
      <c r="R52" s="93"/>
      <c r="S52" s="89"/>
      <c r="T52" s="48"/>
      <c r="U52" s="49"/>
      <c r="V52" s="50"/>
      <c r="W52" s="111"/>
      <c r="X52" s="115"/>
    </row>
    <row r="53" spans="1:24" ht="24.75" thickTop="1" thickBot="1" x14ac:dyDescent="0.4">
      <c r="A53" s="102"/>
      <c r="B53" s="95"/>
      <c r="C53" s="96"/>
      <c r="D53" s="114"/>
      <c r="E53" s="34">
        <f t="shared" si="4"/>
        <v>0</v>
      </c>
      <c r="F53" s="57"/>
      <c r="G53" s="120"/>
      <c r="H53" s="59"/>
      <c r="I53" s="60"/>
      <c r="J53" s="39">
        <f t="shared" si="2"/>
        <v>0</v>
      </c>
      <c r="K53" s="81"/>
      <c r="L53" s="566"/>
      <c r="M53" s="61"/>
      <c r="N53" s="42">
        <f t="shared" si="3"/>
        <v>0</v>
      </c>
      <c r="O53" s="69"/>
      <c r="P53" s="667"/>
      <c r="Q53" s="97"/>
      <c r="R53" s="93"/>
      <c r="S53" s="89"/>
      <c r="T53" s="48"/>
      <c r="U53" s="49"/>
      <c r="V53" s="50"/>
      <c r="W53" s="111"/>
      <c r="X53" s="115"/>
    </row>
    <row r="54" spans="1:24" ht="24.75" thickTop="1" thickBot="1" x14ac:dyDescent="0.4">
      <c r="A54" s="102"/>
      <c r="B54" s="95"/>
      <c r="C54" s="96"/>
      <c r="D54" s="114"/>
      <c r="E54" s="34">
        <f t="shared" si="4"/>
        <v>0</v>
      </c>
      <c r="F54" s="57"/>
      <c r="G54" s="120"/>
      <c r="H54" s="59"/>
      <c r="I54" s="60"/>
      <c r="J54" s="39">
        <f t="shared" si="2"/>
        <v>0</v>
      </c>
      <c r="K54" s="81"/>
      <c r="L54" s="566"/>
      <c r="M54" s="61"/>
      <c r="N54" s="42">
        <f t="shared" si="3"/>
        <v>0</v>
      </c>
      <c r="O54" s="69"/>
      <c r="P54" s="667"/>
      <c r="Q54" s="97"/>
      <c r="R54" s="93"/>
      <c r="S54" s="89"/>
      <c r="T54" s="48"/>
      <c r="U54" s="49"/>
      <c r="V54" s="50"/>
      <c r="W54" s="111"/>
      <c r="X54" s="115"/>
    </row>
    <row r="55" spans="1:24" ht="24.75" thickTop="1" thickBot="1" x14ac:dyDescent="0.4">
      <c r="A55" s="101"/>
      <c r="B55" s="102"/>
      <c r="C55" s="116"/>
      <c r="D55" s="114"/>
      <c r="E55" s="34">
        <f t="shared" si="4"/>
        <v>0</v>
      </c>
      <c r="F55" s="57"/>
      <c r="G55" s="120"/>
      <c r="H55" s="59"/>
      <c r="I55" s="60"/>
      <c r="J55" s="39">
        <f t="shared" si="2"/>
        <v>0</v>
      </c>
      <c r="K55" s="81"/>
      <c r="L55" s="566"/>
      <c r="M55" s="61"/>
      <c r="N55" s="42">
        <f t="shared" si="3"/>
        <v>0</v>
      </c>
      <c r="O55" s="69"/>
      <c r="P55" s="667"/>
      <c r="Q55" s="97"/>
      <c r="R55" s="93"/>
      <c r="S55" s="89"/>
      <c r="T55" s="48"/>
      <c r="U55" s="49"/>
      <c r="V55" s="50"/>
      <c r="W55" s="111"/>
      <c r="X55" s="115"/>
    </row>
    <row r="56" spans="1:24" ht="24.75" thickTop="1" thickBot="1" x14ac:dyDescent="0.4">
      <c r="A56" s="102"/>
      <c r="B56" s="102"/>
      <c r="C56" s="116"/>
      <c r="D56" s="114"/>
      <c r="E56" s="34">
        <f t="shared" si="4"/>
        <v>0</v>
      </c>
      <c r="F56" s="57"/>
      <c r="G56" s="120"/>
      <c r="H56" s="59"/>
      <c r="I56" s="60"/>
      <c r="J56" s="39">
        <f t="shared" si="2"/>
        <v>0</v>
      </c>
      <c r="K56" s="81"/>
      <c r="L56" s="566"/>
      <c r="M56" s="61"/>
      <c r="N56" s="42">
        <f t="shared" si="3"/>
        <v>0</v>
      </c>
      <c r="O56" s="69"/>
      <c r="P56" s="667"/>
      <c r="Q56" s="117"/>
      <c r="R56" s="118"/>
      <c r="S56" s="89"/>
      <c r="T56" s="48"/>
      <c r="U56" s="49"/>
      <c r="V56" s="50"/>
      <c r="X56" s="119"/>
    </row>
    <row r="57" spans="1:24" ht="24.75" thickTop="1" thickBot="1" x14ac:dyDescent="0.4">
      <c r="A57" s="102"/>
      <c r="B57" s="102"/>
      <c r="C57" s="116"/>
      <c r="D57" s="114"/>
      <c r="E57" s="34">
        <f t="shared" si="4"/>
        <v>0</v>
      </c>
      <c r="F57" s="57"/>
      <c r="G57" s="120"/>
      <c r="H57" s="59"/>
      <c r="I57" s="60"/>
      <c r="J57" s="39">
        <f t="shared" si="2"/>
        <v>0</v>
      </c>
      <c r="K57" s="81"/>
      <c r="L57" s="566"/>
      <c r="M57" s="61"/>
      <c r="N57" s="42">
        <f t="shared" si="3"/>
        <v>0</v>
      </c>
      <c r="O57" s="69"/>
      <c r="P57" s="670"/>
      <c r="Q57" s="121"/>
      <c r="R57" s="122"/>
      <c r="S57" s="48"/>
      <c r="T57" s="48"/>
      <c r="U57" s="49"/>
      <c r="V57" s="50"/>
      <c r="X57" s="123"/>
    </row>
    <row r="58" spans="1:24" ht="24.75" thickTop="1" thickBot="1" x14ac:dyDescent="0.4">
      <c r="A58" s="101"/>
      <c r="B58" s="99"/>
      <c r="C58" s="116"/>
      <c r="D58" s="114"/>
      <c r="E58" s="34">
        <f t="shared" si="4"/>
        <v>0</v>
      </c>
      <c r="F58" s="57"/>
      <c r="G58" s="120"/>
      <c r="H58" s="59"/>
      <c r="I58" s="60"/>
      <c r="J58" s="39">
        <f t="shared" si="2"/>
        <v>0</v>
      </c>
      <c r="K58" s="81"/>
      <c r="L58" s="566"/>
      <c r="M58" s="61"/>
      <c r="N58" s="42">
        <f t="shared" si="3"/>
        <v>0</v>
      </c>
      <c r="O58" s="69"/>
      <c r="P58" s="670"/>
      <c r="Q58" s="124"/>
      <c r="R58" s="125"/>
      <c r="S58" s="48"/>
      <c r="T58" s="48"/>
      <c r="U58" s="49"/>
      <c r="V58" s="50"/>
    </row>
    <row r="59" spans="1:24" ht="24.75" thickTop="1" thickBot="1" x14ac:dyDescent="0.4">
      <c r="A59" s="101"/>
      <c r="B59" s="99"/>
      <c r="C59" s="116"/>
      <c r="D59" s="116"/>
      <c r="E59" s="34">
        <f t="shared" si="4"/>
        <v>0</v>
      </c>
      <c r="F59" s="57"/>
      <c r="G59" s="120"/>
      <c r="H59" s="59"/>
      <c r="I59" s="60"/>
      <c r="J59" s="39">
        <f t="shared" si="2"/>
        <v>0</v>
      </c>
      <c r="K59" s="81"/>
      <c r="L59" s="566"/>
      <c r="M59" s="61"/>
      <c r="N59" s="42">
        <f t="shared" si="3"/>
        <v>0</v>
      </c>
      <c r="O59" s="69"/>
      <c r="P59" s="670"/>
      <c r="Q59" s="124"/>
      <c r="R59" s="125"/>
      <c r="S59" s="48"/>
      <c r="T59" s="48"/>
      <c r="U59" s="49"/>
      <c r="V59" s="50"/>
    </row>
    <row r="60" spans="1:24" ht="24.75" thickTop="1" thickBot="1" x14ac:dyDescent="0.4">
      <c r="A60" s="101"/>
      <c r="B60" s="99"/>
      <c r="C60" s="116"/>
      <c r="D60" s="116"/>
      <c r="E60" s="34">
        <f t="shared" si="4"/>
        <v>0</v>
      </c>
      <c r="F60" s="60"/>
      <c r="G60" s="120"/>
      <c r="H60" s="59"/>
      <c r="I60" s="60"/>
      <c r="J60" s="39">
        <f t="shared" si="2"/>
        <v>0</v>
      </c>
      <c r="K60" s="81"/>
      <c r="L60" s="566"/>
      <c r="M60" s="61"/>
      <c r="N60" s="42">
        <f t="shared" si="3"/>
        <v>0</v>
      </c>
      <c r="O60" s="69"/>
      <c r="P60" s="670"/>
      <c r="Q60" s="124"/>
      <c r="R60" s="125"/>
      <c r="S60" s="48"/>
      <c r="T60" s="48"/>
      <c r="U60" s="49"/>
      <c r="V60" s="50"/>
    </row>
    <row r="61" spans="1:24" ht="24.75" thickTop="1" thickBot="1" x14ac:dyDescent="0.4">
      <c r="A61" s="126"/>
      <c r="B61" s="127"/>
      <c r="C61" s="128"/>
      <c r="D61" s="128"/>
      <c r="E61" s="34">
        <f t="shared" si="4"/>
        <v>0</v>
      </c>
      <c r="F61" s="129"/>
      <c r="G61" s="136"/>
      <c r="H61" s="131"/>
      <c r="I61" s="132"/>
      <c r="J61" s="39">
        <f t="shared" si="2"/>
        <v>0</v>
      </c>
      <c r="K61" s="133"/>
      <c r="L61" s="567"/>
      <c r="M61" s="134"/>
      <c r="N61" s="42">
        <f t="shared" si="3"/>
        <v>0</v>
      </c>
      <c r="O61" s="135"/>
      <c r="P61" s="671"/>
      <c r="Q61" s="137"/>
      <c r="R61" s="138"/>
      <c r="S61" s="139"/>
      <c r="T61" s="139"/>
      <c r="U61" s="140"/>
      <c r="V61" s="141"/>
    </row>
    <row r="62" spans="1:24" ht="24" thickTop="1" x14ac:dyDescent="0.35">
      <c r="A62" s="142"/>
      <c r="B62" s="799"/>
      <c r="C62" s="144"/>
      <c r="D62" s="145"/>
      <c r="E62" s="34"/>
      <c r="F62" s="146"/>
      <c r="G62" s="847"/>
      <c r="H62" s="148"/>
      <c r="I62" s="146"/>
      <c r="J62" s="39">
        <f t="shared" si="2"/>
        <v>0</v>
      </c>
      <c r="K62" s="40"/>
      <c r="L62" s="566"/>
      <c r="M62" s="61"/>
      <c r="N62" s="42">
        <f t="shared" si="3"/>
        <v>0</v>
      </c>
      <c r="O62" s="149"/>
      <c r="P62" s="672"/>
      <c r="Q62" s="151"/>
      <c r="R62" s="125"/>
      <c r="S62" s="48"/>
      <c r="T62" s="48"/>
      <c r="U62" s="49"/>
      <c r="V62" s="50"/>
    </row>
    <row r="63" spans="1:24" ht="37.5" customHeight="1" x14ac:dyDescent="0.35">
      <c r="A63" s="152"/>
      <c r="B63" s="418" t="s">
        <v>23</v>
      </c>
      <c r="C63" s="152"/>
      <c r="D63" s="152"/>
      <c r="E63" s="152"/>
      <c r="F63" s="152"/>
      <c r="G63" s="152"/>
      <c r="H63" s="152"/>
      <c r="I63" s="152"/>
      <c r="J63" s="39">
        <f t="shared" si="2"/>
        <v>0</v>
      </c>
      <c r="K63" s="40">
        <v>102</v>
      </c>
      <c r="L63" s="582"/>
      <c r="M63" s="583"/>
      <c r="N63" s="42">
        <f t="shared" si="3"/>
        <v>0</v>
      </c>
      <c r="O63" s="372"/>
      <c r="P63" s="673"/>
      <c r="Q63" s="615"/>
      <c r="R63" s="125"/>
      <c r="S63" s="48"/>
      <c r="T63" s="48"/>
      <c r="U63" s="49"/>
      <c r="V63" s="50"/>
    </row>
    <row r="64" spans="1:24" ht="18.75" customHeight="1" x14ac:dyDescent="0.35">
      <c r="A64" s="152"/>
      <c r="B64" s="418" t="s">
        <v>23</v>
      </c>
      <c r="C64" s="152"/>
      <c r="D64" s="152"/>
      <c r="E64" s="152"/>
      <c r="F64" s="152"/>
      <c r="G64" s="152"/>
      <c r="H64" s="152"/>
      <c r="I64" s="152"/>
      <c r="J64" s="39">
        <f t="shared" si="2"/>
        <v>0</v>
      </c>
      <c r="K64" s="40"/>
      <c r="L64" s="582"/>
      <c r="M64" s="583"/>
      <c r="N64" s="42">
        <f t="shared" si="3"/>
        <v>0</v>
      </c>
      <c r="O64" s="375"/>
      <c r="P64" s="674"/>
      <c r="Q64" s="543"/>
      <c r="R64" s="125"/>
      <c r="S64" s="48"/>
      <c r="T64" s="48"/>
      <c r="U64" s="49"/>
      <c r="V64" s="50"/>
    </row>
    <row r="65" spans="1:22" x14ac:dyDescent="0.35">
      <c r="A65" s="152"/>
      <c r="B65" s="418" t="s">
        <v>23</v>
      </c>
      <c r="C65" s="152"/>
      <c r="D65" s="152"/>
      <c r="E65" s="152"/>
      <c r="F65" s="152"/>
      <c r="G65" s="152"/>
      <c r="H65" s="152"/>
      <c r="I65" s="152"/>
      <c r="J65" s="39">
        <f t="shared" si="2"/>
        <v>0</v>
      </c>
      <c r="K65" s="40"/>
      <c r="L65" s="582"/>
      <c r="M65" s="583"/>
      <c r="N65" s="42">
        <f t="shared" si="3"/>
        <v>0</v>
      </c>
      <c r="O65" s="375"/>
      <c r="P65" s="674"/>
      <c r="Q65" s="375"/>
      <c r="R65" s="125"/>
      <c r="S65" s="48"/>
      <c r="T65" s="48"/>
      <c r="U65" s="49"/>
      <c r="V65" s="50"/>
    </row>
    <row r="66" spans="1:22" ht="18.75" customHeight="1" x14ac:dyDescent="0.35">
      <c r="A66" s="152"/>
      <c r="B66" s="418" t="s">
        <v>23</v>
      </c>
      <c r="C66" s="152"/>
      <c r="D66" s="152"/>
      <c r="E66" s="152"/>
      <c r="F66" s="152"/>
      <c r="G66" s="152"/>
      <c r="H66" s="152"/>
      <c r="I66" s="152"/>
      <c r="J66" s="39">
        <f t="shared" si="2"/>
        <v>0</v>
      </c>
      <c r="K66" s="40"/>
      <c r="L66" s="582"/>
      <c r="M66" s="583"/>
      <c r="N66" s="42">
        <f t="shared" si="3"/>
        <v>0</v>
      </c>
      <c r="O66" s="375"/>
      <c r="P66" s="674"/>
      <c r="Q66" s="375"/>
      <c r="R66" s="125"/>
      <c r="S66" s="48"/>
      <c r="T66" s="48"/>
      <c r="U66" s="49"/>
      <c r="V66" s="50"/>
    </row>
    <row r="67" spans="1:22" ht="18.75" x14ac:dyDescent="0.3">
      <c r="A67" s="152"/>
      <c r="B67" s="418" t="s">
        <v>23</v>
      </c>
      <c r="C67" s="152"/>
      <c r="D67" s="152"/>
      <c r="E67" s="152"/>
      <c r="F67" s="152"/>
      <c r="G67" s="152"/>
      <c r="H67" s="152"/>
      <c r="I67" s="152"/>
      <c r="J67" s="39">
        <f t="shared" si="2"/>
        <v>0</v>
      </c>
      <c r="K67" s="462"/>
      <c r="L67" s="584"/>
      <c r="M67" s="585"/>
      <c r="N67" s="42">
        <f t="shared" si="3"/>
        <v>0</v>
      </c>
      <c r="O67" s="375"/>
      <c r="P67" s="674"/>
      <c r="Q67" s="375"/>
      <c r="R67" s="125"/>
      <c r="S67" s="48"/>
      <c r="T67" s="48"/>
      <c r="U67" s="49"/>
      <c r="V67" s="50"/>
    </row>
    <row r="68" spans="1:22" ht="18.75" x14ac:dyDescent="0.3">
      <c r="A68" s="110"/>
      <c r="B68" s="418" t="s">
        <v>23</v>
      </c>
      <c r="C68" s="423"/>
      <c r="D68" s="160"/>
      <c r="E68" s="56"/>
      <c r="F68" s="155"/>
      <c r="G68" s="659"/>
      <c r="H68" s="164"/>
      <c r="I68" s="155"/>
      <c r="J68" s="39"/>
      <c r="K68" s="462"/>
      <c r="L68" s="584"/>
      <c r="M68" s="585"/>
      <c r="N68" s="42">
        <f t="shared" si="3"/>
        <v>0</v>
      </c>
      <c r="O68" s="375"/>
      <c r="P68" s="674"/>
      <c r="Q68" s="375"/>
      <c r="R68" s="125"/>
      <c r="S68" s="48"/>
      <c r="T68" s="48"/>
      <c r="U68" s="49"/>
      <c r="V68" s="50"/>
    </row>
    <row r="69" spans="1:22" ht="18.75" x14ac:dyDescent="0.3">
      <c r="A69" s="110"/>
      <c r="B69" s="386"/>
      <c r="C69" s="423"/>
      <c r="D69" s="160"/>
      <c r="E69" s="56"/>
      <c r="F69" s="155"/>
      <c r="G69" s="659"/>
      <c r="H69" s="164"/>
      <c r="I69" s="155"/>
      <c r="J69" s="39"/>
      <c r="K69" s="628"/>
      <c r="L69" s="749"/>
      <c r="M69" s="468"/>
      <c r="N69" s="42">
        <f t="shared" si="3"/>
        <v>0</v>
      </c>
      <c r="O69" s="375"/>
      <c r="P69" s="674"/>
      <c r="Q69" s="375"/>
      <c r="R69" s="125"/>
      <c r="S69" s="48"/>
      <c r="T69" s="48"/>
      <c r="U69" s="49"/>
      <c r="V69" s="50"/>
    </row>
    <row r="70" spans="1:22" ht="18.75" x14ac:dyDescent="0.3">
      <c r="A70" s="110"/>
      <c r="B70" s="386"/>
      <c r="C70" s="423"/>
      <c r="D70" s="160"/>
      <c r="E70" s="56"/>
      <c r="F70" s="155"/>
      <c r="G70" s="659"/>
      <c r="H70" s="164"/>
      <c r="I70" s="155"/>
      <c r="J70" s="39">
        <f t="shared" si="2"/>
        <v>0</v>
      </c>
      <c r="K70" s="688"/>
      <c r="L70" s="749"/>
      <c r="M70" s="468"/>
      <c r="N70" s="42">
        <f t="shared" si="3"/>
        <v>0</v>
      </c>
      <c r="O70" s="375"/>
      <c r="P70" s="674"/>
      <c r="Q70" s="375"/>
      <c r="R70" s="125"/>
      <c r="S70" s="48"/>
      <c r="T70" s="48"/>
      <c r="U70" s="49"/>
      <c r="V70" s="50"/>
    </row>
    <row r="71" spans="1:22" ht="19.5" thickBot="1" x14ac:dyDescent="0.35">
      <c r="A71" s="736" t="s">
        <v>136</v>
      </c>
      <c r="B71" s="737" t="s">
        <v>137</v>
      </c>
      <c r="C71" s="851" t="s">
        <v>617</v>
      </c>
      <c r="D71" s="737"/>
      <c r="E71" s="737"/>
      <c r="F71" s="737">
        <v>480</v>
      </c>
      <c r="G71" s="780">
        <v>45170</v>
      </c>
      <c r="H71" s="773" t="s">
        <v>618</v>
      </c>
      <c r="I71" s="738">
        <v>480</v>
      </c>
      <c r="J71" s="39">
        <f t="shared" ref="J71:J209" si="5">I71-F71</f>
        <v>0</v>
      </c>
      <c r="K71" s="688">
        <v>275</v>
      </c>
      <c r="L71" s="793" t="s">
        <v>649</v>
      </c>
      <c r="M71" s="468"/>
      <c r="N71" s="42">
        <f t="shared" si="3"/>
        <v>132000</v>
      </c>
      <c r="O71" s="792" t="s">
        <v>21</v>
      </c>
      <c r="P71" s="782">
        <v>45177</v>
      </c>
      <c r="Q71" s="375"/>
      <c r="R71" s="125"/>
      <c r="S71" s="48"/>
      <c r="T71" s="48"/>
      <c r="U71" s="49"/>
      <c r="V71" s="50"/>
    </row>
    <row r="72" spans="1:22" ht="18.75" customHeight="1" x14ac:dyDescent="0.3">
      <c r="A72" s="1875" t="s">
        <v>634</v>
      </c>
      <c r="B72" s="777" t="s">
        <v>630</v>
      </c>
      <c r="C72" s="1876" t="s">
        <v>632</v>
      </c>
      <c r="D72" s="776"/>
      <c r="E72" s="737"/>
      <c r="F72" s="775">
        <v>221.06</v>
      </c>
      <c r="G72" s="1878">
        <v>45183</v>
      </c>
      <c r="H72" s="1880" t="s">
        <v>633</v>
      </c>
      <c r="I72" s="772">
        <v>221</v>
      </c>
      <c r="J72" s="39">
        <f t="shared" si="5"/>
        <v>-6.0000000000002274E-2</v>
      </c>
      <c r="K72" s="688">
        <v>95</v>
      </c>
      <c r="L72" s="1886" t="s">
        <v>143</v>
      </c>
      <c r="M72" s="468"/>
      <c r="N72" s="42">
        <f t="shared" ref="N72:N138" si="6">K72*I72</f>
        <v>20995</v>
      </c>
      <c r="O72" s="1882" t="s">
        <v>21</v>
      </c>
      <c r="P72" s="1884">
        <v>45184</v>
      </c>
      <c r="Q72" s="543"/>
      <c r="R72" s="125"/>
      <c r="S72" s="48"/>
      <c r="T72" s="48"/>
      <c r="U72" s="49"/>
      <c r="V72" s="50"/>
    </row>
    <row r="73" spans="1:22" ht="19.5" customHeight="1" thickBot="1" x14ac:dyDescent="0.35">
      <c r="A73" s="1705"/>
      <c r="B73" s="777" t="s">
        <v>631</v>
      </c>
      <c r="C73" s="1877"/>
      <c r="D73" s="776"/>
      <c r="E73" s="737"/>
      <c r="F73" s="779">
        <v>4800</v>
      </c>
      <c r="G73" s="1879"/>
      <c r="H73" s="1881"/>
      <c r="I73" s="772">
        <v>4800</v>
      </c>
      <c r="J73" s="39">
        <v>0</v>
      </c>
      <c r="K73" s="688">
        <v>35</v>
      </c>
      <c r="L73" s="1887"/>
      <c r="M73" s="468"/>
      <c r="N73" s="42">
        <f t="shared" si="6"/>
        <v>168000</v>
      </c>
      <c r="O73" s="1883"/>
      <c r="P73" s="1885"/>
      <c r="Q73" s="543"/>
      <c r="R73" s="125"/>
      <c r="S73" s="48"/>
      <c r="T73" s="48"/>
      <c r="U73" s="49"/>
      <c r="V73" s="50"/>
    </row>
    <row r="74" spans="1:22" ht="18.75" x14ac:dyDescent="0.3">
      <c r="A74" s="778" t="s">
        <v>641</v>
      </c>
      <c r="B74" s="737" t="s">
        <v>65</v>
      </c>
      <c r="C74" s="852"/>
      <c r="D74" s="737"/>
      <c r="E74" s="737"/>
      <c r="F74" s="737">
        <v>600</v>
      </c>
      <c r="G74" s="781">
        <v>45195</v>
      </c>
      <c r="H74" s="774" t="s">
        <v>642</v>
      </c>
      <c r="I74" s="738">
        <v>600</v>
      </c>
      <c r="J74" s="39">
        <f t="shared" si="5"/>
        <v>0</v>
      </c>
      <c r="K74" s="688">
        <v>275</v>
      </c>
      <c r="L74" s="749" t="s">
        <v>143</v>
      </c>
      <c r="M74" s="468"/>
      <c r="N74" s="42">
        <f t="shared" si="6"/>
        <v>165000</v>
      </c>
      <c r="O74" s="849" t="s">
        <v>687</v>
      </c>
      <c r="P74" s="783">
        <v>45202</v>
      </c>
      <c r="Q74" s="375"/>
      <c r="R74" s="125"/>
      <c r="S74" s="48"/>
      <c r="T74" s="48"/>
      <c r="U74" s="49"/>
      <c r="V74" s="50"/>
    </row>
    <row r="75" spans="1:22" ht="18.75" x14ac:dyDescent="0.3">
      <c r="A75" s="736" t="s">
        <v>117</v>
      </c>
      <c r="B75" s="737"/>
      <c r="C75" s="853"/>
      <c r="D75" s="737"/>
      <c r="E75" s="737"/>
      <c r="F75" s="737"/>
      <c r="G75" s="742"/>
      <c r="H75" s="739"/>
      <c r="I75" s="738"/>
      <c r="J75" s="39">
        <f t="shared" si="5"/>
        <v>0</v>
      </c>
      <c r="K75" s="688"/>
      <c r="L75" s="749"/>
      <c r="M75" s="468"/>
      <c r="N75" s="42">
        <f t="shared" si="6"/>
        <v>0</v>
      </c>
      <c r="O75" s="375"/>
      <c r="P75" s="674"/>
      <c r="Q75" s="375"/>
      <c r="R75" s="125"/>
      <c r="S75" s="48"/>
      <c r="T75" s="48"/>
      <c r="U75" s="49"/>
      <c r="V75" s="50"/>
    </row>
    <row r="76" spans="1:22" ht="18.75" x14ac:dyDescent="0.3">
      <c r="A76" s="736" t="s">
        <v>117</v>
      </c>
      <c r="B76" s="737"/>
      <c r="C76" s="853"/>
      <c r="D76" s="737"/>
      <c r="E76" s="737"/>
      <c r="F76" s="737"/>
      <c r="G76" s="743"/>
      <c r="H76" s="744"/>
      <c r="I76" s="738"/>
      <c r="J76" s="39">
        <f t="shared" si="5"/>
        <v>0</v>
      </c>
      <c r="K76" s="688"/>
      <c r="L76" s="756"/>
      <c r="M76" s="468"/>
      <c r="N76" s="42">
        <f>K76*I76+45.2*60</f>
        <v>2712</v>
      </c>
      <c r="O76" s="375"/>
      <c r="P76" s="674"/>
      <c r="Q76" s="375"/>
      <c r="R76" s="125"/>
      <c r="S76" s="48"/>
      <c r="T76" s="48"/>
      <c r="U76" s="49"/>
      <c r="V76" s="50"/>
    </row>
    <row r="77" spans="1:22" ht="25.5" customHeight="1" x14ac:dyDescent="0.3">
      <c r="A77" s="110" t="s">
        <v>117</v>
      </c>
      <c r="B77" s="737"/>
      <c r="C77" s="853"/>
      <c r="D77" s="737"/>
      <c r="E77" s="737"/>
      <c r="F77" s="737"/>
      <c r="G77" s="743"/>
      <c r="H77" s="744"/>
      <c r="I77" s="746"/>
      <c r="J77" s="39">
        <f t="shared" si="5"/>
        <v>0</v>
      </c>
      <c r="K77" s="687"/>
      <c r="L77" s="756"/>
      <c r="M77" s="468"/>
      <c r="N77" s="42">
        <f t="shared" si="6"/>
        <v>0</v>
      </c>
      <c r="O77" s="375"/>
      <c r="P77" s="674"/>
      <c r="Q77" s="375"/>
      <c r="R77" s="125"/>
      <c r="S77" s="48"/>
      <c r="T77" s="48"/>
      <c r="U77" s="49"/>
      <c r="V77" s="50"/>
    </row>
    <row r="78" spans="1:22" ht="18.75" customHeight="1" x14ac:dyDescent="0.3">
      <c r="A78" s="110" t="s">
        <v>117</v>
      </c>
      <c r="B78" s="737"/>
      <c r="C78" s="853"/>
      <c r="D78" s="737"/>
      <c r="E78" s="737"/>
      <c r="F78" s="737"/>
      <c r="G78" s="743"/>
      <c r="H78" s="744"/>
      <c r="I78" s="747"/>
      <c r="J78" s="39">
        <f t="shared" si="5"/>
        <v>0</v>
      </c>
      <c r="K78" s="688"/>
      <c r="L78" s="756"/>
      <c r="M78" s="468"/>
      <c r="N78" s="42">
        <f t="shared" si="6"/>
        <v>0</v>
      </c>
      <c r="O78" s="375"/>
      <c r="P78" s="674"/>
      <c r="Q78" s="375"/>
      <c r="R78" s="125"/>
      <c r="S78" s="48"/>
      <c r="T78" s="48"/>
      <c r="U78" s="49"/>
      <c r="V78" s="50"/>
    </row>
    <row r="79" spans="1:22" ht="18.75" x14ac:dyDescent="0.3">
      <c r="A79" s="110" t="s">
        <v>117</v>
      </c>
      <c r="B79" s="737"/>
      <c r="C79" s="853"/>
      <c r="D79" s="737"/>
      <c r="E79" s="737"/>
      <c r="F79" s="737"/>
      <c r="G79" s="743"/>
      <c r="H79" s="744"/>
      <c r="I79" s="747"/>
      <c r="J79" s="39">
        <f t="shared" si="5"/>
        <v>0</v>
      </c>
      <c r="K79" s="688"/>
      <c r="L79" s="756"/>
      <c r="M79" s="757"/>
      <c r="N79" s="42">
        <f t="shared" si="6"/>
        <v>0</v>
      </c>
      <c r="O79" s="375"/>
      <c r="P79" s="674"/>
      <c r="Q79" s="375"/>
      <c r="R79" s="125"/>
      <c r="S79" s="48"/>
      <c r="T79" s="48"/>
      <c r="U79" s="49"/>
      <c r="V79" s="50"/>
    </row>
    <row r="80" spans="1:22" ht="51.75" x14ac:dyDescent="0.3">
      <c r="A80" s="90" t="s">
        <v>688</v>
      </c>
      <c r="B80" s="737" t="s">
        <v>307</v>
      </c>
      <c r="C80" s="850" t="s">
        <v>710</v>
      </c>
      <c r="D80" s="737"/>
      <c r="E80" s="737"/>
      <c r="F80" s="737">
        <v>56.6</v>
      </c>
      <c r="G80" s="742">
        <v>45170</v>
      </c>
      <c r="H80" s="739" t="s">
        <v>711</v>
      </c>
      <c r="I80" s="738">
        <v>56.6</v>
      </c>
      <c r="J80" s="39">
        <f t="shared" si="5"/>
        <v>0</v>
      </c>
      <c r="K80" s="688">
        <v>110</v>
      </c>
      <c r="L80" s="749" t="s">
        <v>712</v>
      </c>
      <c r="M80" s="757"/>
      <c r="N80" s="42">
        <f t="shared" si="6"/>
        <v>6226</v>
      </c>
      <c r="O80" s="763" t="s">
        <v>21</v>
      </c>
      <c r="P80" s="674">
        <v>45205</v>
      </c>
      <c r="Q80" s="375"/>
      <c r="R80" s="125"/>
      <c r="S80" s="48"/>
      <c r="T80" s="48"/>
      <c r="U80" s="49"/>
      <c r="V80" s="50"/>
    </row>
    <row r="81" spans="1:22" ht="51.75" x14ac:dyDescent="0.3">
      <c r="A81" s="449" t="s">
        <v>688</v>
      </c>
      <c r="B81" s="737" t="s">
        <v>713</v>
      </c>
      <c r="C81" s="850" t="s">
        <v>714</v>
      </c>
      <c r="D81" s="737"/>
      <c r="E81" s="737"/>
      <c r="F81" s="737"/>
      <c r="G81" s="742">
        <v>45174</v>
      </c>
      <c r="H81" s="739" t="s">
        <v>715</v>
      </c>
      <c r="I81" s="738">
        <v>24386</v>
      </c>
      <c r="J81" s="39">
        <f t="shared" si="5"/>
        <v>24386</v>
      </c>
      <c r="K81" s="688">
        <v>1</v>
      </c>
      <c r="L81" s="750" t="s">
        <v>716</v>
      </c>
      <c r="M81" s="468"/>
      <c r="N81" s="42">
        <f>K81*I81</f>
        <v>24386</v>
      </c>
      <c r="O81" s="763" t="s">
        <v>21</v>
      </c>
      <c r="P81" s="674">
        <v>45205</v>
      </c>
      <c r="Q81" s="375"/>
      <c r="R81" s="125"/>
      <c r="S81" s="48"/>
      <c r="T81" s="48"/>
      <c r="U81" s="49"/>
      <c r="V81" s="50"/>
    </row>
    <row r="82" spans="1:22" ht="51.75" x14ac:dyDescent="0.3">
      <c r="A82" s="449" t="s">
        <v>688</v>
      </c>
      <c r="B82" s="737" t="s">
        <v>717</v>
      </c>
      <c r="C82" s="850" t="s">
        <v>718</v>
      </c>
      <c r="D82" s="737"/>
      <c r="E82" s="737"/>
      <c r="F82" s="737">
        <v>398.7</v>
      </c>
      <c r="G82" s="742">
        <v>45177</v>
      </c>
      <c r="H82" s="739" t="s">
        <v>719</v>
      </c>
      <c r="I82" s="738">
        <v>398.7</v>
      </c>
      <c r="J82" s="39">
        <f t="shared" si="5"/>
        <v>0</v>
      </c>
      <c r="K82" s="688">
        <v>68</v>
      </c>
      <c r="L82" s="750" t="s">
        <v>720</v>
      </c>
      <c r="M82" s="468"/>
      <c r="N82" s="42" t="s">
        <v>26</v>
      </c>
      <c r="O82" s="763" t="s">
        <v>21</v>
      </c>
      <c r="P82" s="674">
        <v>45205</v>
      </c>
      <c r="Q82" s="375"/>
      <c r="R82" s="125"/>
      <c r="S82" s="48"/>
      <c r="T82" s="48"/>
      <c r="U82" s="49"/>
      <c r="V82" s="50"/>
    </row>
    <row r="83" spans="1:22" ht="51.75" x14ac:dyDescent="0.3">
      <c r="A83" s="456" t="s">
        <v>688</v>
      </c>
      <c r="B83" s="737" t="s">
        <v>24</v>
      </c>
      <c r="C83" s="850" t="s">
        <v>721</v>
      </c>
      <c r="D83" s="737"/>
      <c r="E83" s="737"/>
      <c r="F83" s="737">
        <v>1045.8</v>
      </c>
      <c r="G83" s="743">
        <v>45178</v>
      </c>
      <c r="H83" s="744" t="s">
        <v>722</v>
      </c>
      <c r="I83" s="738">
        <v>1045.8</v>
      </c>
      <c r="J83" s="39">
        <f t="shared" si="5"/>
        <v>0</v>
      </c>
      <c r="K83" s="688">
        <v>24.5</v>
      </c>
      <c r="L83" s="758" t="s">
        <v>723</v>
      </c>
      <c r="M83" s="468"/>
      <c r="N83" s="42">
        <f t="shared" ref="N83" si="7">K83*I83</f>
        <v>25622.1</v>
      </c>
      <c r="O83" s="763" t="s">
        <v>21</v>
      </c>
      <c r="P83" s="674">
        <v>45205</v>
      </c>
      <c r="Q83" s="375"/>
      <c r="R83" s="125"/>
      <c r="S83" s="48"/>
      <c r="T83" s="48"/>
      <c r="U83" s="49"/>
      <c r="V83" s="50"/>
    </row>
    <row r="84" spans="1:22" ht="52.5" x14ac:dyDescent="0.35">
      <c r="A84" s="456" t="s">
        <v>688</v>
      </c>
      <c r="B84" s="737" t="s">
        <v>126</v>
      </c>
      <c r="C84" s="850" t="s">
        <v>689</v>
      </c>
      <c r="D84" s="737"/>
      <c r="E84" s="737"/>
      <c r="F84" s="737">
        <v>176</v>
      </c>
      <c r="G84" s="743">
        <v>45178</v>
      </c>
      <c r="H84" s="744" t="s">
        <v>690</v>
      </c>
      <c r="I84" s="738">
        <v>176</v>
      </c>
      <c r="J84" s="39">
        <f t="shared" si="5"/>
        <v>0</v>
      </c>
      <c r="K84" s="688">
        <v>38</v>
      </c>
      <c r="L84" s="758" t="s">
        <v>691</v>
      </c>
      <c r="M84" s="759"/>
      <c r="N84" s="42">
        <f>K84*I84</f>
        <v>6688</v>
      </c>
      <c r="O84" s="763" t="s">
        <v>21</v>
      </c>
      <c r="P84" s="674">
        <v>45205</v>
      </c>
      <c r="Q84" s="375"/>
      <c r="R84" s="125"/>
      <c r="S84" s="48"/>
      <c r="T84" s="48"/>
      <c r="U84" s="49"/>
      <c r="V84" s="50"/>
    </row>
    <row r="85" spans="1:22" ht="51.75" x14ac:dyDescent="0.3">
      <c r="A85" s="456" t="s">
        <v>688</v>
      </c>
      <c r="B85" s="737" t="s">
        <v>126</v>
      </c>
      <c r="C85" s="850" t="s">
        <v>692</v>
      </c>
      <c r="D85" s="737"/>
      <c r="E85" s="737"/>
      <c r="F85" s="737">
        <v>177.3</v>
      </c>
      <c r="G85" s="743">
        <v>45180</v>
      </c>
      <c r="H85" s="744" t="s">
        <v>693</v>
      </c>
      <c r="I85" s="738">
        <v>177.3</v>
      </c>
      <c r="J85" s="39">
        <f t="shared" si="5"/>
        <v>0</v>
      </c>
      <c r="K85" s="688">
        <v>38</v>
      </c>
      <c r="L85" s="758" t="s">
        <v>694</v>
      </c>
      <c r="M85" s="760"/>
      <c r="N85" s="42">
        <f>K85*I85</f>
        <v>6737.4000000000005</v>
      </c>
      <c r="O85" s="763" t="s">
        <v>21</v>
      </c>
      <c r="P85" s="674">
        <v>45205</v>
      </c>
      <c r="Q85" s="375"/>
      <c r="R85" s="125"/>
      <c r="S85" s="48"/>
      <c r="T85" s="48"/>
      <c r="U85" s="49"/>
      <c r="V85" s="50"/>
    </row>
    <row r="86" spans="1:22" ht="51.75" x14ac:dyDescent="0.3">
      <c r="A86" s="456" t="s">
        <v>688</v>
      </c>
      <c r="B86" s="371" t="s">
        <v>695</v>
      </c>
      <c r="C86" s="850" t="s">
        <v>696</v>
      </c>
      <c r="D86" s="737"/>
      <c r="E86" s="737"/>
      <c r="F86" s="737"/>
      <c r="G86" s="742">
        <v>45181</v>
      </c>
      <c r="H86" s="740" t="s">
        <v>697</v>
      </c>
      <c r="I86" s="738">
        <v>41522</v>
      </c>
      <c r="J86" s="39">
        <f t="shared" si="5"/>
        <v>41522</v>
      </c>
      <c r="K86" s="688">
        <v>1</v>
      </c>
      <c r="L86" s="750" t="s">
        <v>698</v>
      </c>
      <c r="M86" s="468"/>
      <c r="N86" s="42">
        <f>K86*I86</f>
        <v>41522</v>
      </c>
      <c r="O86" s="763" t="s">
        <v>21</v>
      </c>
      <c r="P86" s="674">
        <v>45205</v>
      </c>
      <c r="Q86" s="375"/>
      <c r="R86" s="125"/>
      <c r="S86" s="176"/>
      <c r="T86" s="177"/>
      <c r="U86" s="49"/>
      <c r="V86" s="50"/>
    </row>
    <row r="87" spans="1:22" ht="51.75" x14ac:dyDescent="0.3">
      <c r="A87" s="90" t="s">
        <v>688</v>
      </c>
      <c r="B87" s="737" t="s">
        <v>307</v>
      </c>
      <c r="C87" s="850" t="s">
        <v>699</v>
      </c>
      <c r="D87" s="737"/>
      <c r="E87" s="737"/>
      <c r="F87" s="737">
        <v>109.22</v>
      </c>
      <c r="G87" s="742">
        <v>45183</v>
      </c>
      <c r="H87" s="739" t="s">
        <v>700</v>
      </c>
      <c r="I87" s="738">
        <v>109.22</v>
      </c>
      <c r="J87" s="39">
        <f t="shared" si="5"/>
        <v>0</v>
      </c>
      <c r="K87" s="688">
        <v>110</v>
      </c>
      <c r="L87" s="750" t="s">
        <v>701</v>
      </c>
      <c r="M87" s="468"/>
      <c r="N87" s="42">
        <f>K87*I87</f>
        <v>12014.2</v>
      </c>
      <c r="O87" s="763" t="s">
        <v>702</v>
      </c>
      <c r="P87" s="674">
        <v>45205</v>
      </c>
      <c r="Q87" s="375"/>
      <c r="R87" s="125"/>
      <c r="S87" s="176"/>
      <c r="T87" s="177"/>
      <c r="U87" s="49"/>
      <c r="V87" s="50"/>
    </row>
    <row r="88" spans="1:22" ht="51.75" x14ac:dyDescent="0.3">
      <c r="A88" s="90" t="s">
        <v>688</v>
      </c>
      <c r="B88" s="737" t="s">
        <v>587</v>
      </c>
      <c r="C88" s="850" t="s">
        <v>703</v>
      </c>
      <c r="D88" s="737"/>
      <c r="E88" s="737"/>
      <c r="F88" s="737">
        <v>131.5</v>
      </c>
      <c r="G88" s="742"/>
      <c r="H88" s="739"/>
      <c r="I88" s="738"/>
      <c r="J88" s="39">
        <f t="shared" si="5"/>
        <v>-131.5</v>
      </c>
      <c r="K88" s="688"/>
      <c r="L88" s="750"/>
      <c r="M88" s="468"/>
      <c r="N88" s="42">
        <f t="shared" ref="N88:N96" si="8">K88*I88</f>
        <v>0</v>
      </c>
      <c r="O88" s="763"/>
      <c r="P88" s="674"/>
      <c r="Q88" s="375"/>
      <c r="R88" s="125"/>
      <c r="S88" s="176"/>
      <c r="T88" s="177"/>
      <c r="U88" s="49"/>
      <c r="V88" s="50"/>
    </row>
    <row r="89" spans="1:22" ht="19.5" x14ac:dyDescent="0.3">
      <c r="A89" s="90"/>
      <c r="B89" s="737"/>
      <c r="C89" s="485"/>
      <c r="D89" s="737"/>
      <c r="E89" s="737"/>
      <c r="F89" s="737"/>
      <c r="G89" s="742"/>
      <c r="H89" s="739"/>
      <c r="I89" s="738"/>
      <c r="J89" s="39">
        <f t="shared" si="5"/>
        <v>0</v>
      </c>
      <c r="K89" s="688"/>
      <c r="L89" s="751"/>
      <c r="M89" s="468"/>
      <c r="N89" s="42">
        <f t="shared" si="8"/>
        <v>0</v>
      </c>
      <c r="O89" s="763"/>
      <c r="P89" s="674"/>
      <c r="Q89" s="375"/>
      <c r="R89" s="125"/>
      <c r="S89" s="176"/>
      <c r="T89" s="177"/>
      <c r="U89" s="49"/>
      <c r="V89" s="50"/>
    </row>
    <row r="90" spans="1:22" ht="19.5" x14ac:dyDescent="0.3">
      <c r="A90" s="90"/>
      <c r="B90" s="737"/>
      <c r="C90" s="485"/>
      <c r="D90" s="737"/>
      <c r="E90" s="737"/>
      <c r="F90" s="737"/>
      <c r="G90" s="742"/>
      <c r="H90" s="739"/>
      <c r="I90" s="738"/>
      <c r="J90" s="39">
        <f t="shared" si="5"/>
        <v>0</v>
      </c>
      <c r="K90" s="688"/>
      <c r="L90" s="751"/>
      <c r="M90" s="468"/>
      <c r="N90" s="42">
        <f t="shared" si="8"/>
        <v>0</v>
      </c>
      <c r="O90" s="763"/>
      <c r="P90" s="674"/>
      <c r="Q90" s="375"/>
      <c r="R90" s="125"/>
      <c r="S90" s="176"/>
      <c r="T90" s="177"/>
      <c r="U90" s="49"/>
      <c r="V90" s="50"/>
    </row>
    <row r="91" spans="1:22" ht="52.5" customHeight="1" x14ac:dyDescent="0.3">
      <c r="A91" s="90"/>
      <c r="B91" s="737"/>
      <c r="C91" s="485"/>
      <c r="D91" s="737"/>
      <c r="E91" s="737"/>
      <c r="F91" s="737"/>
      <c r="G91" s="742"/>
      <c r="H91" s="739"/>
      <c r="I91" s="738"/>
      <c r="J91" s="39">
        <f t="shared" si="5"/>
        <v>0</v>
      </c>
      <c r="K91" s="688"/>
      <c r="L91" s="751"/>
      <c r="M91" s="468"/>
      <c r="N91" s="42">
        <f t="shared" si="8"/>
        <v>0</v>
      </c>
      <c r="O91" s="763"/>
      <c r="P91" s="674"/>
      <c r="Q91" s="375"/>
      <c r="R91" s="125"/>
      <c r="S91" s="176"/>
      <c r="T91" s="177"/>
      <c r="U91" s="49"/>
      <c r="V91" s="50"/>
    </row>
    <row r="92" spans="1:22" ht="57" customHeight="1" x14ac:dyDescent="0.3">
      <c r="A92" s="80"/>
      <c r="B92" s="737"/>
      <c r="C92" s="485"/>
      <c r="D92" s="737"/>
      <c r="E92" s="737"/>
      <c r="F92" s="737"/>
      <c r="G92" s="743"/>
      <c r="H92" s="744"/>
      <c r="I92" s="738"/>
      <c r="J92" s="39">
        <f t="shared" si="5"/>
        <v>0</v>
      </c>
      <c r="K92" s="688"/>
      <c r="L92" s="751"/>
      <c r="M92" s="468"/>
      <c r="N92" s="42">
        <f t="shared" si="8"/>
        <v>0</v>
      </c>
      <c r="O92" s="765"/>
      <c r="P92" s="766"/>
      <c r="Q92" s="375"/>
      <c r="R92" s="125"/>
      <c r="S92" s="176"/>
      <c r="T92" s="177"/>
      <c r="U92" s="49"/>
      <c r="V92" s="50"/>
    </row>
    <row r="93" spans="1:22" ht="32.25" customHeight="1" x14ac:dyDescent="0.3">
      <c r="A93" s="80"/>
      <c r="B93" s="737"/>
      <c r="C93" s="485"/>
      <c r="D93" s="737"/>
      <c r="E93" s="737"/>
      <c r="F93" s="737"/>
      <c r="G93" s="743"/>
      <c r="H93" s="744"/>
      <c r="I93" s="738"/>
      <c r="J93" s="39">
        <f t="shared" si="5"/>
        <v>0</v>
      </c>
      <c r="K93" s="688"/>
      <c r="L93" s="750"/>
      <c r="M93" s="468"/>
      <c r="N93" s="42">
        <f t="shared" si="8"/>
        <v>0</v>
      </c>
      <c r="O93" s="765"/>
      <c r="P93" s="766"/>
      <c r="Q93" s="375"/>
      <c r="R93" s="125"/>
      <c r="S93" s="176"/>
      <c r="T93" s="177"/>
      <c r="U93" s="49"/>
      <c r="V93" s="50"/>
    </row>
    <row r="94" spans="1:22" ht="57.75" customHeight="1" x14ac:dyDescent="0.3">
      <c r="A94" s="456"/>
      <c r="B94" s="737"/>
      <c r="C94" s="485"/>
      <c r="D94" s="737"/>
      <c r="E94" s="737"/>
      <c r="F94" s="737"/>
      <c r="G94" s="742"/>
      <c r="H94" s="748"/>
      <c r="I94" s="738"/>
      <c r="J94" s="39">
        <f t="shared" si="5"/>
        <v>0</v>
      </c>
      <c r="K94" s="688"/>
      <c r="L94" s="750"/>
      <c r="M94" s="468"/>
      <c r="N94" s="42">
        <f t="shared" si="8"/>
        <v>0</v>
      </c>
      <c r="O94" s="765"/>
      <c r="P94" s="673"/>
      <c r="Q94" s="375"/>
      <c r="R94" s="125"/>
      <c r="S94" s="176"/>
      <c r="T94" s="177"/>
      <c r="U94" s="49"/>
      <c r="V94" s="50"/>
    </row>
    <row r="95" spans="1:22" ht="32.25" customHeight="1" x14ac:dyDescent="0.35">
      <c r="A95" s="456"/>
      <c r="B95" s="737"/>
      <c r="C95" s="485"/>
      <c r="D95" s="737"/>
      <c r="E95" s="737"/>
      <c r="F95" s="737"/>
      <c r="G95" s="743"/>
      <c r="H95" s="741"/>
      <c r="I95" s="738"/>
      <c r="J95" s="39">
        <f t="shared" si="5"/>
        <v>0</v>
      </c>
      <c r="K95" s="628"/>
      <c r="L95" s="761"/>
      <c r="M95" s="468"/>
      <c r="N95" s="42">
        <f t="shared" si="8"/>
        <v>0</v>
      </c>
      <c r="O95" s="763"/>
      <c r="P95" s="674"/>
      <c r="Q95" s="375"/>
      <c r="R95" s="125"/>
      <c r="S95" s="176"/>
      <c r="T95" s="177"/>
      <c r="U95" s="49"/>
      <c r="V95" s="50"/>
    </row>
    <row r="96" spans="1:22" ht="32.25" customHeight="1" x14ac:dyDescent="0.35">
      <c r="A96" s="456"/>
      <c r="B96" s="737"/>
      <c r="C96" s="485"/>
      <c r="D96" s="737"/>
      <c r="E96" s="737"/>
      <c r="F96" s="737"/>
      <c r="G96" s="743"/>
      <c r="H96" s="741"/>
      <c r="I96" s="738"/>
      <c r="J96" s="39">
        <f t="shared" si="5"/>
        <v>0</v>
      </c>
      <c r="K96" s="628"/>
      <c r="L96" s="761"/>
      <c r="M96" s="468"/>
      <c r="N96" s="42">
        <f t="shared" si="8"/>
        <v>0</v>
      </c>
      <c r="O96" s="763"/>
      <c r="P96" s="674"/>
      <c r="Q96" s="375"/>
      <c r="R96" s="125"/>
      <c r="S96" s="176"/>
      <c r="T96" s="177"/>
      <c r="U96" s="49"/>
      <c r="V96" s="50"/>
    </row>
    <row r="97" spans="1:22" ht="32.25" customHeight="1" x14ac:dyDescent="0.35">
      <c r="A97" s="456"/>
      <c r="B97" s="737"/>
      <c r="C97" s="485"/>
      <c r="D97" s="737"/>
      <c r="E97" s="737"/>
      <c r="F97" s="737"/>
      <c r="G97" s="743"/>
      <c r="H97" s="744"/>
      <c r="I97" s="738"/>
      <c r="J97" s="39">
        <f t="shared" si="5"/>
        <v>0</v>
      </c>
      <c r="K97" s="628"/>
      <c r="L97" s="761"/>
      <c r="M97" s="468"/>
      <c r="N97" s="42">
        <f t="shared" si="6"/>
        <v>0</v>
      </c>
      <c r="O97" s="763"/>
      <c r="P97" s="674"/>
      <c r="Q97" s="375"/>
      <c r="R97" s="125"/>
      <c r="S97" s="176"/>
      <c r="T97" s="177"/>
      <c r="U97" s="49"/>
      <c r="V97" s="50"/>
    </row>
    <row r="98" spans="1:22" ht="32.25" customHeight="1" x14ac:dyDescent="0.35">
      <c r="A98" s="456"/>
      <c r="B98" s="737"/>
      <c r="C98" s="485"/>
      <c r="D98" s="737"/>
      <c r="E98" s="737"/>
      <c r="F98" s="737"/>
      <c r="G98" s="743"/>
      <c r="H98" s="744"/>
      <c r="I98" s="738"/>
      <c r="J98" s="39">
        <f t="shared" si="5"/>
        <v>0</v>
      </c>
      <c r="K98" s="628"/>
      <c r="L98" s="761"/>
      <c r="M98" s="468"/>
      <c r="N98" s="42">
        <f t="shared" si="6"/>
        <v>0</v>
      </c>
      <c r="O98" s="763"/>
      <c r="P98" s="674"/>
      <c r="Q98" s="375"/>
      <c r="R98" s="125"/>
      <c r="S98" s="176"/>
      <c r="T98" s="177"/>
      <c r="U98" s="49"/>
      <c r="V98" s="50"/>
    </row>
    <row r="99" spans="1:22" ht="24" customHeight="1" x14ac:dyDescent="0.35">
      <c r="A99" s="456"/>
      <c r="B99" s="737"/>
      <c r="C99" s="485"/>
      <c r="D99" s="737"/>
      <c r="E99" s="737"/>
      <c r="F99" s="737"/>
      <c r="G99" s="743"/>
      <c r="H99" s="744"/>
      <c r="I99" s="738"/>
      <c r="J99" s="39">
        <f t="shared" si="5"/>
        <v>0</v>
      </c>
      <c r="K99" s="628"/>
      <c r="L99" s="761"/>
      <c r="M99" s="468"/>
      <c r="N99" s="42">
        <f t="shared" si="6"/>
        <v>0</v>
      </c>
      <c r="O99" s="763"/>
      <c r="P99" s="674"/>
      <c r="Q99" s="375"/>
      <c r="R99" s="125"/>
      <c r="S99" s="176"/>
      <c r="T99" s="177"/>
      <c r="U99" s="49"/>
      <c r="V99" s="50"/>
    </row>
    <row r="100" spans="1:22" ht="21" x14ac:dyDescent="0.3">
      <c r="A100" s="456"/>
      <c r="B100" s="737"/>
      <c r="C100" s="485"/>
      <c r="D100" s="737"/>
      <c r="E100" s="737"/>
      <c r="F100" s="737"/>
      <c r="G100" s="743"/>
      <c r="H100" s="741"/>
      <c r="I100" s="738"/>
      <c r="J100" s="39">
        <f t="shared" si="5"/>
        <v>0</v>
      </c>
      <c r="K100" s="628"/>
      <c r="L100" s="762"/>
      <c r="M100" s="468"/>
      <c r="N100" s="42">
        <f t="shared" si="6"/>
        <v>0</v>
      </c>
      <c r="O100" s="445"/>
      <c r="P100" s="674"/>
      <c r="Q100" s="375"/>
      <c r="R100" s="125"/>
      <c r="S100" s="176"/>
      <c r="T100" s="177"/>
      <c r="U100" s="49"/>
      <c r="V100" s="50"/>
    </row>
    <row r="101" spans="1:22" ht="32.25" customHeight="1" x14ac:dyDescent="0.3">
      <c r="A101" s="456"/>
      <c r="B101" s="737"/>
      <c r="C101" s="485"/>
      <c r="D101" s="737"/>
      <c r="E101" s="737"/>
      <c r="F101" s="737"/>
      <c r="G101" s="743"/>
      <c r="H101" s="741"/>
      <c r="I101" s="738"/>
      <c r="J101" s="39">
        <f t="shared" si="5"/>
        <v>0</v>
      </c>
      <c r="K101" s="628"/>
      <c r="L101" s="762"/>
      <c r="M101" s="468"/>
      <c r="N101" s="42">
        <f t="shared" si="6"/>
        <v>0</v>
      </c>
      <c r="O101" s="763"/>
      <c r="P101" s="674"/>
      <c r="Q101" s="375"/>
      <c r="R101" s="125"/>
      <c r="S101" s="176"/>
      <c r="T101" s="177"/>
      <c r="U101" s="49"/>
      <c r="V101" s="50"/>
    </row>
    <row r="102" spans="1:22" ht="17.25" customHeight="1" x14ac:dyDescent="0.3">
      <c r="A102" s="456"/>
      <c r="B102" s="737"/>
      <c r="C102" s="485"/>
      <c r="D102" s="737"/>
      <c r="E102" s="737"/>
      <c r="F102" s="737"/>
      <c r="G102" s="743"/>
      <c r="H102" s="741"/>
      <c r="I102" s="738"/>
      <c r="J102" s="39">
        <f t="shared" si="5"/>
        <v>0</v>
      </c>
      <c r="K102" s="628"/>
      <c r="L102" s="762"/>
      <c r="M102" s="468"/>
      <c r="N102" s="42">
        <f t="shared" si="6"/>
        <v>0</v>
      </c>
      <c r="O102" s="763"/>
      <c r="P102" s="674"/>
      <c r="Q102" s="375"/>
      <c r="R102" s="125"/>
      <c r="S102" s="176"/>
      <c r="T102" s="177"/>
      <c r="U102" s="49"/>
      <c r="V102" s="50"/>
    </row>
    <row r="103" spans="1:22" ht="17.25" customHeight="1" x14ac:dyDescent="0.3">
      <c r="A103" s="456"/>
      <c r="B103" s="737"/>
      <c r="C103" s="485"/>
      <c r="D103" s="737"/>
      <c r="E103" s="737"/>
      <c r="F103" s="737"/>
      <c r="G103" s="743"/>
      <c r="H103" s="741"/>
      <c r="I103" s="738"/>
      <c r="J103" s="39">
        <f t="shared" si="5"/>
        <v>0</v>
      </c>
      <c r="K103" s="628"/>
      <c r="L103" s="762"/>
      <c r="M103" s="468"/>
      <c r="N103" s="42">
        <f t="shared" si="6"/>
        <v>0</v>
      </c>
      <c r="O103" s="763"/>
      <c r="P103" s="674"/>
      <c r="Q103" s="375"/>
      <c r="R103" s="125"/>
      <c r="S103" s="176"/>
      <c r="T103" s="177"/>
      <c r="U103" s="49"/>
      <c r="V103" s="50"/>
    </row>
    <row r="104" spans="1:22" ht="17.25" customHeight="1" x14ac:dyDescent="0.35">
      <c r="A104" s="152"/>
      <c r="B104" s="737"/>
      <c r="C104" s="485"/>
      <c r="D104" s="737"/>
      <c r="E104" s="737"/>
      <c r="F104" s="737"/>
      <c r="G104" s="743"/>
      <c r="H104" s="741"/>
      <c r="I104" s="738"/>
      <c r="J104" s="39">
        <f t="shared" si="5"/>
        <v>0</v>
      </c>
      <c r="K104" s="628"/>
      <c r="L104" s="752"/>
      <c r="M104" s="468"/>
      <c r="N104" s="42">
        <f t="shared" si="6"/>
        <v>0</v>
      </c>
      <c r="O104" s="375"/>
      <c r="P104" s="674"/>
      <c r="Q104" s="375"/>
      <c r="R104" s="125"/>
      <c r="S104" s="176"/>
      <c r="T104" s="177"/>
      <c r="U104" s="49"/>
      <c r="V104" s="50"/>
    </row>
    <row r="105" spans="1:22" ht="18.75" customHeight="1" x14ac:dyDescent="0.35">
      <c r="A105" s="152"/>
      <c r="B105" s="167"/>
      <c r="C105" s="194"/>
      <c r="D105" s="174"/>
      <c r="E105" s="56"/>
      <c r="F105" s="155"/>
      <c r="G105" s="659"/>
      <c r="H105" s="168"/>
      <c r="I105" s="155"/>
      <c r="J105" s="39">
        <f t="shared" si="5"/>
        <v>0</v>
      </c>
      <c r="K105" s="628"/>
      <c r="L105" s="752"/>
      <c r="M105" s="468"/>
      <c r="N105" s="42">
        <f t="shared" si="6"/>
        <v>0</v>
      </c>
      <c r="O105" s="375"/>
      <c r="P105" s="764"/>
      <c r="Q105" s="375"/>
      <c r="R105" s="125"/>
      <c r="S105" s="176"/>
      <c r="T105" s="177"/>
      <c r="U105" s="49"/>
      <c r="V105" s="50"/>
    </row>
    <row r="106" spans="1:22" ht="16.5" customHeight="1" x14ac:dyDescent="0.35">
      <c r="A106" s="152"/>
      <c r="B106" s="167"/>
      <c r="C106" s="194"/>
      <c r="D106" s="187"/>
      <c r="E106" s="56"/>
      <c r="F106" s="155"/>
      <c r="G106" s="659"/>
      <c r="H106" s="168"/>
      <c r="I106" s="155"/>
      <c r="J106" s="39">
        <f t="shared" si="5"/>
        <v>0</v>
      </c>
      <c r="K106" s="688"/>
      <c r="L106" s="752"/>
      <c r="M106" s="468"/>
      <c r="N106" s="42">
        <f t="shared" si="6"/>
        <v>0</v>
      </c>
      <c r="O106" s="375"/>
      <c r="P106" s="764"/>
      <c r="Q106" s="375"/>
      <c r="R106" s="125"/>
      <c r="S106" s="176"/>
      <c r="T106" s="177"/>
      <c r="U106" s="49"/>
      <c r="V106" s="50"/>
    </row>
    <row r="107" spans="1:22" ht="16.5" customHeight="1" x14ac:dyDescent="0.35">
      <c r="A107" s="152"/>
      <c r="B107" s="167"/>
      <c r="C107" s="194"/>
      <c r="D107" s="187"/>
      <c r="E107" s="56"/>
      <c r="F107" s="155"/>
      <c r="G107" s="659"/>
      <c r="H107" s="164"/>
      <c r="I107" s="155"/>
      <c r="J107" s="39">
        <f t="shared" si="5"/>
        <v>0</v>
      </c>
      <c r="K107" s="688"/>
      <c r="L107" s="752"/>
      <c r="M107" s="468"/>
      <c r="N107" s="42">
        <f t="shared" si="6"/>
        <v>0</v>
      </c>
      <c r="O107" s="375"/>
      <c r="P107" s="674"/>
      <c r="Q107" s="375"/>
      <c r="R107" s="125"/>
      <c r="S107" s="176"/>
      <c r="T107" s="177"/>
      <c r="U107" s="49"/>
      <c r="V107" s="50"/>
    </row>
    <row r="108" spans="1:22" ht="16.5" customHeight="1" x14ac:dyDescent="0.35">
      <c r="A108" s="152"/>
      <c r="B108" s="167"/>
      <c r="C108" s="174"/>
      <c r="D108" s="187"/>
      <c r="E108" s="56"/>
      <c r="F108" s="155"/>
      <c r="G108" s="659"/>
      <c r="H108" s="164"/>
      <c r="I108" s="155"/>
      <c r="J108" s="39">
        <f t="shared" si="5"/>
        <v>0</v>
      </c>
      <c r="K108" s="688"/>
      <c r="L108" s="752"/>
      <c r="M108" s="468"/>
      <c r="N108" s="42">
        <f t="shared" si="6"/>
        <v>0</v>
      </c>
      <c r="O108" s="375"/>
      <c r="P108" s="674"/>
      <c r="Q108" s="375"/>
      <c r="R108" s="125"/>
      <c r="S108" s="176"/>
      <c r="T108" s="177"/>
      <c r="U108" s="49"/>
      <c r="V108" s="50"/>
    </row>
    <row r="109" spans="1:22" ht="16.5" customHeight="1" x14ac:dyDescent="0.35">
      <c r="A109" s="152"/>
      <c r="B109" s="167"/>
      <c r="C109" s="174"/>
      <c r="D109" s="181"/>
      <c r="E109" s="56"/>
      <c r="F109" s="155"/>
      <c r="G109" s="659"/>
      <c r="H109" s="164"/>
      <c r="I109" s="155"/>
      <c r="J109" s="39">
        <f t="shared" si="5"/>
        <v>0</v>
      </c>
      <c r="K109" s="688"/>
      <c r="L109" s="752"/>
      <c r="M109" s="468"/>
      <c r="N109" s="42">
        <f t="shared" si="6"/>
        <v>0</v>
      </c>
      <c r="O109" s="375"/>
      <c r="P109" s="674"/>
      <c r="Q109" s="375"/>
      <c r="R109" s="125"/>
      <c r="S109" s="176"/>
      <c r="T109" s="177"/>
      <c r="U109" s="49"/>
      <c r="V109" s="50"/>
    </row>
    <row r="110" spans="1:22" ht="16.5" customHeight="1" x14ac:dyDescent="0.35">
      <c r="A110" s="152"/>
      <c r="B110" s="167"/>
      <c r="C110" s="174"/>
      <c r="D110" s="181"/>
      <c r="E110" s="56">
        <f t="shared" ref="E110:E175" si="9">D110*F110</f>
        <v>0</v>
      </c>
      <c r="F110" s="155"/>
      <c r="G110" s="659"/>
      <c r="H110" s="164"/>
      <c r="I110" s="155"/>
      <c r="J110" s="39">
        <f t="shared" si="5"/>
        <v>0</v>
      </c>
      <c r="K110" s="234"/>
      <c r="L110" s="575"/>
      <c r="M110" s="81"/>
      <c r="N110" s="42">
        <f t="shared" si="6"/>
        <v>0</v>
      </c>
      <c r="O110" s="375"/>
      <c r="P110" s="674"/>
      <c r="Q110" s="375"/>
      <c r="R110" s="125"/>
      <c r="S110" s="176"/>
      <c r="T110" s="177"/>
      <c r="U110" s="49"/>
      <c r="V110" s="50"/>
    </row>
    <row r="111" spans="1:22" ht="16.5" customHeight="1" x14ac:dyDescent="0.35">
      <c r="A111" s="98"/>
      <c r="B111" s="167"/>
      <c r="C111" s="188"/>
      <c r="D111" s="187"/>
      <c r="E111" s="56">
        <f t="shared" si="9"/>
        <v>0</v>
      </c>
      <c r="F111" s="155"/>
      <c r="G111" s="659"/>
      <c r="H111" s="168"/>
      <c r="I111" s="155"/>
      <c r="J111" s="39">
        <f t="shared" si="5"/>
        <v>0</v>
      </c>
      <c r="K111" s="234"/>
      <c r="L111" s="575"/>
      <c r="M111" s="81"/>
      <c r="N111" s="42">
        <f t="shared" si="6"/>
        <v>0</v>
      </c>
      <c r="O111" s="375"/>
      <c r="P111" s="764"/>
      <c r="Q111" s="375"/>
      <c r="R111" s="125"/>
      <c r="S111" s="176"/>
      <c r="T111" s="177"/>
      <c r="U111" s="49"/>
      <c r="V111" s="50"/>
    </row>
    <row r="112" spans="1:22" ht="16.5" customHeight="1" x14ac:dyDescent="0.35">
      <c r="A112" s="98"/>
      <c r="B112" s="167"/>
      <c r="C112" s="189"/>
      <c r="D112" s="187"/>
      <c r="E112" s="56">
        <f t="shared" si="9"/>
        <v>0</v>
      </c>
      <c r="F112" s="155"/>
      <c r="G112" s="659"/>
      <c r="H112" s="168"/>
      <c r="I112" s="155"/>
      <c r="J112" s="39">
        <f t="shared" si="5"/>
        <v>0</v>
      </c>
      <c r="K112" s="234"/>
      <c r="L112" s="575"/>
      <c r="M112" s="81"/>
      <c r="N112" s="42">
        <f t="shared" si="6"/>
        <v>0</v>
      </c>
      <c r="O112" s="375"/>
      <c r="P112" s="764"/>
      <c r="Q112" s="375"/>
      <c r="R112" s="125"/>
      <c r="S112" s="176"/>
      <c r="T112" s="177"/>
      <c r="U112" s="49"/>
      <c r="V112" s="50"/>
    </row>
    <row r="113" spans="1:22" ht="16.5" customHeight="1" x14ac:dyDescent="0.35">
      <c r="A113" s="98"/>
      <c r="B113" s="167"/>
      <c r="C113" s="191"/>
      <c r="D113" s="191"/>
      <c r="E113" s="56">
        <f t="shared" si="9"/>
        <v>0</v>
      </c>
      <c r="F113" s="155"/>
      <c r="G113" s="659"/>
      <c r="H113" s="168"/>
      <c r="I113" s="155"/>
      <c r="J113" s="39">
        <f t="shared" si="5"/>
        <v>0</v>
      </c>
      <c r="K113" s="234"/>
      <c r="L113" s="575"/>
      <c r="M113" s="81"/>
      <c r="N113" s="42">
        <f t="shared" si="6"/>
        <v>0</v>
      </c>
      <c r="O113" s="375"/>
      <c r="P113" s="764"/>
      <c r="Q113" s="375"/>
      <c r="R113" s="125"/>
      <c r="S113" s="176"/>
      <c r="T113" s="177"/>
      <c r="U113" s="49"/>
      <c r="V113" s="50"/>
    </row>
    <row r="114" spans="1:22" ht="16.5" customHeight="1" x14ac:dyDescent="0.35">
      <c r="A114" s="110"/>
      <c r="B114" s="99"/>
      <c r="C114" s="191"/>
      <c r="D114" s="191"/>
      <c r="E114" s="56">
        <f t="shared" si="9"/>
        <v>0</v>
      </c>
      <c r="F114" s="60"/>
      <c r="G114" s="120"/>
      <c r="H114" s="59"/>
      <c r="I114" s="60"/>
      <c r="J114" s="39">
        <f t="shared" si="5"/>
        <v>0</v>
      </c>
      <c r="K114" s="234"/>
      <c r="L114" s="575"/>
      <c r="M114" s="81"/>
      <c r="N114" s="42">
        <f t="shared" si="6"/>
        <v>0</v>
      </c>
      <c r="O114" s="375"/>
      <c r="P114" s="764"/>
      <c r="Q114" s="375"/>
      <c r="R114" s="125"/>
      <c r="S114" s="176"/>
      <c r="T114" s="177"/>
      <c r="U114" s="49"/>
      <c r="V114" s="50"/>
    </row>
    <row r="115" spans="1:22" ht="17.25" x14ac:dyDescent="0.3">
      <c r="A115" s="110"/>
      <c r="B115" s="99"/>
      <c r="C115" s="194"/>
      <c r="D115" s="191"/>
      <c r="E115" s="56">
        <f t="shared" si="9"/>
        <v>0</v>
      </c>
      <c r="F115" s="60"/>
      <c r="G115" s="120"/>
      <c r="H115" s="59"/>
      <c r="I115" s="60"/>
      <c r="J115" s="39">
        <f t="shared" si="5"/>
        <v>0</v>
      </c>
      <c r="K115" s="234"/>
      <c r="L115" s="753"/>
      <c r="M115" s="753"/>
      <c r="N115" s="42">
        <f t="shared" si="6"/>
        <v>0</v>
      </c>
      <c r="O115" s="375"/>
      <c r="P115" s="764"/>
      <c r="Q115" s="375"/>
      <c r="R115" s="125"/>
      <c r="S115" s="176"/>
      <c r="T115" s="177"/>
      <c r="U115" s="49"/>
      <c r="V115" s="50"/>
    </row>
    <row r="116" spans="1:22" ht="17.25" x14ac:dyDescent="0.3">
      <c r="A116" s="110"/>
      <c r="B116" s="99"/>
      <c r="C116" s="154"/>
      <c r="D116" s="191"/>
      <c r="E116" s="56">
        <f t="shared" si="9"/>
        <v>0</v>
      </c>
      <c r="F116" s="60"/>
      <c r="G116" s="120"/>
      <c r="H116" s="59"/>
      <c r="I116" s="60"/>
      <c r="J116" s="39">
        <f t="shared" si="5"/>
        <v>0</v>
      </c>
      <c r="K116" s="234"/>
      <c r="L116" s="753"/>
      <c r="M116" s="753"/>
      <c r="N116" s="42">
        <f t="shared" si="6"/>
        <v>0</v>
      </c>
      <c r="O116" s="375"/>
      <c r="P116" s="764"/>
      <c r="Q116" s="375"/>
      <c r="R116" s="125"/>
      <c r="S116" s="176"/>
      <c r="T116" s="177"/>
      <c r="U116" s="49"/>
      <c r="V116" s="50"/>
    </row>
    <row r="117" spans="1:22" ht="21" customHeight="1" x14ac:dyDescent="0.3">
      <c r="A117" s="193"/>
      <c r="B117" s="99"/>
      <c r="C117" s="194"/>
      <c r="D117" s="191"/>
      <c r="E117" s="56">
        <f t="shared" si="9"/>
        <v>0</v>
      </c>
      <c r="F117" s="60"/>
      <c r="G117" s="120"/>
      <c r="H117" s="59"/>
      <c r="I117" s="60"/>
      <c r="J117" s="39">
        <f t="shared" si="5"/>
        <v>0</v>
      </c>
      <c r="K117" s="234"/>
      <c r="L117" s="754"/>
      <c r="M117" s="755"/>
      <c r="N117" s="42">
        <f t="shared" si="6"/>
        <v>0</v>
      </c>
      <c r="O117" s="375"/>
      <c r="P117" s="764"/>
      <c r="Q117" s="375"/>
      <c r="R117" s="125"/>
      <c r="S117" s="176"/>
      <c r="T117" s="177"/>
      <c r="U117" s="49"/>
      <c r="V117" s="50"/>
    </row>
    <row r="118" spans="1:22" ht="26.25" customHeight="1" x14ac:dyDescent="0.3">
      <c r="A118" s="196"/>
      <c r="B118" s="99"/>
      <c r="C118" s="154"/>
      <c r="D118" s="191"/>
      <c r="E118" s="56">
        <f t="shared" si="9"/>
        <v>0</v>
      </c>
      <c r="F118" s="60"/>
      <c r="G118" s="120"/>
      <c r="H118" s="59"/>
      <c r="I118" s="60"/>
      <c r="J118" s="39">
        <f t="shared" si="5"/>
        <v>0</v>
      </c>
      <c r="K118" s="234"/>
      <c r="L118" s="754"/>
      <c r="M118" s="755"/>
      <c r="N118" s="42">
        <f t="shared" si="6"/>
        <v>0</v>
      </c>
      <c r="O118" s="375"/>
      <c r="P118" s="764"/>
      <c r="Q118" s="375"/>
      <c r="R118" s="125"/>
      <c r="S118" s="176"/>
      <c r="T118" s="177"/>
      <c r="U118" s="49"/>
      <c r="V118" s="50"/>
    </row>
    <row r="119" spans="1:22" x14ac:dyDescent="0.35">
      <c r="A119" s="101"/>
      <c r="B119" s="99"/>
      <c r="C119" s="191"/>
      <c r="D119" s="191"/>
      <c r="E119" s="56">
        <f t="shared" si="9"/>
        <v>0</v>
      </c>
      <c r="F119" s="60"/>
      <c r="G119" s="120"/>
      <c r="H119" s="59"/>
      <c r="I119" s="60"/>
      <c r="J119" s="39">
        <f t="shared" si="5"/>
        <v>0</v>
      </c>
      <c r="K119" s="234"/>
      <c r="L119" s="575"/>
      <c r="M119" s="81"/>
      <c r="N119" s="42">
        <f t="shared" si="6"/>
        <v>0</v>
      </c>
      <c r="O119" s="375"/>
      <c r="P119" s="764"/>
      <c r="Q119" s="375"/>
      <c r="R119" s="125"/>
      <c r="S119" s="176"/>
      <c r="T119" s="177"/>
      <c r="U119" s="49"/>
      <c r="V119" s="50"/>
    </row>
    <row r="120" spans="1:22" x14ac:dyDescent="0.35">
      <c r="A120" s="101"/>
      <c r="B120" s="99"/>
      <c r="C120" s="191"/>
      <c r="D120" s="191"/>
      <c r="E120" s="56">
        <f t="shared" si="9"/>
        <v>0</v>
      </c>
      <c r="F120" s="60"/>
      <c r="G120" s="120"/>
      <c r="H120" s="59"/>
      <c r="I120" s="60"/>
      <c r="J120" s="39">
        <f t="shared" si="5"/>
        <v>0</v>
      </c>
      <c r="K120" s="234"/>
      <c r="L120" s="575"/>
      <c r="M120" s="81"/>
      <c r="N120" s="42">
        <f t="shared" si="6"/>
        <v>0</v>
      </c>
      <c r="O120" s="375"/>
      <c r="P120" s="764"/>
      <c r="Q120" s="375"/>
      <c r="R120" s="125"/>
      <c r="S120" s="176"/>
      <c r="T120" s="177"/>
      <c r="U120" s="49"/>
      <c r="V120" s="50"/>
    </row>
    <row r="121" spans="1:22" x14ac:dyDescent="0.35">
      <c r="A121" s="101"/>
      <c r="B121" s="99"/>
      <c r="C121" s="191"/>
      <c r="D121" s="191"/>
      <c r="E121" s="56">
        <f t="shared" si="9"/>
        <v>0</v>
      </c>
      <c r="F121" s="60"/>
      <c r="G121" s="120"/>
      <c r="H121" s="59"/>
      <c r="I121" s="60"/>
      <c r="J121" s="39">
        <f t="shared" si="5"/>
        <v>0</v>
      </c>
      <c r="K121" s="81"/>
      <c r="L121" s="582"/>
      <c r="M121" s="583"/>
      <c r="N121" s="42">
        <f t="shared" si="6"/>
        <v>0</v>
      </c>
      <c r="O121" s="375"/>
      <c r="P121" s="764"/>
      <c r="Q121" s="375"/>
      <c r="R121" s="125"/>
      <c r="S121" s="176"/>
      <c r="T121" s="177"/>
      <c r="U121" s="49"/>
      <c r="V121" s="50"/>
    </row>
    <row r="122" spans="1:22" x14ac:dyDescent="0.35">
      <c r="A122" s="110"/>
      <c r="B122" s="99"/>
      <c r="C122" s="191"/>
      <c r="D122" s="191"/>
      <c r="E122" s="56">
        <f t="shared" si="9"/>
        <v>0</v>
      </c>
      <c r="F122" s="60"/>
      <c r="G122" s="120"/>
      <c r="H122" s="59"/>
      <c r="I122" s="60"/>
      <c r="J122" s="39">
        <f t="shared" si="5"/>
        <v>0</v>
      </c>
      <c r="K122" s="81"/>
      <c r="L122" s="582"/>
      <c r="M122" s="583"/>
      <c r="N122" s="42">
        <f t="shared" si="6"/>
        <v>0</v>
      </c>
      <c r="O122" s="375"/>
      <c r="P122" s="674"/>
      <c r="Q122" s="375"/>
      <c r="R122" s="125"/>
      <c r="S122" s="176"/>
      <c r="T122" s="177"/>
      <c r="U122" s="49"/>
      <c r="V122" s="50"/>
    </row>
    <row r="123" spans="1:22" x14ac:dyDescent="0.35">
      <c r="A123" s="110"/>
      <c r="B123" s="99"/>
      <c r="C123" s="191"/>
      <c r="D123" s="191"/>
      <c r="E123" s="56">
        <f t="shared" si="9"/>
        <v>0</v>
      </c>
      <c r="F123" s="60"/>
      <c r="G123" s="120"/>
      <c r="H123" s="59"/>
      <c r="I123" s="60"/>
      <c r="J123" s="39">
        <f t="shared" si="5"/>
        <v>0</v>
      </c>
      <c r="K123" s="81"/>
      <c r="L123" s="582"/>
      <c r="M123" s="583"/>
      <c r="N123" s="42">
        <f t="shared" si="6"/>
        <v>0</v>
      </c>
      <c r="O123" s="375"/>
      <c r="P123" s="674"/>
      <c r="Q123" s="375"/>
      <c r="R123" s="125"/>
      <c r="S123" s="176"/>
      <c r="T123" s="177"/>
      <c r="U123" s="49"/>
      <c r="V123" s="50"/>
    </row>
    <row r="124" spans="1:22" x14ac:dyDescent="0.35">
      <c r="A124" s="99"/>
      <c r="B124" s="99"/>
      <c r="C124" s="191"/>
      <c r="D124" s="191"/>
      <c r="E124" s="56">
        <f t="shared" si="9"/>
        <v>0</v>
      </c>
      <c r="F124" s="60"/>
      <c r="G124" s="120"/>
      <c r="H124" s="59"/>
      <c r="I124" s="60"/>
      <c r="J124" s="39">
        <f t="shared" si="5"/>
        <v>0</v>
      </c>
      <c r="K124" s="81"/>
      <c r="L124" s="582"/>
      <c r="M124" s="583"/>
      <c r="N124" s="42">
        <f t="shared" si="6"/>
        <v>0</v>
      </c>
      <c r="O124" s="375"/>
      <c r="P124" s="764"/>
      <c r="Q124" s="375"/>
      <c r="R124" s="125"/>
      <c r="S124" s="176"/>
      <c r="T124" s="177"/>
      <c r="U124" s="49"/>
      <c r="V124" s="50"/>
    </row>
    <row r="125" spans="1:22" x14ac:dyDescent="0.35">
      <c r="A125" s="99"/>
      <c r="B125" s="99"/>
      <c r="C125" s="191"/>
      <c r="D125" s="191"/>
      <c r="E125" s="56">
        <f t="shared" si="9"/>
        <v>0</v>
      </c>
      <c r="F125" s="60"/>
      <c r="G125" s="120"/>
      <c r="H125" s="59"/>
      <c r="I125" s="60"/>
      <c r="J125" s="39">
        <f t="shared" si="5"/>
        <v>0</v>
      </c>
      <c r="K125" s="81"/>
      <c r="L125" s="566"/>
      <c r="M125" s="61"/>
      <c r="N125" s="42">
        <f t="shared" si="6"/>
        <v>0</v>
      </c>
      <c r="O125" s="375"/>
      <c r="P125" s="764"/>
      <c r="Q125" s="375"/>
      <c r="R125" s="125"/>
      <c r="S125" s="176"/>
      <c r="T125" s="177"/>
      <c r="U125" s="49"/>
      <c r="V125" s="50"/>
    </row>
    <row r="126" spans="1:22" x14ac:dyDescent="0.35">
      <c r="A126" s="102"/>
      <c r="B126" s="99"/>
      <c r="C126" s="197"/>
      <c r="D126" s="197"/>
      <c r="E126" s="56">
        <f t="shared" si="9"/>
        <v>0</v>
      </c>
      <c r="F126" s="60"/>
      <c r="G126" s="120"/>
      <c r="H126" s="59"/>
      <c r="I126" s="60"/>
      <c r="J126" s="39">
        <f t="shared" si="5"/>
        <v>0</v>
      </c>
      <c r="K126" s="81"/>
      <c r="L126" s="566"/>
      <c r="M126" s="61"/>
      <c r="N126" s="42">
        <f t="shared" si="6"/>
        <v>0</v>
      </c>
      <c r="O126" s="375"/>
      <c r="P126" s="764"/>
      <c r="Q126" s="375"/>
      <c r="R126" s="125"/>
      <c r="S126" s="176"/>
      <c r="T126" s="177"/>
      <c r="U126" s="49"/>
      <c r="V126" s="50"/>
    </row>
    <row r="127" spans="1:22" x14ac:dyDescent="0.35">
      <c r="A127" s="152"/>
      <c r="B127" s="110"/>
      <c r="C127" s="194"/>
      <c r="D127" s="194"/>
      <c r="E127" s="56">
        <f t="shared" si="9"/>
        <v>0</v>
      </c>
      <c r="F127" s="60"/>
      <c r="G127" s="120"/>
      <c r="H127" s="59"/>
      <c r="I127" s="60"/>
      <c r="J127" s="39">
        <f t="shared" si="5"/>
        <v>0</v>
      </c>
      <c r="K127" s="81"/>
      <c r="L127" s="566"/>
      <c r="M127" s="61"/>
      <c r="N127" s="42">
        <f t="shared" si="6"/>
        <v>0</v>
      </c>
      <c r="O127" s="375"/>
      <c r="P127" s="764"/>
      <c r="Q127" s="375"/>
      <c r="R127" s="125"/>
      <c r="S127" s="176"/>
      <c r="T127" s="177"/>
      <c r="U127" s="49"/>
      <c r="V127" s="50"/>
    </row>
    <row r="128" spans="1:22" x14ac:dyDescent="0.35">
      <c r="A128" s="152"/>
      <c r="B128" s="110"/>
      <c r="C128" s="197"/>
      <c r="D128" s="197"/>
      <c r="E128" s="56">
        <f t="shared" si="9"/>
        <v>0</v>
      </c>
      <c r="F128" s="60"/>
      <c r="G128" s="120"/>
      <c r="H128" s="59"/>
      <c r="I128" s="60"/>
      <c r="J128" s="39">
        <f t="shared" si="5"/>
        <v>0</v>
      </c>
      <c r="K128" s="81"/>
      <c r="L128" s="566"/>
      <c r="M128" s="61"/>
      <c r="N128" s="42">
        <f t="shared" si="6"/>
        <v>0</v>
      </c>
      <c r="O128" s="375"/>
      <c r="P128" s="764"/>
      <c r="Q128" s="375"/>
      <c r="R128" s="125"/>
      <c r="S128" s="176"/>
      <c r="T128" s="177"/>
      <c r="U128" s="49"/>
      <c r="V128" s="50"/>
    </row>
    <row r="129" spans="1:22" x14ac:dyDescent="0.35">
      <c r="A129" s="152"/>
      <c r="B129" s="110"/>
      <c r="C129" s="197"/>
      <c r="D129" s="197"/>
      <c r="E129" s="56">
        <f t="shared" si="9"/>
        <v>0</v>
      </c>
      <c r="F129" s="60"/>
      <c r="G129" s="120"/>
      <c r="H129" s="59"/>
      <c r="I129" s="60"/>
      <c r="J129" s="39">
        <f t="shared" si="5"/>
        <v>0</v>
      </c>
      <c r="K129" s="81"/>
      <c r="L129" s="566"/>
      <c r="M129" s="61"/>
      <c r="N129" s="42">
        <f t="shared" si="6"/>
        <v>0</v>
      </c>
      <c r="O129" s="375"/>
      <c r="P129" s="764"/>
      <c r="Q129" s="375"/>
      <c r="R129" s="125"/>
      <c r="S129" s="176"/>
      <c r="T129" s="177"/>
      <c r="U129" s="49"/>
      <c r="V129" s="50"/>
    </row>
    <row r="130" spans="1:22" x14ac:dyDescent="0.35">
      <c r="A130" s="101"/>
      <c r="B130" s="99"/>
      <c r="C130" s="197"/>
      <c r="D130" s="197"/>
      <c r="E130" s="56">
        <f t="shared" si="9"/>
        <v>0</v>
      </c>
      <c r="F130" s="60"/>
      <c r="G130" s="120"/>
      <c r="H130" s="59"/>
      <c r="I130" s="60"/>
      <c r="J130" s="39">
        <f t="shared" si="5"/>
        <v>0</v>
      </c>
      <c r="K130" s="81"/>
      <c r="L130" s="566"/>
      <c r="M130" s="61"/>
      <c r="N130" s="42">
        <f t="shared" si="6"/>
        <v>0</v>
      </c>
      <c r="O130" s="375"/>
      <c r="P130" s="764"/>
      <c r="Q130" s="375"/>
      <c r="R130" s="125"/>
      <c r="S130" s="176"/>
      <c r="T130" s="176"/>
      <c r="U130" s="49"/>
      <c r="V130" s="50"/>
    </row>
    <row r="131" spans="1:22" x14ac:dyDescent="0.35">
      <c r="A131" s="101"/>
      <c r="B131" s="99"/>
      <c r="C131" s="197"/>
      <c r="D131" s="197"/>
      <c r="E131" s="56">
        <f t="shared" si="9"/>
        <v>0</v>
      </c>
      <c r="F131" s="60"/>
      <c r="G131" s="120"/>
      <c r="H131" s="59"/>
      <c r="I131" s="60"/>
      <c r="J131" s="39">
        <f t="shared" si="5"/>
        <v>0</v>
      </c>
      <c r="K131" s="81"/>
      <c r="L131" s="566"/>
      <c r="M131" s="61"/>
      <c r="N131" s="42">
        <f t="shared" si="6"/>
        <v>0</v>
      </c>
      <c r="O131" s="375"/>
      <c r="P131" s="764"/>
      <c r="Q131" s="375"/>
      <c r="R131" s="125"/>
      <c r="S131" s="176"/>
      <c r="T131" s="176"/>
      <c r="U131" s="49"/>
      <c r="V131" s="50"/>
    </row>
    <row r="132" spans="1:22" x14ac:dyDescent="0.35">
      <c r="A132" s="101"/>
      <c r="B132" s="99"/>
      <c r="C132" s="197"/>
      <c r="D132" s="197"/>
      <c r="E132" s="56">
        <f t="shared" si="9"/>
        <v>0</v>
      </c>
      <c r="F132" s="60"/>
      <c r="G132" s="120"/>
      <c r="H132" s="59"/>
      <c r="I132" s="60"/>
      <c r="J132" s="39">
        <f t="shared" si="5"/>
        <v>0</v>
      </c>
      <c r="K132" s="81"/>
      <c r="L132" s="566"/>
      <c r="M132" s="61"/>
      <c r="N132" s="42">
        <f t="shared" si="6"/>
        <v>0</v>
      </c>
      <c r="O132" s="375"/>
      <c r="P132" s="764"/>
      <c r="Q132" s="375"/>
      <c r="R132" s="125"/>
      <c r="S132" s="176"/>
      <c r="T132" s="176"/>
      <c r="U132" s="49"/>
      <c r="V132" s="50"/>
    </row>
    <row r="133" spans="1:22" x14ac:dyDescent="0.35">
      <c r="A133" s="99"/>
      <c r="B133" s="198"/>
      <c r="C133" s="197"/>
      <c r="D133" s="197"/>
      <c r="E133" s="56">
        <f t="shared" si="9"/>
        <v>0</v>
      </c>
      <c r="F133" s="60"/>
      <c r="G133" s="120"/>
      <c r="H133" s="59"/>
      <c r="I133" s="60"/>
      <c r="J133" s="39">
        <f t="shared" si="5"/>
        <v>0</v>
      </c>
      <c r="K133" s="81"/>
      <c r="L133" s="566"/>
      <c r="M133" s="61"/>
      <c r="N133" s="42">
        <f t="shared" si="6"/>
        <v>0</v>
      </c>
      <c r="O133" s="375"/>
      <c r="P133" s="764"/>
      <c r="Q133" s="375"/>
      <c r="R133" s="125"/>
      <c r="S133" s="176"/>
      <c r="T133" s="177"/>
      <c r="U133" s="49"/>
      <c r="V133" s="50"/>
    </row>
    <row r="134" spans="1:22" x14ac:dyDescent="0.35">
      <c r="A134" s="99"/>
      <c r="B134" s="99"/>
      <c r="C134" s="197"/>
      <c r="D134" s="197"/>
      <c r="E134" s="56">
        <f t="shared" si="9"/>
        <v>0</v>
      </c>
      <c r="F134" s="60"/>
      <c r="G134" s="120"/>
      <c r="H134" s="59"/>
      <c r="I134" s="60"/>
      <c r="J134" s="39">
        <f t="shared" si="5"/>
        <v>0</v>
      </c>
      <c r="K134" s="81"/>
      <c r="L134" s="566"/>
      <c r="M134" s="61"/>
      <c r="N134" s="42">
        <f t="shared" si="6"/>
        <v>0</v>
      </c>
      <c r="O134" s="375"/>
      <c r="P134" s="764"/>
      <c r="Q134" s="375"/>
      <c r="R134" s="125"/>
      <c r="S134" s="176"/>
      <c r="T134" s="177"/>
      <c r="U134" s="49"/>
      <c r="V134" s="50"/>
    </row>
    <row r="135" spans="1:22" x14ac:dyDescent="0.35">
      <c r="A135" s="99"/>
      <c r="B135" s="99"/>
      <c r="C135" s="197"/>
      <c r="D135" s="197"/>
      <c r="E135" s="56">
        <f t="shared" si="9"/>
        <v>0</v>
      </c>
      <c r="F135" s="60"/>
      <c r="G135" s="120"/>
      <c r="H135" s="59"/>
      <c r="I135" s="60"/>
      <c r="J135" s="39">
        <f t="shared" si="5"/>
        <v>0</v>
      </c>
      <c r="K135" s="81"/>
      <c r="L135" s="566"/>
      <c r="M135" s="61"/>
      <c r="N135" s="42">
        <f t="shared" si="6"/>
        <v>0</v>
      </c>
      <c r="O135" s="375"/>
      <c r="P135" s="764"/>
      <c r="Q135" s="375"/>
      <c r="R135" s="125"/>
      <c r="S135" s="176"/>
      <c r="T135" s="177"/>
      <c r="U135" s="49"/>
      <c r="V135" s="50"/>
    </row>
    <row r="136" spans="1:22" x14ac:dyDescent="0.35">
      <c r="A136" s="152"/>
      <c r="B136" s="99"/>
      <c r="C136" s="197"/>
      <c r="D136" s="197"/>
      <c r="E136" s="56">
        <f t="shared" si="9"/>
        <v>0</v>
      </c>
      <c r="F136" s="60"/>
      <c r="G136" s="120"/>
      <c r="H136" s="59"/>
      <c r="I136" s="60"/>
      <c r="J136" s="39">
        <f t="shared" si="5"/>
        <v>0</v>
      </c>
      <c r="K136" s="81"/>
      <c r="L136" s="566"/>
      <c r="M136" s="61"/>
      <c r="N136" s="42">
        <f t="shared" si="6"/>
        <v>0</v>
      </c>
      <c r="O136" s="375"/>
      <c r="P136" s="764"/>
      <c r="Q136" s="375"/>
      <c r="R136" s="125"/>
      <c r="S136" s="176"/>
      <c r="T136" s="177"/>
      <c r="U136" s="49"/>
      <c r="V136" s="50"/>
    </row>
    <row r="137" spans="1:22" ht="24" thickBot="1" x14ac:dyDescent="0.4">
      <c r="A137" s="99"/>
      <c r="B137" s="199"/>
      <c r="C137" s="200"/>
      <c r="D137" s="200"/>
      <c r="E137" s="201">
        <f t="shared" si="9"/>
        <v>0</v>
      </c>
      <c r="F137" s="38"/>
      <c r="G137" s="848"/>
      <c r="H137" s="734"/>
      <c r="I137" s="60"/>
      <c r="J137" s="39">
        <f t="shared" si="5"/>
        <v>0</v>
      </c>
      <c r="K137" s="81"/>
      <c r="L137" s="566"/>
      <c r="M137" s="61"/>
      <c r="N137" s="42">
        <f t="shared" si="6"/>
        <v>0</v>
      </c>
      <c r="O137" s="375"/>
      <c r="P137" s="764"/>
      <c r="Q137" s="375"/>
      <c r="R137" s="125"/>
      <c r="S137" s="176"/>
      <c r="T137" s="177"/>
      <c r="U137" s="49"/>
      <c r="V137" s="50"/>
    </row>
    <row r="138" spans="1:22" ht="24.75" thickTop="1" thickBot="1" x14ac:dyDescent="0.4">
      <c r="A138" s="99"/>
      <c r="B138" s="99"/>
      <c r="C138" s="197"/>
      <c r="D138" s="197"/>
      <c r="E138" s="34">
        <f t="shared" si="9"/>
        <v>0</v>
      </c>
      <c r="F138" s="60"/>
      <c r="G138" s="120"/>
      <c r="H138" s="59"/>
      <c r="I138" s="60"/>
      <c r="J138" s="39">
        <f t="shared" si="5"/>
        <v>0</v>
      </c>
      <c r="K138" s="81"/>
      <c r="L138" s="566"/>
      <c r="M138" s="61"/>
      <c r="N138" s="42">
        <f t="shared" si="6"/>
        <v>0</v>
      </c>
      <c r="O138" s="375"/>
      <c r="P138" s="764"/>
      <c r="Q138" s="375"/>
      <c r="R138" s="125"/>
      <c r="S138" s="176"/>
      <c r="T138" s="177"/>
      <c r="U138" s="49"/>
      <c r="V138" s="50"/>
    </row>
    <row r="139" spans="1:22" ht="24.75" thickTop="1" thickBot="1" x14ac:dyDescent="0.4">
      <c r="A139" s="110"/>
      <c r="B139" s="99"/>
      <c r="C139" s="197"/>
      <c r="D139" s="197"/>
      <c r="E139" s="34">
        <f t="shared" si="9"/>
        <v>0</v>
      </c>
      <c r="F139" s="60"/>
      <c r="G139" s="120"/>
      <c r="H139" s="59"/>
      <c r="I139" s="60"/>
      <c r="J139" s="39">
        <f t="shared" si="5"/>
        <v>0</v>
      </c>
      <c r="K139" s="81"/>
      <c r="L139" s="566"/>
      <c r="M139" s="61"/>
      <c r="N139" s="42">
        <f t="shared" ref="N139:N263" si="10">K139*I139</f>
        <v>0</v>
      </c>
      <c r="O139" s="375"/>
      <c r="P139" s="764"/>
      <c r="Q139" s="375"/>
      <c r="R139" s="125"/>
      <c r="S139" s="176"/>
      <c r="T139" s="177"/>
      <c r="U139" s="49"/>
      <c r="V139" s="50"/>
    </row>
    <row r="140" spans="1:22" ht="24.75" thickTop="1" thickBot="1" x14ac:dyDescent="0.4">
      <c r="A140" s="110"/>
      <c r="B140" s="99"/>
      <c r="C140" s="197"/>
      <c r="D140" s="197"/>
      <c r="E140" s="34">
        <f t="shared" si="9"/>
        <v>0</v>
      </c>
      <c r="F140" s="60"/>
      <c r="G140" s="120"/>
      <c r="H140" s="59"/>
      <c r="I140" s="60"/>
      <c r="J140" s="39">
        <f t="shared" si="5"/>
        <v>0</v>
      </c>
      <c r="K140" s="81"/>
      <c r="L140" s="566"/>
      <c r="M140" s="61"/>
      <c r="N140" s="42">
        <f t="shared" si="10"/>
        <v>0</v>
      </c>
      <c r="O140" s="375"/>
      <c r="P140" s="764"/>
      <c r="Q140" s="375"/>
      <c r="R140" s="125"/>
      <c r="S140" s="176"/>
      <c r="T140" s="177"/>
      <c r="U140" s="49"/>
      <c r="V140" s="50"/>
    </row>
    <row r="141" spans="1:22" ht="24.75" thickTop="1" thickBot="1" x14ac:dyDescent="0.4">
      <c r="A141" s="110"/>
      <c r="B141" s="99"/>
      <c r="C141" s="197"/>
      <c r="D141" s="197"/>
      <c r="E141" s="34">
        <f t="shared" si="9"/>
        <v>0</v>
      </c>
      <c r="F141" s="60"/>
      <c r="G141" s="120"/>
      <c r="H141" s="59"/>
      <c r="I141" s="60"/>
      <c r="J141" s="39">
        <f t="shared" si="5"/>
        <v>0</v>
      </c>
      <c r="K141" s="81"/>
      <c r="L141" s="566"/>
      <c r="M141" s="61"/>
      <c r="N141" s="42">
        <f t="shared" si="10"/>
        <v>0</v>
      </c>
      <c r="O141" s="375"/>
      <c r="P141" s="764"/>
      <c r="Q141" s="375"/>
      <c r="R141" s="125"/>
      <c r="S141" s="176"/>
      <c r="T141" s="177"/>
      <c r="U141" s="49"/>
      <c r="V141" s="50"/>
    </row>
    <row r="142" spans="1:22" ht="24.75" thickTop="1" thickBot="1" x14ac:dyDescent="0.4">
      <c r="A142" s="99"/>
      <c r="B142" s="99"/>
      <c r="C142" s="197"/>
      <c r="D142" s="197"/>
      <c r="E142" s="34">
        <f t="shared" si="9"/>
        <v>0</v>
      </c>
      <c r="F142" s="60"/>
      <c r="G142" s="120"/>
      <c r="H142" s="59"/>
      <c r="I142" s="60"/>
      <c r="J142" s="39">
        <f t="shared" si="5"/>
        <v>0</v>
      </c>
      <c r="K142" s="81"/>
      <c r="L142" s="566"/>
      <c r="M142" s="61"/>
      <c r="N142" s="42">
        <f t="shared" si="10"/>
        <v>0</v>
      </c>
      <c r="O142" s="375"/>
      <c r="P142" s="764"/>
      <c r="Q142" s="375"/>
      <c r="R142" s="125"/>
      <c r="S142" s="176"/>
      <c r="T142" s="177"/>
      <c r="U142" s="49"/>
      <c r="V142" s="50"/>
    </row>
    <row r="143" spans="1:22" ht="24.75" thickTop="1" thickBot="1" x14ac:dyDescent="0.4">
      <c r="A143" s="98"/>
      <c r="B143" s="99"/>
      <c r="C143" s="197"/>
      <c r="D143" s="197"/>
      <c r="E143" s="34">
        <f t="shared" si="9"/>
        <v>0</v>
      </c>
      <c r="F143" s="60"/>
      <c r="G143" s="120"/>
      <c r="H143" s="59"/>
      <c r="I143" s="60"/>
      <c r="J143" s="39">
        <f t="shared" si="5"/>
        <v>0</v>
      </c>
      <c r="K143" s="81"/>
      <c r="L143" s="566"/>
      <c r="M143" s="61"/>
      <c r="N143" s="42">
        <f t="shared" si="10"/>
        <v>0</v>
      </c>
      <c r="O143" s="375"/>
      <c r="P143" s="764"/>
      <c r="Q143" s="375"/>
      <c r="R143" s="125"/>
      <c r="S143" s="176"/>
      <c r="T143" s="177"/>
      <c r="U143" s="49"/>
      <c r="V143" s="50"/>
    </row>
    <row r="144" spans="1:22" ht="24.75" thickTop="1" thickBot="1" x14ac:dyDescent="0.4">
      <c r="A144" s="101"/>
      <c r="B144" s="99"/>
      <c r="C144" s="197"/>
      <c r="D144" s="197"/>
      <c r="E144" s="34">
        <f t="shared" si="9"/>
        <v>0</v>
      </c>
      <c r="F144" s="60"/>
      <c r="G144" s="120"/>
      <c r="H144" s="59"/>
      <c r="I144" s="60"/>
      <c r="J144" s="39">
        <f t="shared" si="5"/>
        <v>0</v>
      </c>
      <c r="K144" s="81"/>
      <c r="L144" s="566"/>
      <c r="M144" s="61"/>
      <c r="N144" s="42">
        <f t="shared" si="10"/>
        <v>0</v>
      </c>
      <c r="O144" s="375"/>
      <c r="P144" s="764"/>
      <c r="Q144" s="375"/>
      <c r="R144" s="125"/>
      <c r="S144" s="176"/>
      <c r="T144" s="177"/>
      <c r="U144" s="49"/>
      <c r="V144" s="50"/>
    </row>
    <row r="145" spans="1:22" ht="24.75" thickTop="1" thickBot="1" x14ac:dyDescent="0.4">
      <c r="A145" s="101"/>
      <c r="B145" s="99"/>
      <c r="C145" s="197"/>
      <c r="D145" s="197"/>
      <c r="E145" s="34">
        <f t="shared" si="9"/>
        <v>0</v>
      </c>
      <c r="F145" s="60"/>
      <c r="G145" s="120"/>
      <c r="H145" s="59"/>
      <c r="I145" s="60"/>
      <c r="J145" s="39">
        <f t="shared" si="5"/>
        <v>0</v>
      </c>
      <c r="K145" s="81"/>
      <c r="L145" s="566"/>
      <c r="M145" s="61"/>
      <c r="N145" s="42">
        <f t="shared" si="10"/>
        <v>0</v>
      </c>
      <c r="O145" s="375"/>
      <c r="P145" s="764"/>
      <c r="Q145" s="375"/>
      <c r="R145" s="125"/>
      <c r="S145" s="176"/>
      <c r="T145" s="177"/>
      <c r="U145" s="49"/>
      <c r="V145" s="50"/>
    </row>
    <row r="146" spans="1:22" ht="24.75" thickTop="1" thickBot="1" x14ac:dyDescent="0.4">
      <c r="A146" s="202"/>
      <c r="B146" s="99"/>
      <c r="C146" s="197"/>
      <c r="D146" s="197"/>
      <c r="E146" s="34">
        <f t="shared" si="9"/>
        <v>0</v>
      </c>
      <c r="F146" s="60"/>
      <c r="G146" s="120"/>
      <c r="H146" s="59"/>
      <c r="I146" s="60"/>
      <c r="J146" s="39">
        <f t="shared" si="5"/>
        <v>0</v>
      </c>
      <c r="K146" s="81"/>
      <c r="L146" s="566"/>
      <c r="M146" s="61"/>
      <c r="N146" s="42">
        <f t="shared" si="10"/>
        <v>0</v>
      </c>
      <c r="O146" s="375"/>
      <c r="P146" s="764"/>
      <c r="Q146" s="375"/>
      <c r="R146" s="125"/>
      <c r="S146" s="176"/>
      <c r="T146" s="177"/>
      <c r="U146" s="49"/>
      <c r="V146" s="50"/>
    </row>
    <row r="147" spans="1:22" ht="24.75" thickTop="1" thickBot="1" x14ac:dyDescent="0.4">
      <c r="A147" s="203"/>
      <c r="B147" s="99"/>
      <c r="C147" s="197"/>
      <c r="D147" s="197"/>
      <c r="E147" s="34">
        <f t="shared" si="9"/>
        <v>0</v>
      </c>
      <c r="F147" s="60"/>
      <c r="G147" s="120"/>
      <c r="H147" s="59"/>
      <c r="I147" s="60"/>
      <c r="J147" s="39">
        <f t="shared" si="5"/>
        <v>0</v>
      </c>
      <c r="K147" s="81"/>
      <c r="L147" s="566"/>
      <c r="M147" s="61"/>
      <c r="N147" s="42">
        <f t="shared" si="10"/>
        <v>0</v>
      </c>
      <c r="O147" s="375"/>
      <c r="P147" s="764"/>
      <c r="Q147" s="375"/>
      <c r="R147" s="125"/>
      <c r="S147" s="176"/>
      <c r="T147" s="177"/>
      <c r="U147" s="49"/>
      <c r="V147" s="50"/>
    </row>
    <row r="148" spans="1:22" ht="24.75" thickTop="1" thickBot="1" x14ac:dyDescent="0.4">
      <c r="A148" s="204"/>
      <c r="B148" s="99"/>
      <c r="C148" s="197"/>
      <c r="D148" s="197"/>
      <c r="E148" s="34">
        <f t="shared" si="9"/>
        <v>0</v>
      </c>
      <c r="F148" s="60"/>
      <c r="G148" s="120"/>
      <c r="H148" s="59"/>
      <c r="I148" s="60"/>
      <c r="J148" s="39">
        <f t="shared" si="5"/>
        <v>0</v>
      </c>
      <c r="K148" s="81"/>
      <c r="L148" s="566"/>
      <c r="M148" s="61"/>
      <c r="N148" s="42">
        <f t="shared" si="10"/>
        <v>0</v>
      </c>
      <c r="O148" s="375"/>
      <c r="P148" s="764"/>
      <c r="Q148" s="375"/>
      <c r="R148" s="125"/>
      <c r="S148" s="176"/>
      <c r="T148" s="177"/>
      <c r="U148" s="49"/>
      <c r="V148" s="50"/>
    </row>
    <row r="149" spans="1:22" ht="24.75" thickTop="1" thickBot="1" x14ac:dyDescent="0.4">
      <c r="A149" s="204"/>
      <c r="B149" s="99"/>
      <c r="C149" s="154"/>
      <c r="D149" s="154"/>
      <c r="E149" s="34">
        <f t="shared" si="9"/>
        <v>0</v>
      </c>
      <c r="F149" s="60"/>
      <c r="G149" s="120"/>
      <c r="H149" s="59"/>
      <c r="I149" s="60"/>
      <c r="J149" s="39">
        <f t="shared" si="5"/>
        <v>0</v>
      </c>
      <c r="K149" s="81"/>
      <c r="L149" s="566"/>
      <c r="M149" s="61"/>
      <c r="N149" s="42">
        <f t="shared" si="10"/>
        <v>0</v>
      </c>
      <c r="O149" s="375"/>
      <c r="P149" s="764"/>
      <c r="Q149" s="375"/>
      <c r="R149" s="125"/>
      <c r="S149" s="176"/>
      <c r="T149" s="177"/>
      <c r="U149" s="49"/>
      <c r="V149" s="50"/>
    </row>
    <row r="150" spans="1:22" ht="24.75" thickTop="1" thickBot="1" x14ac:dyDescent="0.4">
      <c r="A150" s="203"/>
      <c r="B150" s="99"/>
      <c r="C150" s="197"/>
      <c r="D150" s="197"/>
      <c r="E150" s="34">
        <f t="shared" si="9"/>
        <v>0</v>
      </c>
      <c r="F150" s="60"/>
      <c r="G150" s="120"/>
      <c r="H150" s="205"/>
      <c r="I150" s="60"/>
      <c r="J150" s="39">
        <f t="shared" si="5"/>
        <v>0</v>
      </c>
      <c r="K150" s="81"/>
      <c r="L150" s="566"/>
      <c r="M150" s="61"/>
      <c r="N150" s="42">
        <f t="shared" si="10"/>
        <v>0</v>
      </c>
      <c r="O150" s="375"/>
      <c r="P150" s="764"/>
      <c r="Q150" s="375"/>
      <c r="R150" s="125"/>
      <c r="S150" s="176"/>
      <c r="T150" s="177"/>
      <c r="U150" s="49"/>
      <c r="V150" s="50"/>
    </row>
    <row r="151" spans="1:22" ht="24.75" thickTop="1" thickBot="1" x14ac:dyDescent="0.4">
      <c r="A151" s="203"/>
      <c r="B151" s="99"/>
      <c r="C151" s="154"/>
      <c r="D151" s="154"/>
      <c r="E151" s="34">
        <f t="shared" si="9"/>
        <v>0</v>
      </c>
      <c r="F151" s="60"/>
      <c r="G151" s="120"/>
      <c r="H151" s="205"/>
      <c r="I151" s="60"/>
      <c r="J151" s="39">
        <f t="shared" si="5"/>
        <v>0</v>
      </c>
      <c r="K151" s="81"/>
      <c r="L151" s="566"/>
      <c r="M151" s="61"/>
      <c r="N151" s="42">
        <f t="shared" si="10"/>
        <v>0</v>
      </c>
      <c r="O151" s="375"/>
      <c r="P151" s="764"/>
      <c r="Q151" s="375"/>
      <c r="R151" s="125"/>
      <c r="S151" s="176"/>
      <c r="T151" s="177"/>
      <c r="U151" s="49"/>
      <c r="V151" s="50"/>
    </row>
    <row r="152" spans="1:22" ht="24.75" thickTop="1" thickBot="1" x14ac:dyDescent="0.4">
      <c r="A152" s="203"/>
      <c r="B152" s="99"/>
      <c r="C152" s="197"/>
      <c r="D152" s="197"/>
      <c r="E152" s="34">
        <f t="shared" si="9"/>
        <v>0</v>
      </c>
      <c r="F152" s="60"/>
      <c r="G152" s="120"/>
      <c r="H152" s="205"/>
      <c r="I152" s="60"/>
      <c r="J152" s="39">
        <f t="shared" si="5"/>
        <v>0</v>
      </c>
      <c r="K152" s="81"/>
      <c r="L152" s="566"/>
      <c r="M152" s="61"/>
      <c r="N152" s="42">
        <f t="shared" si="10"/>
        <v>0</v>
      </c>
      <c r="O152" s="375"/>
      <c r="P152" s="764"/>
      <c r="Q152" s="375"/>
      <c r="R152" s="125"/>
      <c r="S152" s="176"/>
      <c r="T152" s="177"/>
      <c r="U152" s="49"/>
      <c r="V152" s="50"/>
    </row>
    <row r="153" spans="1:22" ht="24.75" thickTop="1" thickBot="1" x14ac:dyDescent="0.4">
      <c r="A153" s="203"/>
      <c r="B153" s="99"/>
      <c r="C153" s="194"/>
      <c r="D153" s="194"/>
      <c r="E153" s="34">
        <f t="shared" si="9"/>
        <v>0</v>
      </c>
      <c r="F153" s="60"/>
      <c r="G153" s="120"/>
      <c r="H153" s="205"/>
      <c r="I153" s="60"/>
      <c r="J153" s="39">
        <f t="shared" si="5"/>
        <v>0</v>
      </c>
      <c r="K153" s="81"/>
      <c r="L153" s="566"/>
      <c r="M153" s="61"/>
      <c r="N153" s="42">
        <f t="shared" si="10"/>
        <v>0</v>
      </c>
      <c r="O153" s="375"/>
      <c r="P153" s="764"/>
      <c r="Q153" s="375"/>
      <c r="R153" s="125"/>
      <c r="S153" s="176"/>
      <c r="T153" s="177"/>
      <c r="U153" s="49"/>
      <c r="V153" s="50"/>
    </row>
    <row r="154" spans="1:22" ht="24.75" thickTop="1" thickBot="1" x14ac:dyDescent="0.4">
      <c r="A154" s="99"/>
      <c r="B154" s="99"/>
      <c r="C154" s="197"/>
      <c r="D154" s="197"/>
      <c r="E154" s="34">
        <f t="shared" si="9"/>
        <v>0</v>
      </c>
      <c r="F154" s="60"/>
      <c r="G154" s="120"/>
      <c r="H154" s="206"/>
      <c r="I154" s="60"/>
      <c r="J154" s="39">
        <f t="shared" si="5"/>
        <v>0</v>
      </c>
      <c r="K154" s="81"/>
      <c r="L154" s="566"/>
      <c r="M154" s="61"/>
      <c r="N154" s="42">
        <f t="shared" si="10"/>
        <v>0</v>
      </c>
      <c r="O154" s="375"/>
      <c r="P154" s="764"/>
      <c r="Q154" s="375"/>
      <c r="R154" s="208"/>
      <c r="S154" s="176"/>
      <c r="T154" s="177"/>
      <c r="U154" s="49"/>
      <c r="V154" s="50"/>
    </row>
    <row r="155" spans="1:22" ht="24.75" thickTop="1" thickBot="1" x14ac:dyDescent="0.4">
      <c r="A155" s="99"/>
      <c r="B155" s="99"/>
      <c r="C155" s="197"/>
      <c r="D155" s="197"/>
      <c r="E155" s="34">
        <f t="shared" si="9"/>
        <v>0</v>
      </c>
      <c r="F155" s="60"/>
      <c r="G155" s="120"/>
      <c r="H155" s="206"/>
      <c r="I155" s="60"/>
      <c r="J155" s="39">
        <f t="shared" si="5"/>
        <v>0</v>
      </c>
      <c r="K155" s="81"/>
      <c r="L155" s="566"/>
      <c r="M155" s="61"/>
      <c r="N155" s="42">
        <f t="shared" si="10"/>
        <v>0</v>
      </c>
      <c r="O155" s="375"/>
      <c r="P155" s="764"/>
      <c r="Q155" s="375"/>
      <c r="R155" s="208"/>
      <c r="S155" s="176"/>
      <c r="T155" s="177"/>
      <c r="U155" s="49"/>
      <c r="V155" s="50"/>
    </row>
    <row r="156" spans="1:22" ht="24.75" thickTop="1" thickBot="1" x14ac:dyDescent="0.4">
      <c r="A156" s="99"/>
      <c r="B156" s="99"/>
      <c r="C156" s="197"/>
      <c r="D156" s="197"/>
      <c r="E156" s="34">
        <f t="shared" si="9"/>
        <v>0</v>
      </c>
      <c r="F156" s="60"/>
      <c r="G156" s="120"/>
      <c r="H156" s="206"/>
      <c r="I156" s="60"/>
      <c r="J156" s="39">
        <f t="shared" si="5"/>
        <v>0</v>
      </c>
      <c r="K156" s="81"/>
      <c r="L156" s="566"/>
      <c r="M156" s="61"/>
      <c r="N156" s="42">
        <f t="shared" si="10"/>
        <v>0</v>
      </c>
      <c r="O156" s="375"/>
      <c r="P156" s="764"/>
      <c r="Q156" s="375"/>
      <c r="R156" s="208"/>
      <c r="S156" s="176"/>
      <c r="T156" s="177"/>
      <c r="U156" s="49"/>
      <c r="V156" s="50"/>
    </row>
    <row r="157" spans="1:22" ht="24.75" thickTop="1" thickBot="1" x14ac:dyDescent="0.4">
      <c r="A157" s="99"/>
      <c r="B157" s="99"/>
      <c r="C157" s="197"/>
      <c r="D157" s="197"/>
      <c r="E157" s="34">
        <f t="shared" si="9"/>
        <v>0</v>
      </c>
      <c r="F157" s="60"/>
      <c r="G157" s="120"/>
      <c r="H157" s="206"/>
      <c r="I157" s="60"/>
      <c r="J157" s="39">
        <f t="shared" si="5"/>
        <v>0</v>
      </c>
      <c r="K157" s="81"/>
      <c r="L157" s="566"/>
      <c r="M157" s="61"/>
      <c r="N157" s="42">
        <f t="shared" si="10"/>
        <v>0</v>
      </c>
      <c r="O157" s="375"/>
      <c r="P157" s="764"/>
      <c r="Q157" s="375"/>
      <c r="R157" s="208"/>
      <c r="S157" s="176"/>
      <c r="T157" s="177"/>
      <c r="U157" s="49"/>
      <c r="V157" s="50"/>
    </row>
    <row r="158" spans="1:22" ht="24.75" thickTop="1" thickBot="1" x14ac:dyDescent="0.4">
      <c r="A158" s="102"/>
      <c r="B158" s="99"/>
      <c r="C158" s="197"/>
      <c r="D158" s="197"/>
      <c r="E158" s="34">
        <f t="shared" si="9"/>
        <v>0</v>
      </c>
      <c r="F158" s="60"/>
      <c r="G158" s="120"/>
      <c r="H158" s="205"/>
      <c r="I158" s="60"/>
      <c r="J158" s="39">
        <f t="shared" si="5"/>
        <v>0</v>
      </c>
      <c r="K158" s="81"/>
      <c r="L158" s="566"/>
      <c r="M158" s="61"/>
      <c r="N158" s="42">
        <f t="shared" si="10"/>
        <v>0</v>
      </c>
      <c r="O158" s="474"/>
      <c r="P158" s="764"/>
      <c r="Q158" s="210"/>
      <c r="R158" s="208"/>
      <c r="S158" s="176"/>
      <c r="T158" s="177"/>
      <c r="U158" s="49"/>
      <c r="V158" s="50"/>
    </row>
    <row r="159" spans="1:22" ht="24.75" thickTop="1" thickBot="1" x14ac:dyDescent="0.4">
      <c r="A159" s="99"/>
      <c r="B159" s="99"/>
      <c r="C159" s="197"/>
      <c r="D159" s="197"/>
      <c r="E159" s="34">
        <f t="shared" si="9"/>
        <v>0</v>
      </c>
      <c r="F159" s="60"/>
      <c r="G159" s="120"/>
      <c r="H159" s="205"/>
      <c r="I159" s="60"/>
      <c r="J159" s="39">
        <f t="shared" si="5"/>
        <v>0</v>
      </c>
      <c r="K159" s="81"/>
      <c r="L159" s="566"/>
      <c r="M159" s="61"/>
      <c r="N159" s="42">
        <f t="shared" si="10"/>
        <v>0</v>
      </c>
      <c r="O159" s="474"/>
      <c r="P159" s="764"/>
      <c r="Q159" s="210"/>
      <c r="R159" s="208"/>
      <c r="S159" s="176"/>
      <c r="T159" s="177"/>
      <c r="U159" s="49"/>
      <c r="V159" s="50"/>
    </row>
    <row r="160" spans="1:22" ht="24.75" thickTop="1" thickBot="1" x14ac:dyDescent="0.4">
      <c r="A160" s="101"/>
      <c r="B160" s="99"/>
      <c r="C160" s="197"/>
      <c r="D160" s="181"/>
      <c r="E160" s="34">
        <f t="shared" si="9"/>
        <v>0</v>
      </c>
      <c r="F160" s="60"/>
      <c r="G160" s="120"/>
      <c r="H160" s="205"/>
      <c r="I160" s="60"/>
      <c r="J160" s="39">
        <f t="shared" si="5"/>
        <v>0</v>
      </c>
      <c r="K160" s="81"/>
      <c r="L160" s="566"/>
      <c r="M160" s="61"/>
      <c r="N160" s="42">
        <f t="shared" si="10"/>
        <v>0</v>
      </c>
      <c r="O160" s="69"/>
      <c r="P160" s="670"/>
      <c r="Q160" s="210"/>
      <c r="R160" s="208"/>
      <c r="S160" s="176"/>
      <c r="T160" s="177"/>
      <c r="U160" s="49"/>
      <c r="V160" s="50"/>
    </row>
    <row r="161" spans="1:22" ht="24.75" thickTop="1" thickBot="1" x14ac:dyDescent="0.4">
      <c r="A161" s="101"/>
      <c r="B161" s="99"/>
      <c r="C161" s="197"/>
      <c r="D161" s="181"/>
      <c r="E161" s="34">
        <f t="shared" si="9"/>
        <v>0</v>
      </c>
      <c r="F161" s="60"/>
      <c r="G161" s="120"/>
      <c r="H161" s="205"/>
      <c r="I161" s="60"/>
      <c r="J161" s="39">
        <f t="shared" si="5"/>
        <v>0</v>
      </c>
      <c r="K161" s="81"/>
      <c r="L161" s="566"/>
      <c r="M161" s="61"/>
      <c r="N161" s="42">
        <f t="shared" si="10"/>
        <v>0</v>
      </c>
      <c r="O161" s="69"/>
      <c r="P161" s="670"/>
      <c r="Q161" s="210"/>
      <c r="R161" s="208"/>
      <c r="S161" s="176"/>
      <c r="T161" s="177"/>
      <c r="U161" s="49"/>
      <c r="V161" s="50"/>
    </row>
    <row r="162" spans="1:22" ht="24.75" thickTop="1" thickBot="1" x14ac:dyDescent="0.4">
      <c r="A162" s="101"/>
      <c r="B162" s="99"/>
      <c r="C162" s="197"/>
      <c r="D162" s="181"/>
      <c r="E162" s="34">
        <f t="shared" si="9"/>
        <v>0</v>
      </c>
      <c r="F162" s="60"/>
      <c r="G162" s="120"/>
      <c r="H162" s="205"/>
      <c r="I162" s="60"/>
      <c r="J162" s="39">
        <f t="shared" si="5"/>
        <v>0</v>
      </c>
      <c r="K162" s="81"/>
      <c r="L162" s="566"/>
      <c r="M162" s="61"/>
      <c r="N162" s="42">
        <f t="shared" si="10"/>
        <v>0</v>
      </c>
      <c r="O162" s="69"/>
      <c r="P162" s="670"/>
      <c r="Q162" s="210"/>
      <c r="R162" s="208"/>
      <c r="S162" s="176"/>
      <c r="T162" s="177"/>
      <c r="U162" s="49"/>
      <c r="V162" s="50"/>
    </row>
    <row r="163" spans="1:22" ht="24.75" thickTop="1" thickBot="1" x14ac:dyDescent="0.4">
      <c r="A163" s="101"/>
      <c r="B163" s="99"/>
      <c r="C163" s="197"/>
      <c r="D163" s="181"/>
      <c r="E163" s="34">
        <f t="shared" si="9"/>
        <v>0</v>
      </c>
      <c r="F163" s="60"/>
      <c r="G163" s="120"/>
      <c r="H163" s="205"/>
      <c r="I163" s="60"/>
      <c r="J163" s="39">
        <f t="shared" si="5"/>
        <v>0</v>
      </c>
      <c r="K163" s="81"/>
      <c r="L163" s="566"/>
      <c r="M163" s="61"/>
      <c r="N163" s="42">
        <f t="shared" si="10"/>
        <v>0</v>
      </c>
      <c r="O163" s="69"/>
      <c r="P163" s="670"/>
      <c r="Q163" s="210"/>
      <c r="R163" s="208"/>
      <c r="S163" s="176"/>
      <c r="T163" s="177"/>
      <c r="U163" s="49"/>
      <c r="V163" s="50"/>
    </row>
    <row r="164" spans="1:22" ht="24.75" thickTop="1" thickBot="1" x14ac:dyDescent="0.4">
      <c r="A164" s="101"/>
      <c r="B164" s="99"/>
      <c r="C164" s="197"/>
      <c r="D164" s="181"/>
      <c r="E164" s="34">
        <f t="shared" si="9"/>
        <v>0</v>
      </c>
      <c r="F164" s="60"/>
      <c r="G164" s="120"/>
      <c r="H164" s="205"/>
      <c r="I164" s="60"/>
      <c r="J164" s="39">
        <f t="shared" si="5"/>
        <v>0</v>
      </c>
      <c r="K164" s="81"/>
      <c r="L164" s="566"/>
      <c r="M164" s="61"/>
      <c r="N164" s="42">
        <f t="shared" si="10"/>
        <v>0</v>
      </c>
      <c r="O164" s="69"/>
      <c r="P164" s="670"/>
      <c r="Q164" s="210"/>
      <c r="R164" s="208"/>
      <c r="S164" s="176"/>
      <c r="T164" s="177"/>
      <c r="U164" s="49"/>
      <c r="V164" s="50"/>
    </row>
    <row r="165" spans="1:22" ht="24.75" thickTop="1" thickBot="1" x14ac:dyDescent="0.4">
      <c r="A165" s="203"/>
      <c r="B165" s="99"/>
      <c r="C165" s="197"/>
      <c r="D165" s="197"/>
      <c r="E165" s="34">
        <f t="shared" si="9"/>
        <v>0</v>
      </c>
      <c r="F165" s="60"/>
      <c r="G165" s="120"/>
      <c r="H165" s="205"/>
      <c r="I165" s="60"/>
      <c r="J165" s="39">
        <f t="shared" si="5"/>
        <v>0</v>
      </c>
      <c r="K165" s="81"/>
      <c r="L165" s="566"/>
      <c r="M165" s="61"/>
      <c r="N165" s="42">
        <f t="shared" si="10"/>
        <v>0</v>
      </c>
      <c r="O165" s="69"/>
      <c r="P165" s="670"/>
      <c r="Q165" s="210"/>
      <c r="R165" s="208"/>
      <c r="S165" s="176"/>
      <c r="T165" s="177"/>
      <c r="U165" s="49"/>
      <c r="V165" s="50"/>
    </row>
    <row r="166" spans="1:22" ht="24.75" thickTop="1" thickBot="1" x14ac:dyDescent="0.4">
      <c r="A166" s="169"/>
      <c r="B166" s="99"/>
      <c r="C166" s="154"/>
      <c r="D166" s="182"/>
      <c r="E166" s="34">
        <f t="shared" si="9"/>
        <v>0</v>
      </c>
      <c r="F166" s="60"/>
      <c r="G166" s="120"/>
      <c r="H166" s="205"/>
      <c r="I166" s="60"/>
      <c r="J166" s="39">
        <f t="shared" si="5"/>
        <v>0</v>
      </c>
      <c r="K166" s="81"/>
      <c r="L166" s="566"/>
      <c r="M166" s="61"/>
      <c r="N166" s="42">
        <f t="shared" si="10"/>
        <v>0</v>
      </c>
      <c r="O166" s="69"/>
      <c r="P166" s="670"/>
      <c r="Q166" s="210"/>
      <c r="R166" s="208"/>
      <c r="S166" s="176"/>
      <c r="T166" s="177"/>
      <c r="U166" s="49"/>
      <c r="V166" s="50"/>
    </row>
    <row r="167" spans="1:22" ht="24.75" thickTop="1" thickBot="1" x14ac:dyDescent="0.4">
      <c r="A167" s="169"/>
      <c r="B167" s="99"/>
      <c r="C167" s="154"/>
      <c r="D167" s="182"/>
      <c r="E167" s="34">
        <f t="shared" si="9"/>
        <v>0</v>
      </c>
      <c r="F167" s="60"/>
      <c r="G167" s="120"/>
      <c r="H167" s="205"/>
      <c r="I167" s="60"/>
      <c r="J167" s="39">
        <f t="shared" si="5"/>
        <v>0</v>
      </c>
      <c r="K167" s="81"/>
      <c r="L167" s="566"/>
      <c r="M167" s="61"/>
      <c r="N167" s="42">
        <f t="shared" si="10"/>
        <v>0</v>
      </c>
      <c r="O167" s="69"/>
      <c r="P167" s="670"/>
      <c r="Q167" s="211"/>
      <c r="R167" s="208"/>
      <c r="S167" s="176"/>
      <c r="T167" s="177"/>
      <c r="U167" s="49"/>
      <c r="V167" s="50"/>
    </row>
    <row r="168" spans="1:22" ht="24.75" thickTop="1" thickBot="1" x14ac:dyDescent="0.4">
      <c r="A168" s="169"/>
      <c r="B168" s="99"/>
      <c r="C168" s="154"/>
      <c r="D168" s="182"/>
      <c r="E168" s="34">
        <f t="shared" si="9"/>
        <v>0</v>
      </c>
      <c r="F168" s="60"/>
      <c r="G168" s="120"/>
      <c r="H168" s="205"/>
      <c r="I168" s="60"/>
      <c r="J168" s="39">
        <f t="shared" si="5"/>
        <v>0</v>
      </c>
      <c r="K168" s="81"/>
      <c r="L168" s="566"/>
      <c r="M168" s="61"/>
      <c r="N168" s="42">
        <f t="shared" si="10"/>
        <v>0</v>
      </c>
      <c r="O168" s="69"/>
      <c r="P168" s="670"/>
      <c r="Q168" s="210"/>
      <c r="R168" s="208"/>
      <c r="S168" s="176"/>
      <c r="T168" s="177"/>
      <c r="U168" s="49"/>
      <c r="V168" s="50"/>
    </row>
    <row r="169" spans="1:22" ht="24.75" thickTop="1" thickBot="1" x14ac:dyDescent="0.4">
      <c r="A169" s="203"/>
      <c r="B169" s="99"/>
      <c r="C169" s="197"/>
      <c r="D169" s="197"/>
      <c r="E169" s="34">
        <f t="shared" si="9"/>
        <v>0</v>
      </c>
      <c r="F169" s="60"/>
      <c r="G169" s="120"/>
      <c r="H169" s="205"/>
      <c r="I169" s="60"/>
      <c r="J169" s="39">
        <f t="shared" si="5"/>
        <v>0</v>
      </c>
      <c r="K169" s="81"/>
      <c r="L169" s="566"/>
      <c r="M169" s="61"/>
      <c r="N169" s="42">
        <f t="shared" si="10"/>
        <v>0</v>
      </c>
      <c r="O169" s="69"/>
      <c r="P169" s="670"/>
      <c r="Q169" s="210"/>
      <c r="R169" s="208"/>
      <c r="S169" s="176"/>
      <c r="T169" s="177"/>
      <c r="U169" s="49"/>
      <c r="V169" s="50"/>
    </row>
    <row r="170" spans="1:22" ht="24.75" thickTop="1" thickBot="1" x14ac:dyDescent="0.4">
      <c r="A170" s="203"/>
      <c r="B170" s="99"/>
      <c r="C170" s="197"/>
      <c r="D170" s="197"/>
      <c r="E170" s="34">
        <f t="shared" si="9"/>
        <v>0</v>
      </c>
      <c r="F170" s="60"/>
      <c r="G170" s="120"/>
      <c r="H170" s="206"/>
      <c r="I170" s="60"/>
      <c r="J170" s="39">
        <f t="shared" si="5"/>
        <v>0</v>
      </c>
      <c r="K170" s="81"/>
      <c r="L170" s="566"/>
      <c r="M170" s="61"/>
      <c r="N170" s="42">
        <f t="shared" si="10"/>
        <v>0</v>
      </c>
      <c r="O170" s="69"/>
      <c r="P170" s="670"/>
      <c r="Q170" s="210"/>
      <c r="R170" s="208"/>
      <c r="S170" s="176"/>
      <c r="T170" s="177"/>
      <c r="U170" s="49"/>
      <c r="V170" s="50"/>
    </row>
    <row r="171" spans="1:22" ht="24.75" thickTop="1" thickBot="1" x14ac:dyDescent="0.4">
      <c r="A171" s="203"/>
      <c r="B171" s="99"/>
      <c r="C171" s="197"/>
      <c r="D171" s="197"/>
      <c r="E171" s="34">
        <f t="shared" si="9"/>
        <v>0</v>
      </c>
      <c r="F171" s="60"/>
      <c r="G171" s="120"/>
      <c r="H171" s="213"/>
      <c r="I171" s="60"/>
      <c r="J171" s="39">
        <f t="shared" si="5"/>
        <v>0</v>
      </c>
      <c r="K171" s="81"/>
      <c r="L171" s="566"/>
      <c r="M171" s="61"/>
      <c r="N171" s="42">
        <f t="shared" si="10"/>
        <v>0</v>
      </c>
      <c r="O171" s="69"/>
      <c r="P171" s="670"/>
      <c r="Q171" s="210"/>
      <c r="R171" s="208"/>
      <c r="S171" s="176"/>
      <c r="T171" s="177"/>
      <c r="U171" s="49"/>
      <c r="V171" s="50"/>
    </row>
    <row r="172" spans="1:22" ht="24.75" thickTop="1" thickBot="1" x14ac:dyDescent="0.4">
      <c r="A172" s="203"/>
      <c r="B172" s="99"/>
      <c r="C172" s="197"/>
      <c r="D172" s="197"/>
      <c r="E172" s="34">
        <f t="shared" si="9"/>
        <v>0</v>
      </c>
      <c r="F172" s="60"/>
      <c r="G172" s="120"/>
      <c r="H172" s="205"/>
      <c r="I172" s="60"/>
      <c r="J172" s="39">
        <f t="shared" si="5"/>
        <v>0</v>
      </c>
      <c r="K172" s="81"/>
      <c r="L172" s="566"/>
      <c r="M172" s="61"/>
      <c r="N172" s="42">
        <f t="shared" si="10"/>
        <v>0</v>
      </c>
      <c r="O172" s="69"/>
      <c r="P172" s="670"/>
      <c r="Q172" s="210"/>
      <c r="R172" s="208"/>
      <c r="S172" s="176"/>
      <c r="T172" s="177"/>
      <c r="U172" s="49"/>
      <c r="V172" s="50"/>
    </row>
    <row r="173" spans="1:22" ht="24.75" thickTop="1" thickBot="1" x14ac:dyDescent="0.4">
      <c r="A173" s="214"/>
      <c r="B173" s="99"/>
      <c r="C173" s="197"/>
      <c r="D173" s="197"/>
      <c r="E173" s="34">
        <f t="shared" si="9"/>
        <v>0</v>
      </c>
      <c r="F173" s="60"/>
      <c r="G173" s="120"/>
      <c r="H173" s="215"/>
      <c r="I173" s="60"/>
      <c r="J173" s="39">
        <f t="shared" si="5"/>
        <v>0</v>
      </c>
      <c r="K173" s="81"/>
      <c r="L173" s="566"/>
      <c r="M173" s="61"/>
      <c r="N173" s="42">
        <f t="shared" si="10"/>
        <v>0</v>
      </c>
      <c r="O173" s="216"/>
      <c r="P173" s="676"/>
      <c r="Q173" s="218"/>
      <c r="R173" s="219"/>
      <c r="S173" s="176"/>
      <c r="T173" s="177"/>
      <c r="U173" s="49"/>
      <c r="V173" s="50"/>
    </row>
    <row r="174" spans="1:22" ht="24.75" thickTop="1" thickBot="1" x14ac:dyDescent="0.4">
      <c r="A174" s="220"/>
      <c r="B174" s="99"/>
      <c r="C174" s="197"/>
      <c r="D174" s="197"/>
      <c r="E174" s="34">
        <f t="shared" si="9"/>
        <v>0</v>
      </c>
      <c r="F174" s="60"/>
      <c r="G174" s="661"/>
      <c r="H174" s="222"/>
      <c r="I174" s="60"/>
      <c r="J174" s="39">
        <f t="shared" si="5"/>
        <v>0</v>
      </c>
      <c r="K174" s="81"/>
      <c r="L174" s="566"/>
      <c r="M174" s="61"/>
      <c r="N174" s="42">
        <f t="shared" si="10"/>
        <v>0</v>
      </c>
      <c r="O174" s="223"/>
      <c r="P174" s="125"/>
      <c r="Q174" s="210"/>
      <c r="R174" s="208"/>
      <c r="S174" s="176"/>
      <c r="T174" s="177"/>
      <c r="U174" s="49"/>
      <c r="V174" s="50"/>
    </row>
    <row r="175" spans="1:22" ht="24.75" thickTop="1" thickBot="1" x14ac:dyDescent="0.4">
      <c r="A175" s="204"/>
      <c r="B175" s="99"/>
      <c r="C175" s="197"/>
      <c r="D175" s="197"/>
      <c r="E175" s="34">
        <f t="shared" si="9"/>
        <v>0</v>
      </c>
      <c r="F175" s="60"/>
      <c r="G175" s="224"/>
      <c r="H175" s="215"/>
      <c r="I175" s="60"/>
      <c r="J175" s="39">
        <f t="shared" si="5"/>
        <v>0</v>
      </c>
      <c r="K175" s="81"/>
      <c r="L175" s="566"/>
      <c r="M175" s="61"/>
      <c r="N175" s="42">
        <f t="shared" si="10"/>
        <v>0</v>
      </c>
      <c r="O175" s="223"/>
      <c r="P175" s="125"/>
      <c r="Q175" s="210"/>
      <c r="R175" s="208"/>
      <c r="S175" s="176"/>
      <c r="T175" s="177"/>
      <c r="U175" s="49"/>
      <c r="V175" s="50"/>
    </row>
    <row r="176" spans="1:22" ht="24.75" thickTop="1" thickBot="1" x14ac:dyDescent="0.4">
      <c r="A176" s="204"/>
      <c r="B176" s="99"/>
      <c r="C176" s="197"/>
      <c r="D176" s="197"/>
      <c r="E176" s="34">
        <f t="shared" ref="E176:E245" si="11">D176*F176</f>
        <v>0</v>
      </c>
      <c r="F176" s="60"/>
      <c r="G176" s="224"/>
      <c r="H176" s="222"/>
      <c r="I176" s="60"/>
      <c r="J176" s="39">
        <f t="shared" si="5"/>
        <v>0</v>
      </c>
      <c r="K176" s="225"/>
      <c r="L176" s="566"/>
      <c r="M176" s="61" t="s">
        <v>26</v>
      </c>
      <c r="N176" s="42">
        <f t="shared" si="10"/>
        <v>0</v>
      </c>
      <c r="O176" s="216"/>
      <c r="P176" s="676"/>
      <c r="Q176" s="218"/>
      <c r="R176" s="219"/>
      <c r="S176" s="176"/>
      <c r="T176" s="177"/>
      <c r="U176" s="49"/>
      <c r="V176" s="50"/>
    </row>
    <row r="177" spans="1:22" ht="24.75" thickTop="1" thickBot="1" x14ac:dyDescent="0.4">
      <c r="A177" s="203"/>
      <c r="B177" s="99"/>
      <c r="C177" s="197"/>
      <c r="D177" s="197"/>
      <c r="E177" s="34">
        <f t="shared" si="11"/>
        <v>0</v>
      </c>
      <c r="F177" s="60"/>
      <c r="G177" s="224"/>
      <c r="H177" s="222"/>
      <c r="I177" s="60"/>
      <c r="J177" s="39">
        <f t="shared" si="5"/>
        <v>0</v>
      </c>
      <c r="K177" s="225"/>
      <c r="L177" s="566"/>
      <c r="M177" s="61"/>
      <c r="N177" s="42">
        <f t="shared" si="10"/>
        <v>0</v>
      </c>
      <c r="O177" s="223"/>
      <c r="P177" s="125"/>
      <c r="Q177" s="210"/>
      <c r="R177" s="208"/>
      <c r="S177" s="176"/>
      <c r="T177" s="177"/>
      <c r="U177" s="49"/>
      <c r="V177" s="50"/>
    </row>
    <row r="178" spans="1:22" ht="24.75" thickTop="1" thickBot="1" x14ac:dyDescent="0.4">
      <c r="A178" s="169"/>
      <c r="B178" s="99"/>
      <c r="C178" s="226"/>
      <c r="D178" s="226"/>
      <c r="E178" s="34">
        <f t="shared" si="11"/>
        <v>0</v>
      </c>
      <c r="F178" s="60"/>
      <c r="G178" s="224"/>
      <c r="H178" s="227"/>
      <c r="I178" s="60"/>
      <c r="J178" s="39">
        <f t="shared" si="5"/>
        <v>0</v>
      </c>
      <c r="K178" s="81"/>
      <c r="L178" s="566"/>
      <c r="M178" s="61"/>
      <c r="N178" s="42">
        <f t="shared" si="10"/>
        <v>0</v>
      </c>
      <c r="O178" s="228"/>
      <c r="P178" s="677"/>
      <c r="Q178" s="124"/>
      <c r="R178" s="125"/>
      <c r="S178" s="176"/>
      <c r="T178" s="177"/>
      <c r="U178" s="49"/>
      <c r="V178" s="50"/>
    </row>
    <row r="179" spans="1:22" ht="24.75" thickTop="1" thickBot="1" x14ac:dyDescent="0.4">
      <c r="A179" s="230"/>
      <c r="B179" s="99"/>
      <c r="C179" s="197"/>
      <c r="D179" s="197"/>
      <c r="E179" s="34">
        <f t="shared" si="11"/>
        <v>0</v>
      </c>
      <c r="F179" s="60"/>
      <c r="G179" s="224"/>
      <c r="H179" s="205"/>
      <c r="I179" s="60"/>
      <c r="J179" s="39">
        <f t="shared" si="5"/>
        <v>0</v>
      </c>
      <c r="K179" s="225"/>
      <c r="L179" s="570"/>
      <c r="M179" s="231"/>
      <c r="N179" s="42">
        <f t="shared" si="10"/>
        <v>0</v>
      </c>
      <c r="O179" s="228"/>
      <c r="P179" s="677"/>
      <c r="Q179" s="218"/>
      <c r="R179" s="219"/>
      <c r="S179" s="176"/>
      <c r="T179" s="177"/>
      <c r="U179" s="49"/>
      <c r="V179" s="50"/>
    </row>
    <row r="180" spans="1:22" ht="24.75" thickTop="1" thickBot="1" x14ac:dyDescent="0.4">
      <c r="A180" s="203"/>
      <c r="B180" s="99"/>
      <c r="C180" s="197"/>
      <c r="D180" s="197"/>
      <c r="E180" s="34">
        <f t="shared" si="11"/>
        <v>0</v>
      </c>
      <c r="F180" s="60"/>
      <c r="G180" s="224"/>
      <c r="H180" s="205"/>
      <c r="I180" s="60"/>
      <c r="J180" s="39">
        <f t="shared" si="5"/>
        <v>0</v>
      </c>
      <c r="K180" s="225"/>
      <c r="L180" s="570"/>
      <c r="M180" s="231"/>
      <c r="N180" s="42">
        <f t="shared" si="10"/>
        <v>0</v>
      </c>
      <c r="O180" s="69"/>
      <c r="P180" s="670"/>
      <c r="Q180" s="218"/>
      <c r="R180" s="219"/>
      <c r="S180" s="176"/>
      <c r="T180" s="177"/>
      <c r="U180" s="49"/>
      <c r="V180" s="50"/>
    </row>
    <row r="181" spans="1:22" ht="24.75" thickTop="1" thickBot="1" x14ac:dyDescent="0.4">
      <c r="A181" s="204"/>
      <c r="B181" s="99"/>
      <c r="C181" s="197"/>
      <c r="D181" s="197"/>
      <c r="E181" s="34">
        <f t="shared" si="11"/>
        <v>0</v>
      </c>
      <c r="F181" s="60"/>
      <c r="G181" s="224"/>
      <c r="H181" s="232"/>
      <c r="I181" s="60"/>
      <c r="J181" s="39">
        <f t="shared" si="5"/>
        <v>0</v>
      </c>
      <c r="K181" s="233"/>
      <c r="L181" s="570"/>
      <c r="M181" s="231"/>
      <c r="N181" s="42">
        <f t="shared" si="10"/>
        <v>0</v>
      </c>
      <c r="O181" s="223"/>
      <c r="P181" s="125"/>
      <c r="Q181" s="218"/>
      <c r="R181" s="219"/>
      <c r="S181" s="176"/>
      <c r="T181" s="177"/>
      <c r="U181" s="49"/>
      <c r="V181" s="50"/>
    </row>
    <row r="182" spans="1:22" ht="24.75" thickTop="1" thickBot="1" x14ac:dyDescent="0.4">
      <c r="A182" s="204"/>
      <c r="B182" s="99"/>
      <c r="C182" s="197"/>
      <c r="D182" s="197"/>
      <c r="E182" s="34">
        <f t="shared" si="11"/>
        <v>0</v>
      </c>
      <c r="F182" s="60"/>
      <c r="G182" s="224"/>
      <c r="H182" s="205"/>
      <c r="I182" s="60"/>
      <c r="J182" s="39">
        <f t="shared" si="5"/>
        <v>0</v>
      </c>
      <c r="K182" s="234"/>
      <c r="L182" s="571"/>
      <c r="M182" s="235"/>
      <c r="N182" s="42">
        <f t="shared" si="10"/>
        <v>0</v>
      </c>
      <c r="O182" s="216"/>
      <c r="P182" s="676"/>
      <c r="Q182" s="218"/>
      <c r="R182" s="219"/>
      <c r="S182" s="176"/>
      <c r="T182" s="177"/>
      <c r="U182" s="49"/>
      <c r="V182" s="50"/>
    </row>
    <row r="183" spans="1:22" ht="24.75" thickTop="1" thickBot="1" x14ac:dyDescent="0.4">
      <c r="A183" s="236"/>
      <c r="B183" s="99"/>
      <c r="C183" s="197"/>
      <c r="D183" s="197"/>
      <c r="E183" s="34">
        <f t="shared" si="11"/>
        <v>0</v>
      </c>
      <c r="F183" s="237"/>
      <c r="G183" s="224"/>
      <c r="H183" s="213"/>
      <c r="I183" s="60"/>
      <c r="J183" s="39">
        <f t="shared" si="5"/>
        <v>0</v>
      </c>
      <c r="K183" s="234"/>
      <c r="L183" s="572"/>
      <c r="M183" s="238"/>
      <c r="N183" s="42">
        <f t="shared" si="10"/>
        <v>0</v>
      </c>
      <c r="O183" s="223"/>
      <c r="P183" s="125"/>
      <c r="Q183" s="218"/>
      <c r="R183" s="219"/>
      <c r="S183" s="176"/>
      <c r="T183" s="177"/>
      <c r="U183" s="49"/>
      <c r="V183" s="50"/>
    </row>
    <row r="184" spans="1:22" ht="24.75" thickTop="1" thickBot="1" x14ac:dyDescent="0.4">
      <c r="A184" s="214"/>
      <c r="B184" s="99"/>
      <c r="C184" s="197"/>
      <c r="D184" s="197"/>
      <c r="E184" s="34">
        <f t="shared" si="11"/>
        <v>0</v>
      </c>
      <c r="F184" s="60"/>
      <c r="G184" s="224"/>
      <c r="H184" s="205"/>
      <c r="I184" s="60"/>
      <c r="J184" s="39">
        <f t="shared" si="5"/>
        <v>0</v>
      </c>
      <c r="K184" s="234"/>
      <c r="L184" s="570"/>
      <c r="M184" s="231"/>
      <c r="N184" s="42">
        <f t="shared" si="10"/>
        <v>0</v>
      </c>
      <c r="O184" s="216"/>
      <c r="P184" s="676"/>
      <c r="Q184" s="218"/>
      <c r="R184" s="219"/>
      <c r="S184" s="176"/>
      <c r="T184" s="177"/>
      <c r="U184" s="49"/>
      <c r="V184" s="50"/>
    </row>
    <row r="185" spans="1:22" ht="24.75" thickTop="1" thickBot="1" x14ac:dyDescent="0.4">
      <c r="A185" s="204"/>
      <c r="B185" s="99"/>
      <c r="C185" s="197"/>
      <c r="D185" s="197"/>
      <c r="E185" s="34">
        <f t="shared" si="11"/>
        <v>0</v>
      </c>
      <c r="F185" s="60"/>
      <c r="G185" s="224"/>
      <c r="H185" s="239"/>
      <c r="I185" s="60"/>
      <c r="J185" s="39">
        <f t="shared" si="5"/>
        <v>0</v>
      </c>
      <c r="K185" s="81"/>
      <c r="L185" s="570"/>
      <c r="M185" s="231"/>
      <c r="N185" s="42">
        <f t="shared" si="10"/>
        <v>0</v>
      </c>
      <c r="O185" s="216"/>
      <c r="P185" s="676"/>
      <c r="Q185" s="218"/>
      <c r="R185" s="219"/>
      <c r="S185" s="176"/>
      <c r="T185" s="177"/>
      <c r="U185" s="49"/>
      <c r="V185" s="50"/>
    </row>
    <row r="186" spans="1:22" ht="24.75" thickTop="1" thickBot="1" x14ac:dyDescent="0.4">
      <c r="A186" s="204"/>
      <c r="B186" s="99"/>
      <c r="C186" s="197"/>
      <c r="D186" s="197"/>
      <c r="E186" s="34">
        <f t="shared" si="11"/>
        <v>0</v>
      </c>
      <c r="F186" s="60"/>
      <c r="G186" s="224"/>
      <c r="H186" s="215"/>
      <c r="I186" s="60"/>
      <c r="J186" s="39">
        <f t="shared" si="5"/>
        <v>0</v>
      </c>
      <c r="K186" s="234"/>
      <c r="L186" s="570"/>
      <c r="M186" s="231"/>
      <c r="N186" s="42">
        <f t="shared" si="10"/>
        <v>0</v>
      </c>
      <c r="O186" s="216"/>
      <c r="P186" s="676"/>
      <c r="Q186" s="218"/>
      <c r="R186" s="219"/>
      <c r="S186" s="176"/>
      <c r="T186" s="177"/>
      <c r="U186" s="49"/>
      <c r="V186" s="50"/>
    </row>
    <row r="187" spans="1:22" ht="24.75" thickTop="1" thickBot="1" x14ac:dyDescent="0.4">
      <c r="A187" s="204"/>
      <c r="B187" s="99"/>
      <c r="C187" s="197"/>
      <c r="D187" s="197"/>
      <c r="E187" s="34">
        <f t="shared" si="11"/>
        <v>0</v>
      </c>
      <c r="F187" s="60"/>
      <c r="G187" s="224"/>
      <c r="H187" s="175"/>
      <c r="I187" s="60"/>
      <c r="J187" s="39">
        <f t="shared" si="5"/>
        <v>0</v>
      </c>
      <c r="K187" s="234"/>
      <c r="L187" s="570"/>
      <c r="M187" s="231"/>
      <c r="N187" s="42">
        <f t="shared" si="10"/>
        <v>0</v>
      </c>
      <c r="O187" s="216"/>
      <c r="P187" s="676"/>
      <c r="Q187" s="218"/>
      <c r="R187" s="219"/>
      <c r="S187" s="176"/>
      <c r="T187" s="177"/>
      <c r="U187" s="49"/>
      <c r="V187" s="50"/>
    </row>
    <row r="188" spans="1:22" ht="24.75" thickTop="1" thickBot="1" x14ac:dyDescent="0.4">
      <c r="A188" s="204"/>
      <c r="B188" s="99"/>
      <c r="C188" s="197"/>
      <c r="D188" s="197"/>
      <c r="E188" s="34">
        <f t="shared" si="11"/>
        <v>0</v>
      </c>
      <c r="F188" s="60"/>
      <c r="G188" s="224"/>
      <c r="H188" s="240"/>
      <c r="I188" s="60"/>
      <c r="J188" s="39">
        <f t="shared" si="5"/>
        <v>0</v>
      </c>
      <c r="K188" s="234"/>
      <c r="L188" s="573"/>
      <c r="M188" s="241"/>
      <c r="N188" s="42">
        <f t="shared" si="10"/>
        <v>0</v>
      </c>
      <c r="O188" s="216"/>
      <c r="P188" s="676"/>
      <c r="Q188" s="218"/>
      <c r="R188" s="219"/>
      <c r="S188" s="176"/>
      <c r="T188" s="177"/>
      <c r="U188" s="49"/>
      <c r="V188" s="50"/>
    </row>
    <row r="189" spans="1:22" ht="24.75" thickTop="1" thickBot="1" x14ac:dyDescent="0.4">
      <c r="A189" s="204"/>
      <c r="B189" s="99"/>
      <c r="C189" s="197"/>
      <c r="D189" s="197"/>
      <c r="E189" s="34">
        <f t="shared" si="11"/>
        <v>0</v>
      </c>
      <c r="F189" s="60"/>
      <c r="G189" s="224"/>
      <c r="H189" s="175"/>
      <c r="I189" s="60"/>
      <c r="J189" s="39">
        <f t="shared" si="5"/>
        <v>0</v>
      </c>
      <c r="K189" s="234"/>
      <c r="L189" s="573"/>
      <c r="M189" s="241"/>
      <c r="N189" s="42">
        <f t="shared" si="10"/>
        <v>0</v>
      </c>
      <c r="O189" s="216"/>
      <c r="P189" s="676"/>
      <c r="Q189" s="218"/>
      <c r="R189" s="219"/>
      <c r="S189" s="176"/>
      <c r="T189" s="177"/>
      <c r="U189" s="49"/>
      <c r="V189" s="50"/>
    </row>
    <row r="190" spans="1:22" ht="24.75" thickTop="1" thickBot="1" x14ac:dyDescent="0.4">
      <c r="A190" s="204"/>
      <c r="B190" s="99"/>
      <c r="C190" s="197"/>
      <c r="D190" s="197"/>
      <c r="E190" s="34">
        <f t="shared" si="11"/>
        <v>0</v>
      </c>
      <c r="F190" s="60"/>
      <c r="G190" s="224"/>
      <c r="H190" s="175"/>
      <c r="I190" s="60"/>
      <c r="J190" s="39">
        <f t="shared" si="5"/>
        <v>0</v>
      </c>
      <c r="K190" s="234"/>
      <c r="L190" s="573"/>
      <c r="M190" s="241"/>
      <c r="N190" s="42">
        <f t="shared" si="10"/>
        <v>0</v>
      </c>
      <c r="O190" s="216"/>
      <c r="P190" s="676"/>
      <c r="Q190" s="218"/>
      <c r="R190" s="219"/>
      <c r="S190" s="176"/>
      <c r="T190" s="177"/>
      <c r="U190" s="49"/>
      <c r="V190" s="50"/>
    </row>
    <row r="191" spans="1:22" ht="24.75" thickTop="1" thickBot="1" x14ac:dyDescent="0.4">
      <c r="A191" s="204"/>
      <c r="B191" s="99"/>
      <c r="C191" s="197"/>
      <c r="D191" s="197"/>
      <c r="E191" s="34">
        <f t="shared" si="11"/>
        <v>0</v>
      </c>
      <c r="F191" s="60"/>
      <c r="G191" s="224"/>
      <c r="H191" s="175"/>
      <c r="I191" s="60"/>
      <c r="J191" s="39">
        <f t="shared" si="5"/>
        <v>0</v>
      </c>
      <c r="K191" s="81"/>
      <c r="L191" s="566"/>
      <c r="M191" s="61"/>
      <c r="N191" s="42">
        <f t="shared" si="10"/>
        <v>0</v>
      </c>
      <c r="O191" s="216"/>
      <c r="P191" s="676"/>
      <c r="Q191" s="218"/>
      <c r="R191" s="219"/>
      <c r="S191" s="176"/>
      <c r="T191" s="177"/>
      <c r="U191" s="49"/>
      <c r="V191" s="50"/>
    </row>
    <row r="192" spans="1:22" ht="24.75" thickTop="1" thickBot="1" x14ac:dyDescent="0.4">
      <c r="A192" s="204"/>
      <c r="B192" s="99"/>
      <c r="C192" s="242"/>
      <c r="D192" s="242"/>
      <c r="E192" s="34">
        <f t="shared" si="11"/>
        <v>0</v>
      </c>
      <c r="F192" s="60"/>
      <c r="G192" s="224"/>
      <c r="H192" s="175"/>
      <c r="I192" s="60"/>
      <c r="J192" s="39">
        <f t="shared" si="5"/>
        <v>0</v>
      </c>
      <c r="K192" s="81"/>
      <c r="L192" s="566"/>
      <c r="M192" s="61"/>
      <c r="N192" s="42">
        <f t="shared" si="10"/>
        <v>0</v>
      </c>
      <c r="O192" s="223"/>
      <c r="P192" s="125"/>
      <c r="Q192" s="124"/>
      <c r="R192" s="125"/>
      <c r="S192" s="176"/>
      <c r="T192" s="177"/>
      <c r="U192" s="49"/>
      <c r="V192" s="50"/>
    </row>
    <row r="193" spans="1:22" ht="24.75" thickTop="1" thickBot="1" x14ac:dyDescent="0.4">
      <c r="A193" s="204"/>
      <c r="B193" s="99"/>
      <c r="C193" s="242"/>
      <c r="D193" s="242"/>
      <c r="E193" s="34">
        <f t="shared" si="11"/>
        <v>0</v>
      </c>
      <c r="F193" s="60"/>
      <c r="G193" s="224"/>
      <c r="H193" s="175"/>
      <c r="I193" s="60"/>
      <c r="J193" s="39">
        <f t="shared" si="5"/>
        <v>0</v>
      </c>
      <c r="K193" s="81"/>
      <c r="L193" s="566"/>
      <c r="M193" s="61"/>
      <c r="N193" s="42">
        <f t="shared" si="10"/>
        <v>0</v>
      </c>
      <c r="O193" s="223"/>
      <c r="P193" s="125"/>
      <c r="Q193" s="124"/>
      <c r="R193" s="125"/>
      <c r="S193" s="176"/>
      <c r="T193" s="177"/>
      <c r="U193" s="49"/>
      <c r="V193" s="50"/>
    </row>
    <row r="194" spans="1:22" ht="24.75" thickTop="1" thickBot="1" x14ac:dyDescent="0.4">
      <c r="A194" s="101"/>
      <c r="B194" s="99"/>
      <c r="C194" s="226"/>
      <c r="D194" s="226"/>
      <c r="E194" s="34">
        <f t="shared" si="11"/>
        <v>0</v>
      </c>
      <c r="F194" s="60"/>
      <c r="G194" s="224"/>
      <c r="H194" s="227"/>
      <c r="I194" s="60"/>
      <c r="J194" s="39">
        <f t="shared" si="5"/>
        <v>0</v>
      </c>
      <c r="K194" s="81"/>
      <c r="L194" s="566"/>
      <c r="M194" s="61"/>
      <c r="N194" s="42">
        <f t="shared" si="10"/>
        <v>0</v>
      </c>
      <c r="O194" s="69"/>
      <c r="P194" s="670"/>
      <c r="Q194" s="124"/>
      <c r="R194" s="125"/>
      <c r="S194" s="176"/>
      <c r="T194" s="177"/>
      <c r="U194" s="49"/>
      <c r="V194" s="50"/>
    </row>
    <row r="195" spans="1:22" ht="24.75" thickTop="1" thickBot="1" x14ac:dyDescent="0.4">
      <c r="A195" s="204"/>
      <c r="B195" s="99"/>
      <c r="C195" s="244"/>
      <c r="D195" s="244"/>
      <c r="E195" s="34">
        <f t="shared" si="11"/>
        <v>0</v>
      </c>
      <c r="F195" s="60"/>
      <c r="G195" s="224"/>
      <c r="H195" s="59"/>
      <c r="I195" s="60"/>
      <c r="J195" s="39">
        <f t="shared" si="5"/>
        <v>0</v>
      </c>
      <c r="K195" s="81"/>
      <c r="L195" s="566"/>
      <c r="M195" s="61"/>
      <c r="N195" s="42">
        <f t="shared" si="10"/>
        <v>0</v>
      </c>
      <c r="O195" s="69"/>
      <c r="P195" s="670"/>
      <c r="Q195" s="124"/>
      <c r="R195" s="125"/>
      <c r="S195" s="176"/>
      <c r="T195" s="177"/>
      <c r="U195" s="49"/>
      <c r="V195" s="50"/>
    </row>
    <row r="196" spans="1:22" ht="24.75" thickTop="1" thickBot="1" x14ac:dyDescent="0.4">
      <c r="A196" s="169"/>
      <c r="B196" s="99"/>
      <c r="C196" s="226"/>
      <c r="D196" s="226"/>
      <c r="E196" s="34">
        <f t="shared" si="11"/>
        <v>0</v>
      </c>
      <c r="F196" s="60"/>
      <c r="G196" s="224"/>
      <c r="H196" s="227"/>
      <c r="I196" s="60"/>
      <c r="J196" s="39">
        <f t="shared" si="5"/>
        <v>0</v>
      </c>
      <c r="K196" s="81"/>
      <c r="L196" s="566"/>
      <c r="M196" s="61"/>
      <c r="N196" s="42">
        <f t="shared" si="10"/>
        <v>0</v>
      </c>
      <c r="O196" s="69"/>
      <c r="P196" s="670"/>
      <c r="Q196" s="124"/>
      <c r="R196" s="125"/>
      <c r="S196" s="176"/>
      <c r="T196" s="177"/>
      <c r="U196" s="49"/>
      <c r="V196" s="50"/>
    </row>
    <row r="197" spans="1:22" ht="24.75" thickTop="1" thickBot="1" x14ac:dyDescent="0.4">
      <c r="A197" s="245"/>
      <c r="B197" s="246"/>
      <c r="C197" s="197"/>
      <c r="D197" s="181"/>
      <c r="E197" s="34">
        <f t="shared" si="11"/>
        <v>0</v>
      </c>
      <c r="F197" s="60"/>
      <c r="G197" s="224"/>
      <c r="H197" s="227"/>
      <c r="I197" s="60"/>
      <c r="J197" s="39">
        <f t="shared" si="5"/>
        <v>0</v>
      </c>
      <c r="K197" s="81"/>
      <c r="L197" s="566"/>
      <c r="M197" s="61"/>
      <c r="N197" s="42">
        <f t="shared" si="10"/>
        <v>0</v>
      </c>
      <c r="O197" s="228"/>
      <c r="P197" s="677"/>
      <c r="Q197" s="124"/>
      <c r="R197" s="125"/>
      <c r="S197" s="176"/>
      <c r="T197" s="177"/>
      <c r="U197" s="49"/>
      <c r="V197" s="50"/>
    </row>
    <row r="198" spans="1:22" ht="24.75" thickTop="1" thickBot="1" x14ac:dyDescent="0.4">
      <c r="A198" s="169"/>
      <c r="B198" s="99"/>
      <c r="C198" s="249"/>
      <c r="D198" s="247"/>
      <c r="E198" s="34">
        <f t="shared" si="11"/>
        <v>0</v>
      </c>
      <c r="F198" s="60"/>
      <c r="G198" s="224"/>
      <c r="H198" s="227"/>
      <c r="I198" s="60"/>
      <c r="J198" s="39">
        <f t="shared" si="5"/>
        <v>0</v>
      </c>
      <c r="K198" s="81"/>
      <c r="L198" s="566"/>
      <c r="M198" s="61"/>
      <c r="N198" s="42">
        <f t="shared" si="10"/>
        <v>0</v>
      </c>
      <c r="O198" s="69"/>
      <c r="P198" s="670"/>
      <c r="Q198" s="124"/>
      <c r="R198" s="125"/>
      <c r="S198" s="176"/>
      <c r="T198" s="177"/>
      <c r="U198" s="49"/>
      <c r="V198" s="50"/>
    </row>
    <row r="199" spans="1:22" ht="24.75" thickTop="1" thickBot="1" x14ac:dyDescent="0.4">
      <c r="A199" s="169"/>
      <c r="B199" s="99"/>
      <c r="C199" s="249"/>
      <c r="D199" s="247"/>
      <c r="E199" s="34">
        <f t="shared" si="11"/>
        <v>0</v>
      </c>
      <c r="F199" s="60"/>
      <c r="G199" s="224"/>
      <c r="H199" s="227"/>
      <c r="I199" s="60"/>
      <c r="J199" s="39">
        <f t="shared" si="5"/>
        <v>0</v>
      </c>
      <c r="K199" s="81"/>
      <c r="L199" s="566"/>
      <c r="M199" s="61"/>
      <c r="N199" s="42">
        <f t="shared" si="10"/>
        <v>0</v>
      </c>
      <c r="O199" s="69"/>
      <c r="P199" s="670"/>
      <c r="Q199" s="124"/>
      <c r="R199" s="125"/>
      <c r="S199" s="176"/>
      <c r="T199" s="177"/>
      <c r="U199" s="49"/>
      <c r="V199" s="50"/>
    </row>
    <row r="200" spans="1:22" ht="24.75" thickTop="1" thickBot="1" x14ac:dyDescent="0.4">
      <c r="A200" s="248"/>
      <c r="B200" s="99"/>
      <c r="C200" s="249"/>
      <c r="D200" s="249"/>
      <c r="E200" s="34">
        <f t="shared" si="11"/>
        <v>0</v>
      </c>
      <c r="F200" s="60"/>
      <c r="G200" s="224"/>
      <c r="H200" s="227"/>
      <c r="I200" s="60"/>
      <c r="J200" s="39">
        <f t="shared" si="5"/>
        <v>0</v>
      </c>
      <c r="K200" s="81"/>
      <c r="L200" s="566"/>
      <c r="M200" s="61"/>
      <c r="N200" s="42">
        <f t="shared" si="10"/>
        <v>0</v>
      </c>
      <c r="O200" s="69"/>
      <c r="P200" s="670"/>
      <c r="Q200" s="124"/>
      <c r="R200" s="125"/>
      <c r="S200" s="176"/>
      <c r="T200" s="177"/>
      <c r="U200" s="49"/>
      <c r="V200" s="50"/>
    </row>
    <row r="201" spans="1:22" ht="24.75" thickTop="1" thickBot="1" x14ac:dyDescent="0.4">
      <c r="A201" s="169"/>
      <c r="B201" s="99"/>
      <c r="C201" s="597"/>
      <c r="D201" s="250"/>
      <c r="E201" s="34">
        <f t="shared" si="11"/>
        <v>0</v>
      </c>
      <c r="F201" s="60"/>
      <c r="G201" s="209"/>
      <c r="H201" s="227"/>
      <c r="I201" s="60"/>
      <c r="J201" s="39">
        <f t="shared" si="5"/>
        <v>0</v>
      </c>
      <c r="K201" s="81"/>
      <c r="L201" s="566"/>
      <c r="M201" s="61"/>
      <c r="N201" s="42">
        <f t="shared" si="10"/>
        <v>0</v>
      </c>
      <c r="O201" s="62"/>
      <c r="P201" s="678"/>
      <c r="Q201" s="124"/>
      <c r="R201" s="125"/>
      <c r="S201" s="176"/>
      <c r="T201" s="177"/>
      <c r="U201" s="49"/>
      <c r="V201" s="50"/>
    </row>
    <row r="202" spans="1:22" ht="24.75" thickTop="1" thickBot="1" x14ac:dyDescent="0.4">
      <c r="A202" s="169"/>
      <c r="B202" s="99"/>
      <c r="C202" s="597"/>
      <c r="D202" s="250"/>
      <c r="E202" s="34">
        <f t="shared" si="11"/>
        <v>0</v>
      </c>
      <c r="F202" s="60"/>
      <c r="G202" s="120"/>
      <c r="H202" s="227"/>
      <c r="I202" s="60"/>
      <c r="J202" s="39">
        <f t="shared" si="5"/>
        <v>0</v>
      </c>
      <c r="K202" s="81"/>
      <c r="L202" s="566"/>
      <c r="M202" s="61"/>
      <c r="N202" s="42">
        <f t="shared" si="10"/>
        <v>0</v>
      </c>
      <c r="O202" s="62"/>
      <c r="P202" s="678"/>
      <c r="Q202" s="124"/>
      <c r="R202" s="125"/>
      <c r="S202" s="176"/>
      <c r="T202" s="177"/>
      <c r="U202" s="49"/>
      <c r="V202" s="50"/>
    </row>
    <row r="203" spans="1:22" ht="24.75" thickTop="1" thickBot="1" x14ac:dyDescent="0.4">
      <c r="A203" s="169"/>
      <c r="B203" s="203"/>
      <c r="C203" s="188"/>
      <c r="D203" s="253"/>
      <c r="E203" s="34">
        <f t="shared" si="11"/>
        <v>0</v>
      </c>
      <c r="F203" s="254"/>
      <c r="G203" s="224"/>
      <c r="H203" s="255"/>
      <c r="I203" s="254"/>
      <c r="J203" s="39">
        <f t="shared" si="5"/>
        <v>0</v>
      </c>
      <c r="N203" s="42">
        <f t="shared" si="10"/>
        <v>0</v>
      </c>
      <c r="O203" s="257"/>
      <c r="P203" s="125"/>
      <c r="Q203" s="258"/>
      <c r="R203" s="259"/>
      <c r="S203" s="260"/>
      <c r="T203" s="261"/>
      <c r="U203" s="262"/>
      <c r="V203" s="263"/>
    </row>
    <row r="204" spans="1:22" ht="24.75" thickTop="1" thickBot="1" x14ac:dyDescent="0.4">
      <c r="A204" s="169"/>
      <c r="B204" s="99"/>
      <c r="C204" s="249"/>
      <c r="D204" s="249"/>
      <c r="E204" s="34">
        <f t="shared" si="11"/>
        <v>0</v>
      </c>
      <c r="F204" s="254"/>
      <c r="G204" s="224"/>
      <c r="H204" s="255"/>
      <c r="I204" s="254"/>
      <c r="J204" s="39">
        <f t="shared" si="5"/>
        <v>0</v>
      </c>
      <c r="N204" s="42">
        <f t="shared" si="10"/>
        <v>0</v>
      </c>
      <c r="O204" s="257"/>
      <c r="P204" s="125"/>
      <c r="Q204" s="258"/>
      <c r="R204" s="259"/>
      <c r="S204" s="260"/>
      <c r="T204" s="261"/>
      <c r="U204" s="262"/>
      <c r="V204" s="263"/>
    </row>
    <row r="205" spans="1:22" ht="24.75" thickTop="1" thickBot="1" x14ac:dyDescent="0.4">
      <c r="A205" s="169"/>
      <c r="B205" s="99"/>
      <c r="C205" s="249"/>
      <c r="D205" s="249"/>
      <c r="E205" s="34">
        <f t="shared" si="11"/>
        <v>0</v>
      </c>
      <c r="F205" s="60"/>
      <c r="G205" s="224"/>
      <c r="H205" s="227"/>
      <c r="I205" s="60"/>
      <c r="J205" s="39">
        <f t="shared" si="5"/>
        <v>0</v>
      </c>
      <c r="K205" s="81"/>
      <c r="L205" s="566"/>
      <c r="M205" s="61"/>
      <c r="N205" s="42">
        <f t="shared" si="10"/>
        <v>0</v>
      </c>
      <c r="O205" s="69"/>
      <c r="P205" s="670"/>
      <c r="Q205" s="124"/>
      <c r="R205" s="125"/>
      <c r="S205" s="176"/>
      <c r="T205" s="177"/>
      <c r="U205" s="49"/>
      <c r="V205" s="50"/>
    </row>
    <row r="206" spans="1:22" ht="24.75" thickTop="1" thickBot="1" x14ac:dyDescent="0.4">
      <c r="A206" s="169"/>
      <c r="B206" s="99"/>
      <c r="C206" s="249"/>
      <c r="D206" s="249"/>
      <c r="E206" s="34">
        <f t="shared" si="11"/>
        <v>0</v>
      </c>
      <c r="F206" s="60"/>
      <c r="G206" s="224"/>
      <c r="H206" s="227"/>
      <c r="I206" s="60"/>
      <c r="J206" s="39">
        <f t="shared" si="5"/>
        <v>0</v>
      </c>
      <c r="K206" s="81"/>
      <c r="L206" s="566"/>
      <c r="M206" s="61"/>
      <c r="N206" s="42">
        <f t="shared" si="10"/>
        <v>0</v>
      </c>
      <c r="O206" s="69"/>
      <c r="P206" s="670"/>
      <c r="Q206" s="124"/>
      <c r="R206" s="125"/>
      <c r="S206" s="176"/>
      <c r="T206" s="177"/>
      <c r="U206" s="49"/>
      <c r="V206" s="50"/>
    </row>
    <row r="207" spans="1:22" ht="24.75" thickTop="1" thickBot="1" x14ac:dyDescent="0.4">
      <c r="A207" s="169"/>
      <c r="B207" s="99"/>
      <c r="C207" s="270"/>
      <c r="D207" s="264"/>
      <c r="E207" s="34">
        <f t="shared" si="11"/>
        <v>0</v>
      </c>
      <c r="F207" s="60"/>
      <c r="G207" s="209"/>
      <c r="H207" s="227"/>
      <c r="I207" s="60"/>
      <c r="J207" s="39">
        <f t="shared" si="5"/>
        <v>0</v>
      </c>
      <c r="K207" s="81"/>
      <c r="L207" s="566"/>
      <c r="M207" s="61"/>
      <c r="N207" s="42">
        <f t="shared" si="10"/>
        <v>0</v>
      </c>
      <c r="O207" s="69"/>
      <c r="P207" s="670"/>
      <c r="Q207" s="124"/>
      <c r="R207" s="125"/>
      <c r="S207" s="176"/>
      <c r="T207" s="177"/>
      <c r="U207" s="49"/>
      <c r="V207" s="50"/>
    </row>
    <row r="208" spans="1:22" ht="24.75" thickTop="1" thickBot="1" x14ac:dyDescent="0.4">
      <c r="A208" s="169"/>
      <c r="B208" s="99"/>
      <c r="C208" s="270"/>
      <c r="D208" s="264"/>
      <c r="E208" s="34">
        <f t="shared" si="11"/>
        <v>0</v>
      </c>
      <c r="F208" s="60"/>
      <c r="G208" s="209"/>
      <c r="H208" s="227"/>
      <c r="I208" s="60"/>
      <c r="J208" s="39">
        <f t="shared" si="5"/>
        <v>0</v>
      </c>
      <c r="K208" s="81"/>
      <c r="L208" s="566"/>
      <c r="M208" s="61"/>
      <c r="N208" s="42">
        <f t="shared" si="10"/>
        <v>0</v>
      </c>
      <c r="O208" s="69"/>
      <c r="P208" s="670"/>
      <c r="Q208" s="124"/>
      <c r="R208" s="125"/>
      <c r="S208" s="176"/>
      <c r="T208" s="177"/>
      <c r="U208" s="49"/>
      <c r="V208" s="50"/>
    </row>
    <row r="209" spans="1:22" ht="24.75" thickTop="1" thickBot="1" x14ac:dyDescent="0.4">
      <c r="A209" s="169"/>
      <c r="B209" s="99"/>
      <c r="C209" s="270"/>
      <c r="D209" s="264"/>
      <c r="E209" s="34">
        <f t="shared" si="11"/>
        <v>0</v>
      </c>
      <c r="F209" s="60"/>
      <c r="G209" s="209"/>
      <c r="H209" s="227"/>
      <c r="I209" s="60"/>
      <c r="J209" s="39">
        <f t="shared" si="5"/>
        <v>0</v>
      </c>
      <c r="K209" s="81"/>
      <c r="L209" s="566"/>
      <c r="M209" s="61"/>
      <c r="N209" s="42">
        <f t="shared" si="10"/>
        <v>0</v>
      </c>
      <c r="O209" s="69"/>
      <c r="P209" s="670"/>
      <c r="Q209" s="124"/>
      <c r="R209" s="125"/>
      <c r="S209" s="176"/>
      <c r="T209" s="177"/>
      <c r="U209" s="49"/>
      <c r="V209" s="50"/>
    </row>
    <row r="210" spans="1:22" ht="24.75" thickTop="1" thickBot="1" x14ac:dyDescent="0.4">
      <c r="A210" s="169"/>
      <c r="B210" s="203"/>
      <c r="C210" s="265"/>
      <c r="D210" s="265"/>
      <c r="E210" s="34">
        <f t="shared" si="11"/>
        <v>0</v>
      </c>
      <c r="F210" s="60"/>
      <c r="G210" s="209"/>
      <c r="H210" s="227"/>
      <c r="I210" s="60"/>
      <c r="J210" s="39">
        <f t="shared" ref="J210:J273" si="12">I210-F210</f>
        <v>0</v>
      </c>
      <c r="K210" s="81"/>
      <c r="L210" s="566"/>
      <c r="M210" s="61"/>
      <c r="N210" s="42">
        <f t="shared" si="10"/>
        <v>0</v>
      </c>
      <c r="O210" s="69"/>
      <c r="P210" s="670"/>
      <c r="Q210" s="124"/>
      <c r="R210" s="125"/>
      <c r="S210" s="176"/>
      <c r="T210" s="177"/>
      <c r="U210" s="49"/>
      <c r="V210" s="50"/>
    </row>
    <row r="211" spans="1:22" ht="24.75" thickTop="1" thickBot="1" x14ac:dyDescent="0.4">
      <c r="A211" s="169"/>
      <c r="B211" s="99"/>
      <c r="C211" s="270"/>
      <c r="D211" s="264"/>
      <c r="E211" s="34">
        <f t="shared" si="11"/>
        <v>0</v>
      </c>
      <c r="F211" s="60"/>
      <c r="G211" s="209"/>
      <c r="H211" s="227"/>
      <c r="I211" s="60"/>
      <c r="J211" s="39">
        <f t="shared" si="12"/>
        <v>0</v>
      </c>
      <c r="K211" s="81"/>
      <c r="L211" s="566"/>
      <c r="M211" s="61"/>
      <c r="N211" s="42">
        <f t="shared" si="10"/>
        <v>0</v>
      </c>
      <c r="O211" s="69"/>
      <c r="P211" s="670"/>
      <c r="Q211" s="124"/>
      <c r="R211" s="125"/>
      <c r="S211" s="176"/>
      <c r="T211" s="177"/>
      <c r="U211" s="49"/>
      <c r="V211" s="50"/>
    </row>
    <row r="212" spans="1:22" ht="24.75" thickTop="1" thickBot="1" x14ac:dyDescent="0.4">
      <c r="A212" s="169"/>
      <c r="B212" s="99"/>
      <c r="C212" s="244"/>
      <c r="D212" s="244"/>
      <c r="E212" s="34">
        <f t="shared" si="11"/>
        <v>0</v>
      </c>
      <c r="F212" s="60"/>
      <c r="G212" s="224"/>
      <c r="H212" s="227"/>
      <c r="I212" s="60"/>
      <c r="J212" s="39">
        <f t="shared" si="12"/>
        <v>0</v>
      </c>
      <c r="K212" s="81"/>
      <c r="L212" s="566"/>
      <c r="M212" s="61"/>
      <c r="N212" s="42">
        <f t="shared" si="10"/>
        <v>0</v>
      </c>
      <c r="O212" s="69"/>
      <c r="P212" s="670"/>
      <c r="Q212" s="124"/>
      <c r="R212" s="125"/>
      <c r="S212" s="176"/>
      <c r="T212" s="177"/>
      <c r="U212" s="49"/>
      <c r="V212" s="50"/>
    </row>
    <row r="213" spans="1:22" ht="24.75" thickTop="1" thickBot="1" x14ac:dyDescent="0.4">
      <c r="A213" s="169"/>
      <c r="B213" s="99"/>
      <c r="C213" s="244"/>
      <c r="D213" s="244"/>
      <c r="E213" s="34">
        <f t="shared" si="11"/>
        <v>0</v>
      </c>
      <c r="F213" s="60"/>
      <c r="G213" s="224"/>
      <c r="H213" s="227"/>
      <c r="I213" s="60"/>
      <c r="J213" s="39">
        <f t="shared" si="12"/>
        <v>0</v>
      </c>
      <c r="K213" s="81"/>
      <c r="L213" s="566"/>
      <c r="M213" s="61"/>
      <c r="N213" s="42">
        <f t="shared" si="10"/>
        <v>0</v>
      </c>
      <c r="O213" s="69"/>
      <c r="P213" s="670"/>
      <c r="Q213" s="124"/>
      <c r="R213" s="125"/>
      <c r="S213" s="176"/>
      <c r="T213" s="177"/>
      <c r="U213" s="49"/>
      <c r="V213" s="50"/>
    </row>
    <row r="214" spans="1:22" ht="24.75" thickTop="1" thickBot="1" x14ac:dyDescent="0.4">
      <c r="A214" s="169"/>
      <c r="B214" s="99"/>
      <c r="C214" s="244"/>
      <c r="D214" s="244"/>
      <c r="E214" s="34">
        <f t="shared" si="11"/>
        <v>0</v>
      </c>
      <c r="F214" s="60"/>
      <c r="G214" s="224"/>
      <c r="H214" s="227"/>
      <c r="I214" s="60"/>
      <c r="J214" s="39">
        <f t="shared" si="12"/>
        <v>0</v>
      </c>
      <c r="K214" s="81"/>
      <c r="L214" s="566"/>
      <c r="M214" s="61"/>
      <c r="N214" s="42">
        <f t="shared" si="10"/>
        <v>0</v>
      </c>
      <c r="O214" s="69"/>
      <c r="P214" s="670"/>
      <c r="Q214" s="124"/>
      <c r="R214" s="125"/>
      <c r="S214" s="176"/>
      <c r="T214" s="177"/>
      <c r="U214" s="49"/>
      <c r="V214" s="50"/>
    </row>
    <row r="215" spans="1:22" ht="24.75" thickTop="1" thickBot="1" x14ac:dyDescent="0.4">
      <c r="A215" s="169"/>
      <c r="B215" s="99"/>
      <c r="C215" s="244"/>
      <c r="D215" s="244"/>
      <c r="E215" s="34">
        <f t="shared" si="11"/>
        <v>0</v>
      </c>
      <c r="F215" s="60"/>
      <c r="G215" s="224"/>
      <c r="H215" s="227"/>
      <c r="I215" s="60"/>
      <c r="J215" s="39">
        <f t="shared" si="12"/>
        <v>0</v>
      </c>
      <c r="K215" s="81"/>
      <c r="L215" s="566"/>
      <c r="M215" s="61"/>
      <c r="N215" s="42">
        <f t="shared" si="10"/>
        <v>0</v>
      </c>
      <c r="O215" s="69"/>
      <c r="P215" s="670"/>
      <c r="Q215" s="124"/>
      <c r="R215" s="125"/>
      <c r="S215" s="176"/>
      <c r="T215" s="177"/>
      <c r="U215" s="49"/>
      <c r="V215" s="50"/>
    </row>
    <row r="216" spans="1:22" ht="24.75" thickTop="1" thickBot="1" x14ac:dyDescent="0.4">
      <c r="A216" s="248"/>
      <c r="B216" s="203"/>
      <c r="C216" s="249"/>
      <c r="D216" s="249"/>
      <c r="E216" s="34">
        <f t="shared" si="11"/>
        <v>0</v>
      </c>
      <c r="F216" s="60"/>
      <c r="G216" s="224"/>
      <c r="H216" s="227"/>
      <c r="I216" s="60"/>
      <c r="J216" s="39">
        <f t="shared" si="12"/>
        <v>0</v>
      </c>
      <c r="K216" s="81"/>
      <c r="L216" s="566"/>
      <c r="M216" s="61"/>
      <c r="N216" s="42">
        <f t="shared" si="10"/>
        <v>0</v>
      </c>
      <c r="O216" s="69"/>
      <c r="P216" s="670"/>
      <c r="Q216" s="124"/>
      <c r="R216" s="125"/>
      <c r="S216" s="176"/>
      <c r="T216" s="177"/>
      <c r="U216" s="49"/>
      <c r="V216" s="50"/>
    </row>
    <row r="217" spans="1:22" ht="24.75" thickTop="1" thickBot="1" x14ac:dyDescent="0.4">
      <c r="A217" s="266"/>
      <c r="B217" s="99"/>
      <c r="C217" s="597"/>
      <c r="D217" s="250"/>
      <c r="E217" s="34">
        <f t="shared" si="11"/>
        <v>0</v>
      </c>
      <c r="F217" s="60"/>
      <c r="G217" s="120"/>
      <c r="H217" s="227"/>
      <c r="I217" s="60"/>
      <c r="J217" s="39">
        <f t="shared" si="12"/>
        <v>0</v>
      </c>
      <c r="K217" s="81"/>
      <c r="L217" s="566"/>
      <c r="M217" s="61"/>
      <c r="N217" s="42">
        <f t="shared" si="10"/>
        <v>0</v>
      </c>
      <c r="O217" s="62"/>
      <c r="P217" s="678"/>
      <c r="Q217" s="124"/>
      <c r="R217" s="125"/>
      <c r="S217" s="176"/>
      <c r="T217" s="177"/>
      <c r="U217" s="49"/>
      <c r="V217" s="50"/>
    </row>
    <row r="218" spans="1:22" ht="24.75" thickTop="1" thickBot="1" x14ac:dyDescent="0.4">
      <c r="A218" s="169"/>
      <c r="B218" s="203"/>
      <c r="C218" s="598"/>
      <c r="D218" s="267"/>
      <c r="E218" s="34">
        <f t="shared" si="11"/>
        <v>0</v>
      </c>
      <c r="F218" s="60"/>
      <c r="G218" s="224"/>
      <c r="H218" s="227"/>
      <c r="I218" s="60"/>
      <c r="J218" s="39">
        <f t="shared" si="12"/>
        <v>0</v>
      </c>
      <c r="K218" s="81"/>
      <c r="L218" s="566"/>
      <c r="M218" s="61"/>
      <c r="N218" s="42">
        <f t="shared" si="10"/>
        <v>0</v>
      </c>
      <c r="O218" s="69"/>
      <c r="P218" s="670"/>
      <c r="Q218" s="124"/>
      <c r="R218" s="125"/>
      <c r="S218" s="176"/>
      <c r="T218" s="177"/>
      <c r="U218" s="49"/>
      <c r="V218" s="50"/>
    </row>
    <row r="219" spans="1:22" ht="24.75" thickTop="1" thickBot="1" x14ac:dyDescent="0.4">
      <c r="A219" s="169"/>
      <c r="B219" s="203"/>
      <c r="C219" s="598"/>
      <c r="D219" s="267"/>
      <c r="E219" s="34">
        <f t="shared" si="11"/>
        <v>0</v>
      </c>
      <c r="F219" s="60"/>
      <c r="G219" s="224"/>
      <c r="H219" s="227"/>
      <c r="I219" s="60"/>
      <c r="J219" s="39">
        <f t="shared" si="12"/>
        <v>0</v>
      </c>
      <c r="K219" s="81"/>
      <c r="L219" s="566"/>
      <c r="M219" s="61"/>
      <c r="N219" s="42">
        <f t="shared" si="10"/>
        <v>0</v>
      </c>
      <c r="O219" s="69"/>
      <c r="P219" s="670"/>
      <c r="Q219" s="124"/>
      <c r="R219" s="125"/>
      <c r="S219" s="176"/>
      <c r="T219" s="177"/>
      <c r="U219" s="49"/>
      <c r="V219" s="50"/>
    </row>
    <row r="220" spans="1:22" ht="24.75" thickTop="1" thickBot="1" x14ac:dyDescent="0.4">
      <c r="A220" s="169"/>
      <c r="B220" s="203"/>
      <c r="C220" s="598"/>
      <c r="D220" s="267"/>
      <c r="E220" s="34">
        <f t="shared" si="11"/>
        <v>0</v>
      </c>
      <c r="F220" s="60"/>
      <c r="G220" s="224"/>
      <c r="H220" s="227"/>
      <c r="I220" s="60"/>
      <c r="J220" s="39">
        <f t="shared" si="12"/>
        <v>0</v>
      </c>
      <c r="K220" s="81"/>
      <c r="L220" s="566"/>
      <c r="M220" s="61"/>
      <c r="N220" s="42">
        <f t="shared" si="10"/>
        <v>0</v>
      </c>
      <c r="O220" s="69"/>
      <c r="P220" s="670"/>
      <c r="Q220" s="124"/>
      <c r="R220" s="125"/>
      <c r="S220" s="176"/>
      <c r="T220" s="177"/>
      <c r="U220" s="49"/>
      <c r="V220" s="50"/>
    </row>
    <row r="221" spans="1:22" ht="24.75" thickTop="1" thickBot="1" x14ac:dyDescent="0.4">
      <c r="A221" s="169"/>
      <c r="B221" s="203"/>
      <c r="C221" s="598"/>
      <c r="D221" s="267"/>
      <c r="E221" s="34">
        <f t="shared" si="11"/>
        <v>0</v>
      </c>
      <c r="F221" s="268"/>
      <c r="G221" s="209"/>
      <c r="H221" s="227"/>
      <c r="I221" s="60"/>
      <c r="J221" s="39">
        <f t="shared" si="12"/>
        <v>0</v>
      </c>
      <c r="K221" s="81"/>
      <c r="L221" s="566"/>
      <c r="M221" s="61"/>
      <c r="N221" s="42">
        <f t="shared" si="10"/>
        <v>0</v>
      </c>
      <c r="O221" s="69"/>
      <c r="P221" s="670"/>
      <c r="Q221" s="124"/>
      <c r="R221" s="125"/>
      <c r="S221" s="176"/>
      <c r="T221" s="177"/>
      <c r="U221" s="49"/>
      <c r="V221" s="50"/>
    </row>
    <row r="222" spans="1:22" ht="24.75" thickTop="1" thickBot="1" x14ac:dyDescent="0.4">
      <c r="A222" s="169"/>
      <c r="B222" s="203"/>
      <c r="C222" s="598"/>
      <c r="D222" s="267"/>
      <c r="E222" s="34">
        <f t="shared" si="11"/>
        <v>0</v>
      </c>
      <c r="F222" s="268"/>
      <c r="G222" s="209"/>
      <c r="H222" s="227"/>
      <c r="I222" s="60"/>
      <c r="J222" s="39">
        <f t="shared" si="12"/>
        <v>0</v>
      </c>
      <c r="K222" s="81"/>
      <c r="L222" s="566"/>
      <c r="M222" s="61"/>
      <c r="N222" s="42">
        <f t="shared" si="10"/>
        <v>0</v>
      </c>
      <c r="O222" s="69"/>
      <c r="P222" s="670"/>
      <c r="Q222" s="124"/>
      <c r="R222" s="125"/>
      <c r="S222" s="176"/>
      <c r="T222" s="177"/>
      <c r="U222" s="49"/>
      <c r="V222" s="50"/>
    </row>
    <row r="223" spans="1:22" ht="24.75" thickTop="1" thickBot="1" x14ac:dyDescent="0.4">
      <c r="A223" s="169"/>
      <c r="B223" s="203"/>
      <c r="C223" s="598"/>
      <c r="D223" s="267"/>
      <c r="E223" s="34">
        <f t="shared" si="11"/>
        <v>0</v>
      </c>
      <c r="F223" s="268"/>
      <c r="G223" s="209"/>
      <c r="H223" s="227"/>
      <c r="I223" s="60"/>
      <c r="J223" s="39">
        <f t="shared" si="12"/>
        <v>0</v>
      </c>
      <c r="K223" s="81"/>
      <c r="L223" s="566"/>
      <c r="M223" s="61"/>
      <c r="N223" s="42">
        <f t="shared" si="10"/>
        <v>0</v>
      </c>
      <c r="O223" s="69"/>
      <c r="P223" s="670"/>
      <c r="Q223" s="124"/>
      <c r="R223" s="125"/>
      <c r="S223" s="176"/>
      <c r="T223" s="177"/>
      <c r="U223" s="49"/>
      <c r="V223" s="50"/>
    </row>
    <row r="224" spans="1:22" ht="24.75" thickTop="1" thickBot="1" x14ac:dyDescent="0.4">
      <c r="A224" s="169"/>
      <c r="B224" s="203"/>
      <c r="C224" s="598"/>
      <c r="D224" s="267"/>
      <c r="E224" s="34">
        <f t="shared" si="11"/>
        <v>0</v>
      </c>
      <c r="F224" s="268"/>
      <c r="G224" s="209"/>
      <c r="H224" s="227"/>
      <c r="I224" s="60"/>
      <c r="J224" s="39">
        <f t="shared" si="12"/>
        <v>0</v>
      </c>
      <c r="K224" s="81"/>
      <c r="L224" s="566"/>
      <c r="M224" s="61"/>
      <c r="N224" s="42">
        <f t="shared" si="10"/>
        <v>0</v>
      </c>
      <c r="O224" s="69"/>
      <c r="P224" s="670"/>
      <c r="Q224" s="124"/>
      <c r="R224" s="125"/>
      <c r="S224" s="176"/>
      <c r="T224" s="177"/>
      <c r="U224" s="49"/>
      <c r="V224" s="50"/>
    </row>
    <row r="225" spans="1:22" ht="24.75" thickTop="1" thickBot="1" x14ac:dyDescent="0.4">
      <c r="A225" s="169"/>
      <c r="B225" s="203"/>
      <c r="C225" s="598"/>
      <c r="D225" s="267"/>
      <c r="E225" s="34">
        <f t="shared" si="11"/>
        <v>0</v>
      </c>
      <c r="F225" s="268"/>
      <c r="G225" s="209"/>
      <c r="H225" s="227"/>
      <c r="I225" s="60"/>
      <c r="J225" s="39">
        <f t="shared" si="12"/>
        <v>0</v>
      </c>
      <c r="K225" s="81"/>
      <c r="L225" s="566"/>
      <c r="M225" s="61"/>
      <c r="N225" s="42">
        <f t="shared" si="10"/>
        <v>0</v>
      </c>
      <c r="O225" s="69"/>
      <c r="P225" s="670"/>
      <c r="Q225" s="124"/>
      <c r="R225" s="125"/>
      <c r="S225" s="176"/>
      <c r="T225" s="177"/>
      <c r="U225" s="49"/>
      <c r="V225" s="50"/>
    </row>
    <row r="226" spans="1:22" ht="24.75" thickTop="1" thickBot="1" x14ac:dyDescent="0.4">
      <c r="A226" s="169"/>
      <c r="B226" s="203"/>
      <c r="C226" s="598"/>
      <c r="D226" s="267"/>
      <c r="E226" s="34">
        <f t="shared" si="11"/>
        <v>0</v>
      </c>
      <c r="F226" s="268"/>
      <c r="G226" s="209"/>
      <c r="H226" s="227"/>
      <c r="I226" s="60"/>
      <c r="J226" s="39">
        <f t="shared" si="12"/>
        <v>0</v>
      </c>
      <c r="K226" s="81"/>
      <c r="L226" s="566"/>
      <c r="M226" s="61"/>
      <c r="N226" s="42">
        <f t="shared" si="10"/>
        <v>0</v>
      </c>
      <c r="O226" s="69"/>
      <c r="P226" s="670"/>
      <c r="Q226" s="124"/>
      <c r="R226" s="125"/>
      <c r="S226" s="176"/>
      <c r="T226" s="177"/>
      <c r="U226" s="49"/>
      <c r="V226" s="50"/>
    </row>
    <row r="227" spans="1:22" ht="24.75" thickTop="1" thickBot="1" x14ac:dyDescent="0.4">
      <c r="A227" s="169"/>
      <c r="B227" s="203"/>
      <c r="C227" s="598"/>
      <c r="D227" s="267"/>
      <c r="E227" s="34">
        <f t="shared" si="11"/>
        <v>0</v>
      </c>
      <c r="F227" s="268"/>
      <c r="G227" s="209"/>
      <c r="H227" s="227"/>
      <c r="I227" s="60"/>
      <c r="J227" s="39">
        <f t="shared" si="12"/>
        <v>0</v>
      </c>
      <c r="K227" s="81"/>
      <c r="L227" s="566"/>
      <c r="M227" s="61"/>
      <c r="N227" s="42">
        <f t="shared" si="10"/>
        <v>0</v>
      </c>
      <c r="O227" s="69"/>
      <c r="P227" s="670"/>
      <c r="Q227" s="124"/>
      <c r="R227" s="125"/>
      <c r="S227" s="176"/>
      <c r="T227" s="177"/>
      <c r="U227" s="49"/>
      <c r="V227" s="50"/>
    </row>
    <row r="228" spans="1:22" ht="24.75" thickTop="1" thickBot="1" x14ac:dyDescent="0.4">
      <c r="A228" s="169"/>
      <c r="B228" s="203"/>
      <c r="C228" s="598"/>
      <c r="D228" s="267"/>
      <c r="E228" s="34">
        <f t="shared" si="11"/>
        <v>0</v>
      </c>
      <c r="F228" s="60"/>
      <c r="G228" s="209"/>
      <c r="H228" s="227"/>
      <c r="I228" s="60"/>
      <c r="J228" s="39">
        <f t="shared" si="12"/>
        <v>0</v>
      </c>
      <c r="K228" s="81"/>
      <c r="L228" s="566"/>
      <c r="M228" s="61"/>
      <c r="N228" s="42">
        <f t="shared" si="10"/>
        <v>0</v>
      </c>
      <c r="O228" s="69"/>
      <c r="P228" s="670"/>
      <c r="Q228" s="124"/>
      <c r="R228" s="125"/>
      <c r="S228" s="176"/>
      <c r="T228" s="177"/>
      <c r="U228" s="49"/>
      <c r="V228" s="50"/>
    </row>
    <row r="229" spans="1:22" ht="24.75" thickTop="1" thickBot="1" x14ac:dyDescent="0.4">
      <c r="A229" s="169"/>
      <c r="B229" s="203"/>
      <c r="C229" s="244"/>
      <c r="D229" s="244"/>
      <c r="E229" s="34">
        <f t="shared" si="11"/>
        <v>0</v>
      </c>
      <c r="F229" s="60"/>
      <c r="G229" s="224"/>
      <c r="H229" s="227"/>
      <c r="I229" s="60"/>
      <c r="J229" s="39">
        <f t="shared" si="12"/>
        <v>0</v>
      </c>
      <c r="K229" s="81"/>
      <c r="L229" s="566"/>
      <c r="M229" s="61"/>
      <c r="N229" s="42">
        <f t="shared" si="10"/>
        <v>0</v>
      </c>
      <c r="O229" s="69"/>
      <c r="P229" s="670"/>
      <c r="Q229" s="124"/>
      <c r="R229" s="125"/>
      <c r="S229" s="176"/>
      <c r="T229" s="177"/>
      <c r="U229" s="49"/>
      <c r="V229" s="50"/>
    </row>
    <row r="230" spans="1:22" ht="24.75" thickTop="1" thickBot="1" x14ac:dyDescent="0.4">
      <c r="A230" s="169"/>
      <c r="B230" s="203"/>
      <c r="C230" s="244"/>
      <c r="D230" s="244"/>
      <c r="E230" s="34">
        <f t="shared" si="11"/>
        <v>0</v>
      </c>
      <c r="F230" s="60"/>
      <c r="G230" s="224"/>
      <c r="H230" s="227"/>
      <c r="I230" s="60"/>
      <c r="J230" s="39">
        <f t="shared" si="12"/>
        <v>0</v>
      </c>
      <c r="K230" s="81"/>
      <c r="L230" s="566"/>
      <c r="M230" s="61"/>
      <c r="N230" s="42">
        <f t="shared" si="10"/>
        <v>0</v>
      </c>
      <c r="O230" s="69"/>
      <c r="P230" s="670"/>
      <c r="Q230" s="124"/>
      <c r="R230" s="125"/>
      <c r="S230" s="176"/>
      <c r="T230" s="177"/>
      <c r="U230" s="49"/>
      <c r="V230" s="50"/>
    </row>
    <row r="231" spans="1:22" ht="24.75" thickTop="1" thickBot="1" x14ac:dyDescent="0.4">
      <c r="A231" s="169"/>
      <c r="B231" s="203"/>
      <c r="C231" s="244"/>
      <c r="D231" s="244"/>
      <c r="E231" s="34">
        <f t="shared" si="11"/>
        <v>0</v>
      </c>
      <c r="F231" s="60"/>
      <c r="G231" s="224"/>
      <c r="H231" s="227"/>
      <c r="I231" s="60"/>
      <c r="J231" s="39">
        <f t="shared" si="12"/>
        <v>0</v>
      </c>
      <c r="K231" s="81"/>
      <c r="L231" s="566"/>
      <c r="M231" s="61"/>
      <c r="N231" s="42">
        <f t="shared" si="10"/>
        <v>0</v>
      </c>
      <c r="O231" s="69"/>
      <c r="P231" s="670"/>
      <c r="Q231" s="124"/>
      <c r="R231" s="125"/>
      <c r="S231" s="176"/>
      <c r="T231" s="177"/>
      <c r="U231" s="49"/>
      <c r="V231" s="50"/>
    </row>
    <row r="232" spans="1:22" ht="24.75" thickTop="1" thickBot="1" x14ac:dyDescent="0.4">
      <c r="A232" s="169"/>
      <c r="B232" s="203"/>
      <c r="C232" s="244"/>
      <c r="D232" s="244"/>
      <c r="E232" s="34">
        <f t="shared" si="11"/>
        <v>0</v>
      </c>
      <c r="F232" s="60"/>
      <c r="G232" s="224"/>
      <c r="H232" s="227"/>
      <c r="I232" s="60"/>
      <c r="J232" s="39">
        <f t="shared" si="12"/>
        <v>0</v>
      </c>
      <c r="K232" s="81"/>
      <c r="L232" s="566"/>
      <c r="M232" s="61"/>
      <c r="N232" s="42">
        <f t="shared" si="10"/>
        <v>0</v>
      </c>
      <c r="O232" s="69"/>
      <c r="P232" s="670"/>
      <c r="Q232" s="124"/>
      <c r="R232" s="125"/>
      <c r="S232" s="176"/>
      <c r="T232" s="177"/>
      <c r="U232" s="49"/>
      <c r="V232" s="50"/>
    </row>
    <row r="233" spans="1:22" ht="24.75" thickTop="1" thickBot="1" x14ac:dyDescent="0.4">
      <c r="A233" s="169"/>
      <c r="B233" s="203"/>
      <c r="C233" s="244"/>
      <c r="D233" s="244"/>
      <c r="E233" s="34">
        <f t="shared" si="11"/>
        <v>0</v>
      </c>
      <c r="F233" s="60"/>
      <c r="G233" s="224"/>
      <c r="H233" s="227"/>
      <c r="I233" s="60"/>
      <c r="J233" s="39">
        <f t="shared" si="12"/>
        <v>0</v>
      </c>
      <c r="K233" s="81"/>
      <c r="L233" s="566"/>
      <c r="M233" s="61"/>
      <c r="N233" s="42">
        <f t="shared" si="10"/>
        <v>0</v>
      </c>
      <c r="O233" s="69"/>
      <c r="P233" s="670"/>
      <c r="Q233" s="124"/>
      <c r="R233" s="125"/>
      <c r="S233" s="176"/>
      <c r="T233" s="177"/>
      <c r="U233" s="49"/>
      <c r="V233" s="50"/>
    </row>
    <row r="234" spans="1:22" ht="24.75" thickTop="1" thickBot="1" x14ac:dyDescent="0.4">
      <c r="A234" s="169"/>
      <c r="B234" s="203"/>
      <c r="C234" s="244"/>
      <c r="D234" s="244"/>
      <c r="E234" s="34">
        <f t="shared" si="11"/>
        <v>0</v>
      </c>
      <c r="F234" s="60"/>
      <c r="G234" s="224"/>
      <c r="H234" s="227"/>
      <c r="I234" s="60"/>
      <c r="J234" s="39">
        <f t="shared" si="12"/>
        <v>0</v>
      </c>
      <c r="K234" s="81"/>
      <c r="L234" s="566"/>
      <c r="M234" s="61"/>
      <c r="N234" s="42">
        <f t="shared" si="10"/>
        <v>0</v>
      </c>
      <c r="O234" s="69"/>
      <c r="P234" s="670"/>
      <c r="Q234" s="124"/>
      <c r="R234" s="125"/>
      <c r="S234" s="176"/>
      <c r="T234" s="177"/>
      <c r="U234" s="49"/>
      <c r="V234" s="50"/>
    </row>
    <row r="235" spans="1:22" ht="24.75" thickTop="1" thickBot="1" x14ac:dyDescent="0.4">
      <c r="A235" s="169"/>
      <c r="B235" s="203"/>
      <c r="C235" s="244"/>
      <c r="D235" s="244"/>
      <c r="E235" s="34">
        <f t="shared" si="11"/>
        <v>0</v>
      </c>
      <c r="F235" s="60"/>
      <c r="G235" s="224"/>
      <c r="H235" s="227"/>
      <c r="I235" s="60"/>
      <c r="J235" s="39">
        <f t="shared" si="12"/>
        <v>0</v>
      </c>
      <c r="K235" s="81"/>
      <c r="L235" s="566"/>
      <c r="M235" s="61"/>
      <c r="N235" s="42">
        <f t="shared" si="10"/>
        <v>0</v>
      </c>
      <c r="O235" s="69"/>
      <c r="P235" s="670"/>
      <c r="Q235" s="124"/>
      <c r="R235" s="125"/>
      <c r="S235" s="176"/>
      <c r="T235" s="177"/>
      <c r="U235" s="49"/>
      <c r="V235" s="50"/>
    </row>
    <row r="236" spans="1:22" ht="24.75" thickTop="1" thickBot="1" x14ac:dyDescent="0.4">
      <c r="A236" s="169"/>
      <c r="B236" s="203"/>
      <c r="C236" s="244"/>
      <c r="D236" s="244"/>
      <c r="E236" s="34">
        <f t="shared" si="11"/>
        <v>0</v>
      </c>
      <c r="F236" s="60"/>
      <c r="G236" s="224"/>
      <c r="H236" s="227"/>
      <c r="I236" s="60"/>
      <c r="J236" s="39">
        <f t="shared" si="12"/>
        <v>0</v>
      </c>
      <c r="K236" s="81"/>
      <c r="L236" s="566"/>
      <c r="M236" s="61"/>
      <c r="N236" s="42">
        <f t="shared" si="10"/>
        <v>0</v>
      </c>
      <c r="O236" s="69"/>
      <c r="P236" s="670"/>
      <c r="Q236" s="124"/>
      <c r="R236" s="125"/>
      <c r="S236" s="176"/>
      <c r="T236" s="177"/>
      <c r="U236" s="49"/>
      <c r="V236" s="50"/>
    </row>
    <row r="237" spans="1:22" ht="24.75" thickTop="1" thickBot="1" x14ac:dyDescent="0.4">
      <c r="A237" s="203"/>
      <c r="B237" s="253"/>
      <c r="C237" s="244"/>
      <c r="D237" s="244"/>
      <c r="E237" s="34">
        <f t="shared" si="11"/>
        <v>0</v>
      </c>
      <c r="F237" s="60"/>
      <c r="G237" s="120"/>
      <c r="H237" s="59"/>
      <c r="I237" s="60"/>
      <c r="J237" s="39">
        <f t="shared" si="12"/>
        <v>0</v>
      </c>
      <c r="K237" s="81"/>
      <c r="L237" s="566"/>
      <c r="M237" s="61"/>
      <c r="N237" s="42">
        <f t="shared" si="10"/>
        <v>0</v>
      </c>
      <c r="O237" s="69"/>
      <c r="P237" s="670"/>
      <c r="Q237" s="124"/>
      <c r="R237" s="125"/>
      <c r="S237" s="176"/>
      <c r="T237" s="177"/>
      <c r="U237" s="49"/>
      <c r="V237" s="50"/>
    </row>
    <row r="238" spans="1:22" ht="24.75" thickTop="1" thickBot="1" x14ac:dyDescent="0.4">
      <c r="A238" s="266"/>
      <c r="B238" s="203"/>
      <c r="C238" s="244"/>
      <c r="D238" s="244"/>
      <c r="E238" s="34">
        <f t="shared" si="11"/>
        <v>0</v>
      </c>
      <c r="F238" s="60"/>
      <c r="G238" s="224"/>
      <c r="H238" s="227"/>
      <c r="I238" s="60"/>
      <c r="J238" s="39">
        <f t="shared" si="12"/>
        <v>0</v>
      </c>
      <c r="K238" s="81"/>
      <c r="L238" s="566"/>
      <c r="M238" s="61"/>
      <c r="N238" s="42">
        <f t="shared" si="10"/>
        <v>0</v>
      </c>
      <c r="O238" s="69"/>
      <c r="P238" s="670"/>
      <c r="Q238" s="124"/>
      <c r="R238" s="125"/>
      <c r="S238" s="176"/>
      <c r="T238" s="177"/>
      <c r="U238" s="49"/>
      <c r="V238" s="50"/>
    </row>
    <row r="239" spans="1:22" ht="24.75" thickTop="1" thickBot="1" x14ac:dyDescent="0.4">
      <c r="A239" s="266"/>
      <c r="B239" s="203"/>
      <c r="C239" s="244"/>
      <c r="D239" s="244"/>
      <c r="E239" s="34">
        <f t="shared" si="11"/>
        <v>0</v>
      </c>
      <c r="F239" s="60"/>
      <c r="G239" s="224"/>
      <c r="H239" s="227"/>
      <c r="I239" s="60"/>
      <c r="J239" s="39">
        <f t="shared" si="12"/>
        <v>0</v>
      </c>
      <c r="K239" s="81"/>
      <c r="L239" s="566"/>
      <c r="M239" s="61"/>
      <c r="N239" s="42">
        <f t="shared" si="10"/>
        <v>0</v>
      </c>
      <c r="O239" s="69"/>
      <c r="P239" s="670"/>
      <c r="Q239" s="124"/>
      <c r="R239" s="125"/>
      <c r="S239" s="176"/>
      <c r="T239" s="177"/>
      <c r="U239" s="49"/>
      <c r="V239" s="50"/>
    </row>
    <row r="240" spans="1:22" ht="24.75" thickTop="1" thickBot="1" x14ac:dyDescent="0.4">
      <c r="A240" s="266"/>
      <c r="B240" s="203"/>
      <c r="C240" s="244"/>
      <c r="D240" s="244"/>
      <c r="E240" s="34">
        <f t="shared" si="11"/>
        <v>0</v>
      </c>
      <c r="F240" s="60"/>
      <c r="G240" s="224"/>
      <c r="H240" s="227"/>
      <c r="I240" s="60"/>
      <c r="J240" s="39">
        <f t="shared" si="12"/>
        <v>0</v>
      </c>
      <c r="K240" s="81"/>
      <c r="L240" s="566"/>
      <c r="M240" s="61"/>
      <c r="N240" s="42">
        <f t="shared" si="10"/>
        <v>0</v>
      </c>
      <c r="O240" s="69"/>
      <c r="P240" s="670"/>
      <c r="Q240" s="124"/>
      <c r="R240" s="125"/>
      <c r="S240" s="176"/>
      <c r="T240" s="177"/>
      <c r="U240" s="49"/>
      <c r="V240" s="50"/>
    </row>
    <row r="241" spans="1:22" ht="24.75" thickTop="1" thickBot="1" x14ac:dyDescent="0.4">
      <c r="A241" s="266"/>
      <c r="B241" s="203"/>
      <c r="C241" s="244"/>
      <c r="D241" s="244"/>
      <c r="E241" s="34">
        <f t="shared" si="11"/>
        <v>0</v>
      </c>
      <c r="F241" s="60"/>
      <c r="G241" s="224"/>
      <c r="H241" s="227"/>
      <c r="I241" s="60"/>
      <c r="J241" s="39">
        <f t="shared" si="12"/>
        <v>0</v>
      </c>
      <c r="K241" s="81"/>
      <c r="L241" s="566"/>
      <c r="M241" s="61"/>
      <c r="N241" s="42">
        <f t="shared" si="10"/>
        <v>0</v>
      </c>
      <c r="O241" s="69"/>
      <c r="P241" s="670"/>
      <c r="Q241" s="124"/>
      <c r="R241" s="125"/>
      <c r="S241" s="176"/>
      <c r="T241" s="177"/>
      <c r="U241" s="49"/>
      <c r="V241" s="50"/>
    </row>
    <row r="242" spans="1:22" ht="24.75" thickTop="1" thickBot="1" x14ac:dyDescent="0.4">
      <c r="A242" s="269"/>
      <c r="B242" s="203"/>
      <c r="C242" s="244"/>
      <c r="D242" s="244"/>
      <c r="E242" s="34">
        <f t="shared" si="11"/>
        <v>0</v>
      </c>
      <c r="F242" s="60"/>
      <c r="G242" s="224"/>
      <c r="H242" s="227"/>
      <c r="I242" s="60"/>
      <c r="J242" s="39">
        <f t="shared" si="12"/>
        <v>0</v>
      </c>
      <c r="K242" s="81"/>
      <c r="L242" s="566"/>
      <c r="M242" s="61"/>
      <c r="N242" s="42">
        <f t="shared" si="10"/>
        <v>0</v>
      </c>
      <c r="O242" s="69"/>
      <c r="P242" s="670"/>
      <c r="Q242" s="124"/>
      <c r="R242" s="125"/>
      <c r="S242" s="176"/>
      <c r="T242" s="177"/>
      <c r="U242" s="49"/>
      <c r="V242" s="50"/>
    </row>
    <row r="243" spans="1:22" ht="24.75" thickTop="1" thickBot="1" x14ac:dyDescent="0.4">
      <c r="A243" s="169"/>
      <c r="B243" s="203"/>
      <c r="C243" s="244"/>
      <c r="D243" s="244"/>
      <c r="E243" s="34">
        <f t="shared" si="11"/>
        <v>0</v>
      </c>
      <c r="F243" s="60"/>
      <c r="G243" s="224"/>
      <c r="H243" s="227"/>
      <c r="I243" s="60"/>
      <c r="J243" s="39">
        <f t="shared" si="12"/>
        <v>0</v>
      </c>
      <c r="K243" s="81"/>
      <c r="L243" s="566"/>
      <c r="M243" s="61"/>
      <c r="N243" s="42">
        <f t="shared" si="10"/>
        <v>0</v>
      </c>
      <c r="O243" s="69"/>
      <c r="P243" s="670"/>
      <c r="Q243" s="124"/>
      <c r="R243" s="125"/>
      <c r="S243" s="176"/>
      <c r="T243" s="177"/>
      <c r="U243" s="49"/>
      <c r="V243" s="50"/>
    </row>
    <row r="244" spans="1:22" ht="24.75" thickTop="1" thickBot="1" x14ac:dyDescent="0.4">
      <c r="A244" s="169"/>
      <c r="B244" s="203"/>
      <c r="C244" s="244"/>
      <c r="D244" s="244"/>
      <c r="E244" s="34">
        <f t="shared" si="11"/>
        <v>0</v>
      </c>
      <c r="F244" s="60"/>
      <c r="G244" s="224"/>
      <c r="H244" s="227"/>
      <c r="I244" s="60"/>
      <c r="J244" s="39">
        <f t="shared" si="12"/>
        <v>0</v>
      </c>
      <c r="K244" s="81"/>
      <c r="L244" s="566"/>
      <c r="M244" s="61"/>
      <c r="N244" s="42">
        <f t="shared" si="10"/>
        <v>0</v>
      </c>
      <c r="O244" s="69"/>
      <c r="P244" s="670"/>
      <c r="Q244" s="124"/>
      <c r="R244" s="125"/>
      <c r="S244" s="176"/>
      <c r="T244" s="177"/>
      <c r="U244" s="49"/>
      <c r="V244" s="50"/>
    </row>
    <row r="245" spans="1:22" ht="24.75" thickTop="1" thickBot="1" x14ac:dyDescent="0.4">
      <c r="A245" s="169"/>
      <c r="B245" s="203"/>
      <c r="C245" s="244"/>
      <c r="D245" s="244"/>
      <c r="E245" s="34">
        <f t="shared" si="11"/>
        <v>0</v>
      </c>
      <c r="F245" s="60"/>
      <c r="G245" s="224"/>
      <c r="H245" s="227"/>
      <c r="I245" s="60"/>
      <c r="J245" s="39">
        <f t="shared" si="12"/>
        <v>0</v>
      </c>
      <c r="K245" s="81"/>
      <c r="L245" s="566"/>
      <c r="M245" s="61"/>
      <c r="N245" s="42">
        <f t="shared" si="10"/>
        <v>0</v>
      </c>
      <c r="O245" s="69"/>
      <c r="P245" s="670"/>
      <c r="Q245" s="124"/>
      <c r="R245" s="125"/>
      <c r="S245" s="176"/>
      <c r="T245" s="177"/>
      <c r="U245" s="49"/>
      <c r="V245" s="50"/>
    </row>
    <row r="246" spans="1:22" ht="24.75" thickTop="1" thickBot="1" x14ac:dyDescent="0.4">
      <c r="A246" s="169"/>
      <c r="B246" s="203"/>
      <c r="C246" s="244"/>
      <c r="D246" s="244"/>
      <c r="E246" s="34">
        <f t="shared" ref="E246:E290" si="13">D246*F246</f>
        <v>0</v>
      </c>
      <c r="F246" s="60"/>
      <c r="G246" s="224"/>
      <c r="H246" s="227"/>
      <c r="I246" s="60"/>
      <c r="J246" s="39">
        <f t="shared" si="12"/>
        <v>0</v>
      </c>
      <c r="K246" s="81"/>
      <c r="L246" s="566"/>
      <c r="M246" s="61"/>
      <c r="N246" s="42">
        <f t="shared" si="10"/>
        <v>0</v>
      </c>
      <c r="O246" s="69"/>
      <c r="P246" s="670"/>
      <c r="Q246" s="124"/>
      <c r="R246" s="125"/>
      <c r="S246" s="176"/>
      <c r="T246" s="177"/>
      <c r="U246" s="49"/>
      <c r="V246" s="50"/>
    </row>
    <row r="247" spans="1:22" ht="24.75" thickTop="1" thickBot="1" x14ac:dyDescent="0.4">
      <c r="A247" s="169"/>
      <c r="B247" s="203"/>
      <c r="C247" s="244"/>
      <c r="D247" s="244"/>
      <c r="E247" s="34">
        <f t="shared" si="13"/>
        <v>0</v>
      </c>
      <c r="F247" s="60"/>
      <c r="G247" s="224"/>
      <c r="H247" s="227"/>
      <c r="I247" s="60"/>
      <c r="J247" s="39">
        <f t="shared" si="12"/>
        <v>0</v>
      </c>
      <c r="K247" s="81"/>
      <c r="L247" s="566"/>
      <c r="M247" s="61"/>
      <c r="N247" s="42">
        <f t="shared" si="10"/>
        <v>0</v>
      </c>
      <c r="O247" s="69"/>
      <c r="P247" s="670"/>
      <c r="Q247" s="124"/>
      <c r="R247" s="125"/>
      <c r="S247" s="176"/>
      <c r="T247" s="177"/>
      <c r="U247" s="49"/>
      <c r="V247" s="50"/>
    </row>
    <row r="248" spans="1:22" ht="24.75" thickTop="1" thickBot="1" x14ac:dyDescent="0.4">
      <c r="A248" s="169"/>
      <c r="B248" s="203"/>
      <c r="C248" s="244"/>
      <c r="D248" s="244"/>
      <c r="E248" s="34">
        <f t="shared" si="13"/>
        <v>0</v>
      </c>
      <c r="F248" s="60"/>
      <c r="G248" s="224"/>
      <c r="H248" s="227"/>
      <c r="I248" s="60"/>
      <c r="J248" s="39">
        <f t="shared" si="12"/>
        <v>0</v>
      </c>
      <c r="K248" s="81"/>
      <c r="L248" s="566"/>
      <c r="M248" s="61"/>
      <c r="N248" s="42">
        <f t="shared" si="10"/>
        <v>0</v>
      </c>
      <c r="O248" s="69"/>
      <c r="P248" s="670"/>
      <c r="Q248" s="124"/>
      <c r="R248" s="125"/>
      <c r="S248" s="176"/>
      <c r="T248" s="177"/>
      <c r="U248" s="49"/>
      <c r="V248" s="50"/>
    </row>
    <row r="249" spans="1:22" ht="24.75" thickTop="1" thickBot="1" x14ac:dyDescent="0.4">
      <c r="A249" s="169"/>
      <c r="B249" s="203"/>
      <c r="C249" s="244"/>
      <c r="D249" s="244"/>
      <c r="E249" s="34">
        <f t="shared" si="13"/>
        <v>0</v>
      </c>
      <c r="F249" s="60"/>
      <c r="G249" s="224"/>
      <c r="H249" s="227"/>
      <c r="I249" s="60"/>
      <c r="J249" s="39">
        <f t="shared" si="12"/>
        <v>0</v>
      </c>
      <c r="K249" s="81"/>
      <c r="L249" s="566"/>
      <c r="M249" s="61"/>
      <c r="N249" s="42">
        <f t="shared" si="10"/>
        <v>0</v>
      </c>
      <c r="O249" s="69"/>
      <c r="P249" s="670"/>
      <c r="Q249" s="124"/>
      <c r="R249" s="125"/>
      <c r="S249" s="176"/>
      <c r="T249" s="177"/>
      <c r="U249" s="49"/>
      <c r="V249" s="50"/>
    </row>
    <row r="250" spans="1:22" ht="24.75" thickTop="1" thickBot="1" x14ac:dyDescent="0.4">
      <c r="A250" s="169"/>
      <c r="B250" s="203"/>
      <c r="C250" s="244"/>
      <c r="D250" s="244"/>
      <c r="E250" s="34">
        <f t="shared" si="13"/>
        <v>0</v>
      </c>
      <c r="F250" s="60"/>
      <c r="G250" s="224"/>
      <c r="H250" s="227"/>
      <c r="I250" s="60"/>
      <c r="J250" s="39">
        <f t="shared" si="12"/>
        <v>0</v>
      </c>
      <c r="K250" s="81"/>
      <c r="L250" s="566"/>
      <c r="M250" s="61"/>
      <c r="N250" s="42">
        <f t="shared" si="10"/>
        <v>0</v>
      </c>
      <c r="O250" s="69"/>
      <c r="P250" s="670"/>
      <c r="Q250" s="124"/>
      <c r="R250" s="125"/>
      <c r="S250" s="176"/>
      <c r="T250" s="177"/>
      <c r="U250" s="49"/>
      <c r="V250" s="50"/>
    </row>
    <row r="251" spans="1:22" ht="24.75" thickTop="1" thickBot="1" x14ac:dyDescent="0.4">
      <c r="A251" s="169"/>
      <c r="B251" s="203"/>
      <c r="C251" s="244"/>
      <c r="D251" s="244"/>
      <c r="E251" s="34">
        <f t="shared" si="13"/>
        <v>0</v>
      </c>
      <c r="F251" s="60"/>
      <c r="G251" s="224"/>
      <c r="H251" s="227"/>
      <c r="I251" s="60"/>
      <c r="J251" s="39">
        <f t="shared" si="12"/>
        <v>0</v>
      </c>
      <c r="K251" s="81"/>
      <c r="L251" s="566"/>
      <c r="M251" s="61"/>
      <c r="N251" s="42">
        <f t="shared" si="10"/>
        <v>0</v>
      </c>
      <c r="O251" s="69"/>
      <c r="P251" s="670"/>
      <c r="Q251" s="124"/>
      <c r="R251" s="125"/>
      <c r="S251" s="176"/>
      <c r="T251" s="177"/>
      <c r="U251" s="49"/>
      <c r="V251" s="50"/>
    </row>
    <row r="252" spans="1:22" ht="24.75" thickTop="1" thickBot="1" x14ac:dyDescent="0.4">
      <c r="A252" s="169"/>
      <c r="B252" s="203"/>
      <c r="C252" s="270"/>
      <c r="D252" s="270"/>
      <c r="E252" s="34">
        <f t="shared" si="13"/>
        <v>0</v>
      </c>
      <c r="F252" s="60"/>
      <c r="G252" s="224"/>
      <c r="H252" s="227"/>
      <c r="I252" s="60"/>
      <c r="J252" s="39">
        <f t="shared" si="12"/>
        <v>0</v>
      </c>
      <c r="K252" s="81"/>
      <c r="L252" s="566"/>
      <c r="M252" s="61"/>
      <c r="N252" s="42">
        <f t="shared" si="10"/>
        <v>0</v>
      </c>
      <c r="O252" s="69"/>
      <c r="P252" s="670"/>
      <c r="Q252" s="124"/>
      <c r="R252" s="125"/>
      <c r="S252" s="176"/>
      <c r="T252" s="177"/>
      <c r="U252" s="49"/>
      <c r="V252" s="50"/>
    </row>
    <row r="253" spans="1:22" ht="24.75" thickTop="1" thickBot="1" x14ac:dyDescent="0.4">
      <c r="A253" s="169"/>
      <c r="B253" s="203"/>
      <c r="C253" s="244"/>
      <c r="D253" s="244"/>
      <c r="E253" s="34">
        <f t="shared" si="13"/>
        <v>0</v>
      </c>
      <c r="F253" s="60"/>
      <c r="G253" s="224"/>
      <c r="H253" s="227"/>
      <c r="I253" s="60"/>
      <c r="J253" s="39">
        <f t="shared" si="12"/>
        <v>0</v>
      </c>
      <c r="K253" s="81"/>
      <c r="L253" s="566"/>
      <c r="M253" s="61"/>
      <c r="N253" s="42">
        <f t="shared" si="10"/>
        <v>0</v>
      </c>
      <c r="O253" s="69"/>
      <c r="P253" s="670"/>
      <c r="Q253" s="124"/>
      <c r="R253" s="125"/>
      <c r="S253" s="176"/>
      <c r="T253" s="177"/>
      <c r="U253" s="49"/>
      <c r="V253" s="50"/>
    </row>
    <row r="254" spans="1:22" ht="24.75" thickTop="1" thickBot="1" x14ac:dyDescent="0.4">
      <c r="A254" s="169"/>
      <c r="B254" s="203"/>
      <c r="C254" s="270"/>
      <c r="D254" s="264"/>
      <c r="E254" s="34">
        <f t="shared" si="13"/>
        <v>0</v>
      </c>
      <c r="F254" s="60"/>
      <c r="G254" s="224"/>
      <c r="H254" s="227"/>
      <c r="I254" s="60"/>
      <c r="J254" s="39">
        <f t="shared" si="12"/>
        <v>0</v>
      </c>
      <c r="K254" s="81"/>
      <c r="L254" s="566"/>
      <c r="M254" s="61"/>
      <c r="N254" s="42">
        <f t="shared" si="10"/>
        <v>0</v>
      </c>
      <c r="O254" s="69"/>
      <c r="P254" s="670"/>
      <c r="Q254" s="124"/>
      <c r="R254" s="125"/>
      <c r="S254" s="176"/>
      <c r="T254" s="177"/>
      <c r="U254" s="49"/>
      <c r="V254" s="50"/>
    </row>
    <row r="255" spans="1:22" ht="24.75" thickTop="1" thickBot="1" x14ac:dyDescent="0.4">
      <c r="A255" s="169"/>
      <c r="B255" s="203"/>
      <c r="C255" s="265"/>
      <c r="D255" s="265"/>
      <c r="E255" s="34">
        <f t="shared" si="13"/>
        <v>0</v>
      </c>
      <c r="F255" s="60"/>
      <c r="G255" s="224"/>
      <c r="H255" s="227"/>
      <c r="I255" s="60"/>
      <c r="J255" s="39">
        <f t="shared" si="12"/>
        <v>0</v>
      </c>
      <c r="K255" s="81"/>
      <c r="L255" s="566"/>
      <c r="M255" s="61"/>
      <c r="N255" s="42">
        <f t="shared" si="10"/>
        <v>0</v>
      </c>
      <c r="O255" s="69"/>
      <c r="P255" s="670"/>
      <c r="Q255" s="124"/>
      <c r="R255" s="125"/>
      <c r="S255" s="176"/>
      <c r="T255" s="177"/>
      <c r="U255" s="49"/>
      <c r="V255" s="50"/>
    </row>
    <row r="256" spans="1:22" ht="24.75" thickTop="1" thickBot="1" x14ac:dyDescent="0.4">
      <c r="A256" s="169"/>
      <c r="B256" s="203"/>
      <c r="C256" s="265"/>
      <c r="D256" s="265"/>
      <c r="E256" s="34">
        <f t="shared" si="13"/>
        <v>0</v>
      </c>
      <c r="F256" s="60"/>
      <c r="G256" s="224"/>
      <c r="H256" s="227"/>
      <c r="I256" s="60"/>
      <c r="J256" s="39">
        <f t="shared" si="12"/>
        <v>0</v>
      </c>
      <c r="K256" s="81"/>
      <c r="L256" s="566"/>
      <c r="M256" s="61"/>
      <c r="N256" s="42">
        <f t="shared" si="10"/>
        <v>0</v>
      </c>
      <c r="O256" s="69"/>
      <c r="P256" s="670"/>
      <c r="Q256" s="124"/>
      <c r="R256" s="125"/>
      <c r="S256" s="176"/>
      <c r="T256" s="177"/>
      <c r="U256" s="49"/>
      <c r="V256" s="50"/>
    </row>
    <row r="257" spans="1:22" ht="24.75" thickTop="1" thickBot="1" x14ac:dyDescent="0.4">
      <c r="A257" s="169"/>
      <c r="B257" s="203"/>
      <c r="C257" s="270"/>
      <c r="D257" s="264"/>
      <c r="E257" s="34">
        <f t="shared" si="13"/>
        <v>0</v>
      </c>
      <c r="F257" s="60"/>
      <c r="G257" s="224"/>
      <c r="H257" s="227"/>
      <c r="I257" s="60"/>
      <c r="J257" s="39">
        <f t="shared" si="12"/>
        <v>0</v>
      </c>
      <c r="K257" s="81"/>
      <c r="L257" s="566"/>
      <c r="M257" s="61"/>
      <c r="N257" s="42">
        <f t="shared" si="10"/>
        <v>0</v>
      </c>
      <c r="O257" s="69"/>
      <c r="P257" s="670"/>
      <c r="Q257" s="124"/>
      <c r="R257" s="125"/>
      <c r="S257" s="176"/>
      <c r="T257" s="177"/>
      <c r="U257" s="49"/>
      <c r="V257" s="50"/>
    </row>
    <row r="258" spans="1:22" ht="24.75" thickTop="1" thickBot="1" x14ac:dyDescent="0.4">
      <c r="A258" s="169"/>
      <c r="B258" s="203"/>
      <c r="C258" s="249"/>
      <c r="D258" s="249"/>
      <c r="E258" s="34">
        <f t="shared" si="13"/>
        <v>0</v>
      </c>
      <c r="F258" s="60"/>
      <c r="G258" s="224"/>
      <c r="H258" s="227"/>
      <c r="I258" s="60"/>
      <c r="J258" s="39">
        <f t="shared" si="12"/>
        <v>0</v>
      </c>
      <c r="K258" s="81"/>
      <c r="L258" s="566"/>
      <c r="M258" s="61"/>
      <c r="N258" s="42">
        <f t="shared" si="10"/>
        <v>0</v>
      </c>
      <c r="O258" s="69"/>
      <c r="P258" s="670"/>
      <c r="Q258" s="124"/>
      <c r="R258" s="125"/>
      <c r="S258" s="176"/>
      <c r="T258" s="177"/>
      <c r="U258" s="49"/>
      <c r="V258" s="50"/>
    </row>
    <row r="259" spans="1:22" ht="24.75" thickTop="1" thickBot="1" x14ac:dyDescent="0.4">
      <c r="A259" s="169"/>
      <c r="B259" s="203"/>
      <c r="C259" s="197"/>
      <c r="D259" s="197"/>
      <c r="E259" s="34">
        <f t="shared" si="13"/>
        <v>0</v>
      </c>
      <c r="F259" s="60"/>
      <c r="G259" s="224"/>
      <c r="H259" s="227"/>
      <c r="I259" s="60"/>
      <c r="J259" s="39">
        <f t="shared" si="12"/>
        <v>0</v>
      </c>
      <c r="K259" s="81"/>
      <c r="L259" s="566"/>
      <c r="M259" s="61"/>
      <c r="N259" s="42">
        <f t="shared" si="10"/>
        <v>0</v>
      </c>
      <c r="O259" s="69"/>
      <c r="P259" s="670"/>
      <c r="Q259" s="124"/>
      <c r="R259" s="125"/>
      <c r="S259" s="176"/>
      <c r="T259" s="177"/>
      <c r="U259" s="49"/>
      <c r="V259" s="50"/>
    </row>
    <row r="260" spans="1:22" ht="24.75" thickTop="1" thickBot="1" x14ac:dyDescent="0.4">
      <c r="A260" s="204"/>
      <c r="B260" s="203"/>
      <c r="C260" s="226"/>
      <c r="D260" s="226"/>
      <c r="E260" s="34">
        <f t="shared" si="13"/>
        <v>0</v>
      </c>
      <c r="F260" s="60"/>
      <c r="G260" s="224"/>
      <c r="H260" s="227"/>
      <c r="I260" s="60"/>
      <c r="J260" s="39">
        <f t="shared" si="12"/>
        <v>0</v>
      </c>
      <c r="K260" s="81"/>
      <c r="L260" s="566"/>
      <c r="M260" s="61"/>
      <c r="N260" s="42">
        <f t="shared" si="10"/>
        <v>0</v>
      </c>
      <c r="O260" s="69"/>
      <c r="P260" s="670"/>
      <c r="Q260" s="124"/>
      <c r="R260" s="125"/>
      <c r="S260" s="176"/>
      <c r="T260" s="177"/>
      <c r="U260" s="49"/>
      <c r="V260" s="50"/>
    </row>
    <row r="261" spans="1:22" ht="24.75" thickTop="1" thickBot="1" x14ac:dyDescent="0.4">
      <c r="A261" s="169"/>
      <c r="B261" s="203"/>
      <c r="C261" s="226"/>
      <c r="D261" s="226"/>
      <c r="E261" s="34">
        <f t="shared" si="13"/>
        <v>0</v>
      </c>
      <c r="F261" s="60"/>
      <c r="G261" s="224"/>
      <c r="H261" s="227"/>
      <c r="I261" s="60"/>
      <c r="J261" s="39">
        <f t="shared" si="12"/>
        <v>0</v>
      </c>
      <c r="K261" s="81"/>
      <c r="L261" s="566"/>
      <c r="M261" s="61"/>
      <c r="N261" s="42">
        <f t="shared" si="10"/>
        <v>0</v>
      </c>
      <c r="O261" s="69"/>
      <c r="P261" s="670"/>
      <c r="Q261" s="124"/>
      <c r="R261" s="125"/>
      <c r="S261" s="176"/>
      <c r="T261" s="177"/>
      <c r="U261" s="49"/>
      <c r="V261" s="50"/>
    </row>
    <row r="262" spans="1:22" ht="24.75" thickTop="1" thickBot="1" x14ac:dyDescent="0.4">
      <c r="A262" s="169"/>
      <c r="B262" s="203"/>
      <c r="C262" s="226"/>
      <c r="D262" s="226"/>
      <c r="E262" s="34">
        <f t="shared" si="13"/>
        <v>0</v>
      </c>
      <c r="F262" s="60"/>
      <c r="G262" s="224"/>
      <c r="H262" s="227"/>
      <c r="I262" s="60"/>
      <c r="J262" s="39">
        <f t="shared" si="12"/>
        <v>0</v>
      </c>
      <c r="K262" s="81"/>
      <c r="L262" s="566"/>
      <c r="M262" s="61"/>
      <c r="N262" s="42">
        <f t="shared" si="10"/>
        <v>0</v>
      </c>
      <c r="O262" s="69"/>
      <c r="P262" s="670"/>
      <c r="Q262" s="124"/>
      <c r="R262" s="125"/>
      <c r="S262" s="176"/>
      <c r="T262" s="177"/>
      <c r="U262" s="49"/>
      <c r="V262" s="50"/>
    </row>
    <row r="263" spans="1:22" ht="24.75" thickTop="1" thickBot="1" x14ac:dyDescent="0.4">
      <c r="A263" s="735"/>
      <c r="B263" s="272"/>
      <c r="C263" s="226"/>
      <c r="D263" s="226"/>
      <c r="E263" s="34">
        <f t="shared" si="13"/>
        <v>0</v>
      </c>
      <c r="F263" s="60"/>
      <c r="G263" s="224"/>
      <c r="H263" s="227"/>
      <c r="I263" s="60"/>
      <c r="J263" s="39">
        <f t="shared" si="12"/>
        <v>0</v>
      </c>
      <c r="K263" s="81"/>
      <c r="L263" s="566"/>
      <c r="M263" s="61"/>
      <c r="N263" s="42">
        <f t="shared" si="10"/>
        <v>0</v>
      </c>
      <c r="O263" s="69"/>
      <c r="P263" s="670"/>
      <c r="Q263" s="124"/>
      <c r="R263" s="125"/>
      <c r="S263" s="176"/>
      <c r="T263" s="177"/>
      <c r="U263" s="49"/>
      <c r="V263" s="50"/>
    </row>
    <row r="264" spans="1:22" ht="24.75" thickTop="1" thickBot="1" x14ac:dyDescent="0.4">
      <c r="A264" s="204"/>
      <c r="B264" s="272"/>
      <c r="C264" s="226"/>
      <c r="D264" s="226"/>
      <c r="E264" s="34">
        <f t="shared" si="13"/>
        <v>0</v>
      </c>
      <c r="F264" s="60"/>
      <c r="G264" s="224"/>
      <c r="H264" s="59"/>
      <c r="I264" s="60"/>
      <c r="J264" s="39">
        <f t="shared" si="12"/>
        <v>0</v>
      </c>
      <c r="K264" s="81"/>
      <c r="L264" s="566"/>
      <c r="M264" s="61"/>
      <c r="N264" s="42">
        <f t="shared" ref="N264:N290" si="14">K264*I264</f>
        <v>0</v>
      </c>
      <c r="O264" s="69"/>
      <c r="P264" s="670"/>
      <c r="Q264" s="124"/>
      <c r="R264" s="125"/>
      <c r="S264" s="176"/>
      <c r="T264" s="177"/>
      <c r="U264" s="49"/>
      <c r="V264" s="50"/>
    </row>
    <row r="265" spans="1:22" ht="24.75" thickTop="1" thickBot="1" x14ac:dyDescent="0.4">
      <c r="A265" s="204"/>
      <c r="B265" s="272"/>
      <c r="C265" s="226"/>
      <c r="D265" s="226"/>
      <c r="E265" s="34">
        <f t="shared" si="13"/>
        <v>0</v>
      </c>
      <c r="F265" s="60"/>
      <c r="G265" s="224"/>
      <c r="H265" s="227"/>
      <c r="I265" s="60"/>
      <c r="J265" s="39">
        <f t="shared" si="12"/>
        <v>0</v>
      </c>
      <c r="K265" s="81"/>
      <c r="L265" s="566"/>
      <c r="M265" s="61"/>
      <c r="N265" s="42">
        <f t="shared" si="14"/>
        <v>0</v>
      </c>
      <c r="O265" s="69"/>
      <c r="P265" s="670"/>
      <c r="Q265" s="124"/>
      <c r="R265" s="125"/>
      <c r="S265" s="176"/>
      <c r="T265" s="177"/>
      <c r="U265" s="49"/>
      <c r="V265" s="50"/>
    </row>
    <row r="266" spans="1:22" ht="24.75" thickTop="1" thickBot="1" x14ac:dyDescent="0.4">
      <c r="A266" s="169"/>
      <c r="B266" s="272"/>
      <c r="C266" s="197"/>
      <c r="D266" s="181"/>
      <c r="E266" s="34">
        <f t="shared" si="13"/>
        <v>0</v>
      </c>
      <c r="F266" s="60"/>
      <c r="G266" s="224"/>
      <c r="H266" s="227"/>
      <c r="I266" s="60"/>
      <c r="J266" s="39">
        <f t="shared" si="12"/>
        <v>0</v>
      </c>
      <c r="K266" s="81"/>
      <c r="L266" s="566"/>
      <c r="M266" s="61"/>
      <c r="N266" s="42">
        <f t="shared" si="14"/>
        <v>0</v>
      </c>
      <c r="O266" s="69"/>
      <c r="P266" s="670"/>
      <c r="Q266" s="124"/>
      <c r="R266" s="125"/>
      <c r="S266" s="176"/>
      <c r="T266" s="177"/>
      <c r="U266" s="49"/>
      <c r="V266" s="50"/>
    </row>
    <row r="267" spans="1:22" ht="24.75" thickTop="1" thickBot="1" x14ac:dyDescent="0.4">
      <c r="A267" s="169"/>
      <c r="B267" s="272"/>
      <c r="C267" s="197"/>
      <c r="D267" s="181"/>
      <c r="E267" s="34">
        <f t="shared" si="13"/>
        <v>0</v>
      </c>
      <c r="F267" s="60"/>
      <c r="G267" s="224"/>
      <c r="H267" s="227"/>
      <c r="I267" s="60"/>
      <c r="J267" s="39">
        <f t="shared" si="12"/>
        <v>0</v>
      </c>
      <c r="K267" s="81"/>
      <c r="L267" s="566"/>
      <c r="M267" s="61"/>
      <c r="N267" s="42">
        <f t="shared" si="14"/>
        <v>0</v>
      </c>
      <c r="O267" s="69"/>
      <c r="P267" s="670"/>
      <c r="Q267" s="124"/>
      <c r="R267" s="125"/>
      <c r="S267" s="176"/>
      <c r="T267" s="177"/>
      <c r="U267" s="49"/>
      <c r="V267" s="50"/>
    </row>
    <row r="268" spans="1:22" ht="24.75" thickTop="1" thickBot="1" x14ac:dyDescent="0.4">
      <c r="A268" s="204"/>
      <c r="B268" s="272"/>
      <c r="C268" s="242"/>
      <c r="D268" s="242"/>
      <c r="E268" s="34">
        <f t="shared" si="13"/>
        <v>0</v>
      </c>
      <c r="F268" s="60"/>
      <c r="G268" s="224"/>
      <c r="H268" s="175"/>
      <c r="I268" s="60"/>
      <c r="J268" s="39">
        <f t="shared" si="12"/>
        <v>0</v>
      </c>
      <c r="K268" s="81"/>
      <c r="L268" s="566"/>
      <c r="M268" s="61"/>
      <c r="N268" s="42">
        <f t="shared" si="14"/>
        <v>0</v>
      </c>
      <c r="O268" s="223"/>
      <c r="P268" s="125"/>
      <c r="Q268" s="124"/>
      <c r="R268" s="125"/>
      <c r="S268" s="176"/>
      <c r="T268" s="177"/>
      <c r="U268" s="49"/>
      <c r="V268" s="50"/>
    </row>
    <row r="269" spans="1:22" ht="24.75" thickTop="1" thickBot="1" x14ac:dyDescent="0.4">
      <c r="A269" s="204"/>
      <c r="B269" s="272"/>
      <c r="C269" s="191"/>
      <c r="D269" s="187"/>
      <c r="E269" s="34">
        <f t="shared" si="13"/>
        <v>0</v>
      </c>
      <c r="F269" s="60"/>
      <c r="G269" s="224"/>
      <c r="H269" s="175"/>
      <c r="I269" s="60"/>
      <c r="J269" s="39">
        <f t="shared" si="12"/>
        <v>0</v>
      </c>
      <c r="K269" s="81"/>
      <c r="L269" s="566"/>
      <c r="M269" s="274"/>
      <c r="N269" s="42">
        <f t="shared" si="14"/>
        <v>0</v>
      </c>
      <c r="O269" s="223"/>
      <c r="P269" s="125"/>
      <c r="Q269" s="124"/>
      <c r="R269" s="125"/>
      <c r="S269" s="176"/>
      <c r="T269" s="177"/>
      <c r="U269" s="49"/>
      <c r="V269" s="50"/>
    </row>
    <row r="270" spans="1:22" ht="24.75" thickTop="1" thickBot="1" x14ac:dyDescent="0.4">
      <c r="A270" s="204"/>
      <c r="B270" s="275"/>
      <c r="C270" s="154"/>
      <c r="D270" s="182"/>
      <c r="E270" s="34">
        <f t="shared" si="13"/>
        <v>0</v>
      </c>
      <c r="F270" s="182"/>
      <c r="G270" s="662"/>
      <c r="H270" s="277"/>
      <c r="I270" s="57"/>
      <c r="J270" s="39">
        <f t="shared" si="12"/>
        <v>0</v>
      </c>
      <c r="K270" s="81"/>
      <c r="L270" s="566"/>
      <c r="M270" s="274"/>
      <c r="N270" s="42">
        <f t="shared" si="14"/>
        <v>0</v>
      </c>
      <c r="O270" s="223"/>
      <c r="P270" s="125"/>
      <c r="Q270" s="124"/>
      <c r="R270" s="125"/>
      <c r="S270" s="176"/>
      <c r="T270" s="177"/>
      <c r="U270" s="49"/>
      <c r="V270" s="50"/>
    </row>
    <row r="271" spans="1:22" ht="24.75" thickTop="1" thickBot="1" x14ac:dyDescent="0.4">
      <c r="A271" s="204"/>
      <c r="B271" s="275"/>
      <c r="C271" s="154"/>
      <c r="D271" s="182"/>
      <c r="E271" s="34">
        <f t="shared" si="13"/>
        <v>0</v>
      </c>
      <c r="F271" s="182"/>
      <c r="G271" s="662"/>
      <c r="H271" s="277"/>
      <c r="I271" s="57"/>
      <c r="J271" s="39">
        <f t="shared" si="12"/>
        <v>0</v>
      </c>
      <c r="K271" s="81"/>
      <c r="L271" s="566"/>
      <c r="M271" s="274"/>
      <c r="N271" s="42">
        <f t="shared" si="14"/>
        <v>0</v>
      </c>
      <c r="O271" s="223"/>
      <c r="P271" s="125"/>
      <c r="Q271" s="124"/>
      <c r="R271" s="125"/>
      <c r="S271" s="176"/>
      <c r="T271" s="177"/>
      <c r="U271" s="49"/>
      <c r="V271" s="50"/>
    </row>
    <row r="272" spans="1:22" ht="24.75" thickTop="1" thickBot="1" x14ac:dyDescent="0.4">
      <c r="A272" s="204"/>
      <c r="B272" s="278"/>
      <c r="C272" s="154"/>
      <c r="D272" s="182"/>
      <c r="E272" s="34">
        <f t="shared" si="13"/>
        <v>0</v>
      </c>
      <c r="F272" s="182"/>
      <c r="G272" s="662"/>
      <c r="H272" s="277"/>
      <c r="I272" s="57"/>
      <c r="J272" s="39">
        <f t="shared" si="12"/>
        <v>0</v>
      </c>
      <c r="K272" s="81"/>
      <c r="L272" s="566"/>
      <c r="M272" s="274"/>
      <c r="N272" s="42">
        <f t="shared" si="14"/>
        <v>0</v>
      </c>
      <c r="O272" s="69"/>
      <c r="P272" s="670"/>
      <c r="Q272" s="124"/>
      <c r="R272" s="125"/>
      <c r="S272" s="176"/>
      <c r="T272" s="177"/>
      <c r="U272" s="49"/>
      <c r="V272" s="50"/>
    </row>
    <row r="273" spans="1:22" ht="24.75" thickTop="1" thickBot="1" x14ac:dyDescent="0.4">
      <c r="A273" s="204"/>
      <c r="B273" s="278"/>
      <c r="C273" s="154"/>
      <c r="D273" s="182"/>
      <c r="E273" s="34">
        <f t="shared" si="13"/>
        <v>0</v>
      </c>
      <c r="F273" s="182"/>
      <c r="G273" s="662"/>
      <c r="H273" s="277"/>
      <c r="I273" s="57"/>
      <c r="J273" s="39">
        <f t="shared" si="12"/>
        <v>0</v>
      </c>
      <c r="K273" s="81"/>
      <c r="L273" s="566"/>
      <c r="M273" s="274"/>
      <c r="N273" s="42">
        <f t="shared" si="14"/>
        <v>0</v>
      </c>
      <c r="O273" s="69"/>
      <c r="P273" s="670"/>
      <c r="Q273" s="124"/>
      <c r="R273" s="125"/>
      <c r="S273" s="176"/>
      <c r="T273" s="177"/>
      <c r="U273" s="49"/>
      <c r="V273" s="50"/>
    </row>
    <row r="274" spans="1:22" ht="24.75" thickTop="1" thickBot="1" x14ac:dyDescent="0.4">
      <c r="A274" s="204"/>
      <c r="B274" s="278"/>
      <c r="C274" s="154"/>
      <c r="D274" s="182"/>
      <c r="E274" s="34">
        <f t="shared" si="13"/>
        <v>0</v>
      </c>
      <c r="F274" s="182"/>
      <c r="G274" s="662"/>
      <c r="H274" s="277"/>
      <c r="I274" s="57"/>
      <c r="J274" s="39">
        <f t="shared" ref="J274:J286" si="15">I274-F274</f>
        <v>0</v>
      </c>
      <c r="K274" s="81"/>
      <c r="L274" s="566"/>
      <c r="M274" s="274"/>
      <c r="N274" s="42">
        <f t="shared" si="14"/>
        <v>0</v>
      </c>
      <c r="O274" s="69"/>
      <c r="P274" s="670"/>
      <c r="Q274" s="124"/>
      <c r="R274" s="125"/>
      <c r="S274" s="176"/>
      <c r="T274" s="177"/>
      <c r="U274" s="49"/>
      <c r="V274" s="50"/>
    </row>
    <row r="275" spans="1:22" ht="24.75" thickTop="1" thickBot="1" x14ac:dyDescent="0.4">
      <c r="A275" s="204"/>
      <c r="B275" s="203"/>
      <c r="C275" s="279"/>
      <c r="D275" s="280"/>
      <c r="E275" s="34">
        <f t="shared" si="13"/>
        <v>0</v>
      </c>
      <c r="F275" s="38"/>
      <c r="G275" s="281"/>
      <c r="H275" s="282"/>
      <c r="I275" s="60"/>
      <c r="J275" s="39">
        <f t="shared" si="15"/>
        <v>0</v>
      </c>
      <c r="K275" s="81"/>
      <c r="L275" s="566"/>
      <c r="M275" s="283"/>
      <c r="N275" s="42">
        <f t="shared" si="14"/>
        <v>0</v>
      </c>
      <c r="O275" s="223"/>
      <c r="P275" s="125"/>
      <c r="Q275" s="124"/>
      <c r="R275" s="125"/>
      <c r="S275" s="176"/>
      <c r="T275" s="177"/>
      <c r="U275" s="49"/>
      <c r="V275" s="50"/>
    </row>
    <row r="276" spans="1:22" ht="24.75" thickTop="1" thickBot="1" x14ac:dyDescent="0.4">
      <c r="A276" s="204"/>
      <c r="B276" s="203"/>
      <c r="C276" s="279"/>
      <c r="D276" s="279"/>
      <c r="E276" s="34">
        <f t="shared" si="13"/>
        <v>0</v>
      </c>
      <c r="F276" s="60"/>
      <c r="G276" s="224"/>
      <c r="H276" s="175"/>
      <c r="I276" s="60"/>
      <c r="J276" s="39">
        <f t="shared" si="15"/>
        <v>0</v>
      </c>
      <c r="K276" s="81"/>
      <c r="L276" s="566"/>
      <c r="M276" s="283"/>
      <c r="N276" s="42">
        <f t="shared" si="14"/>
        <v>0</v>
      </c>
      <c r="O276" s="223"/>
      <c r="P276" s="125"/>
      <c r="Q276" s="124"/>
      <c r="R276" s="125"/>
      <c r="S276" s="176"/>
      <c r="T276" s="177"/>
      <c r="U276" s="49"/>
      <c r="V276" s="50"/>
    </row>
    <row r="277" spans="1:22" ht="24.75" thickTop="1" thickBot="1" x14ac:dyDescent="0.4">
      <c r="A277" s="204"/>
      <c r="B277" s="203"/>
      <c r="C277" s="279"/>
      <c r="D277" s="279"/>
      <c r="E277" s="34">
        <f t="shared" si="13"/>
        <v>0</v>
      </c>
      <c r="F277" s="60"/>
      <c r="G277" s="224"/>
      <c r="H277" s="175"/>
      <c r="I277" s="60"/>
      <c r="J277" s="39">
        <f t="shared" si="15"/>
        <v>0</v>
      </c>
      <c r="K277" s="81"/>
      <c r="L277" s="566"/>
      <c r="M277" s="283"/>
      <c r="N277" s="42">
        <f t="shared" si="14"/>
        <v>0</v>
      </c>
      <c r="O277" s="223"/>
      <c r="P277" s="125"/>
      <c r="Q277" s="124"/>
      <c r="R277" s="125"/>
      <c r="S277" s="176"/>
      <c r="T277" s="177"/>
      <c r="U277" s="49"/>
      <c r="V277" s="50"/>
    </row>
    <row r="278" spans="1:22" ht="24.75" thickTop="1" thickBot="1" x14ac:dyDescent="0.4">
      <c r="A278" s="204"/>
      <c r="B278" s="203"/>
      <c r="C278" s="284"/>
      <c r="D278" s="284"/>
      <c r="E278" s="34">
        <f t="shared" si="13"/>
        <v>0</v>
      </c>
      <c r="F278" s="60"/>
      <c r="G278" s="224"/>
      <c r="H278" s="175"/>
      <c r="I278" s="60"/>
      <c r="J278" s="39">
        <f t="shared" si="15"/>
        <v>0</v>
      </c>
      <c r="K278" s="81"/>
      <c r="L278" s="566"/>
      <c r="M278" s="283"/>
      <c r="N278" s="42">
        <f t="shared" si="14"/>
        <v>0</v>
      </c>
      <c r="O278" s="223"/>
      <c r="P278" s="125"/>
      <c r="Q278" s="124"/>
      <c r="R278" s="125"/>
      <c r="S278" s="176"/>
      <c r="T278" s="177"/>
      <c r="U278" s="49"/>
      <c r="V278" s="50"/>
    </row>
    <row r="279" spans="1:22" ht="24.75" thickTop="1" thickBot="1" x14ac:dyDescent="0.4">
      <c r="A279" s="285"/>
      <c r="B279" s="203"/>
      <c r="C279" s="599"/>
      <c r="D279" s="203"/>
      <c r="E279" s="34">
        <f t="shared" si="13"/>
        <v>0</v>
      </c>
      <c r="F279" s="254"/>
      <c r="G279" s="224"/>
      <c r="H279" s="255"/>
      <c r="I279" s="254">
        <v>0</v>
      </c>
      <c r="J279" s="39">
        <f t="shared" si="15"/>
        <v>0</v>
      </c>
      <c r="K279" s="286"/>
      <c r="L279" s="575"/>
      <c r="M279" s="286"/>
      <c r="N279" s="42">
        <f t="shared" si="14"/>
        <v>0</v>
      </c>
      <c r="O279" s="287"/>
      <c r="P279" s="125"/>
      <c r="Q279" s="124"/>
      <c r="R279" s="288"/>
      <c r="S279" s="289"/>
      <c r="T279" s="290"/>
      <c r="U279" s="259"/>
      <c r="V279" s="263"/>
    </row>
    <row r="280" spans="1:22" ht="24.75" thickTop="1" thickBot="1" x14ac:dyDescent="0.4">
      <c r="A280" s="285"/>
      <c r="B280" s="203"/>
      <c r="C280" s="599"/>
      <c r="D280" s="203"/>
      <c r="E280" s="34">
        <f t="shared" si="13"/>
        <v>0</v>
      </c>
      <c r="F280" s="254"/>
      <c r="G280" s="224"/>
      <c r="H280" s="255"/>
      <c r="I280" s="254">
        <v>0</v>
      </c>
      <c r="J280" s="39">
        <f t="shared" si="15"/>
        <v>0</v>
      </c>
      <c r="K280" s="286"/>
      <c r="L280" s="575"/>
      <c r="M280" s="286"/>
      <c r="N280" s="42">
        <f t="shared" si="14"/>
        <v>0</v>
      </c>
      <c r="O280" s="287"/>
      <c r="P280" s="125"/>
      <c r="Q280" s="124"/>
      <c r="R280" s="288"/>
      <c r="S280" s="289"/>
      <c r="T280" s="290"/>
      <c r="U280" s="259"/>
      <c r="V280" s="263"/>
    </row>
    <row r="281" spans="1:22" ht="24.75" thickTop="1" thickBot="1" x14ac:dyDescent="0.4">
      <c r="A281" s="285"/>
      <c r="B281" s="203"/>
      <c r="C281" s="599"/>
      <c r="D281" s="203"/>
      <c r="E281" s="34">
        <f t="shared" si="13"/>
        <v>0</v>
      </c>
      <c r="F281" s="254"/>
      <c r="G281" s="224"/>
      <c r="H281" s="255"/>
      <c r="I281" s="254">
        <v>0</v>
      </c>
      <c r="J281" s="39">
        <f t="shared" si="15"/>
        <v>0</v>
      </c>
      <c r="K281" s="286"/>
      <c r="L281" s="575"/>
      <c r="M281" s="286"/>
      <c r="N281" s="42">
        <f t="shared" si="14"/>
        <v>0</v>
      </c>
      <c r="O281" s="287"/>
      <c r="P281" s="125"/>
      <c r="Q281" s="124"/>
      <c r="R281" s="288"/>
      <c r="S281" s="289"/>
      <c r="T281" s="290"/>
      <c r="U281" s="259"/>
      <c r="V281" s="263"/>
    </row>
    <row r="282" spans="1:22" ht="24.75" thickTop="1" thickBot="1" x14ac:dyDescent="0.4">
      <c r="A282" s="285"/>
      <c r="B282" s="203"/>
      <c r="C282" s="599"/>
      <c r="D282" s="203"/>
      <c r="E282" s="34">
        <f t="shared" si="13"/>
        <v>0</v>
      </c>
      <c r="F282" s="254"/>
      <c r="G282" s="224"/>
      <c r="H282" s="291"/>
      <c r="I282" s="254">
        <v>0</v>
      </c>
      <c r="J282" s="39">
        <f t="shared" si="15"/>
        <v>0</v>
      </c>
      <c r="K282" s="286"/>
      <c r="L282" s="575"/>
      <c r="M282" s="286"/>
      <c r="N282" s="42">
        <f t="shared" si="14"/>
        <v>0</v>
      </c>
      <c r="O282" s="287"/>
      <c r="P282" s="125"/>
      <c r="Q282" s="124"/>
      <c r="R282" s="288"/>
      <c r="S282" s="289"/>
      <c r="T282" s="290"/>
      <c r="U282" s="259"/>
      <c r="V282" s="263"/>
    </row>
    <row r="283" spans="1:22" ht="24.75" thickTop="1" thickBot="1" x14ac:dyDescent="0.4">
      <c r="A283" s="292"/>
      <c r="B283" s="203"/>
      <c r="C283" s="599"/>
      <c r="D283" s="203"/>
      <c r="E283" s="34">
        <f t="shared" si="13"/>
        <v>0</v>
      </c>
      <c r="F283" s="254"/>
      <c r="G283" s="224"/>
      <c r="H283" s="293"/>
      <c r="I283" s="254">
        <v>0</v>
      </c>
      <c r="J283" s="39">
        <f t="shared" si="15"/>
        <v>0</v>
      </c>
      <c r="K283" s="286"/>
      <c r="L283" s="575"/>
      <c r="M283" s="286"/>
      <c r="N283" s="42">
        <f t="shared" si="14"/>
        <v>0</v>
      </c>
      <c r="O283" s="287"/>
      <c r="P283" s="125"/>
      <c r="Q283" s="124"/>
      <c r="R283" s="288"/>
      <c r="S283" s="289"/>
      <c r="T283" s="290"/>
      <c r="U283" s="49"/>
      <c r="V283" s="50"/>
    </row>
    <row r="284" spans="1:22" ht="24.75" thickTop="1" thickBot="1" x14ac:dyDescent="0.4">
      <c r="A284" s="294"/>
      <c r="B284" s="295"/>
      <c r="E284" s="34">
        <f t="shared" si="13"/>
        <v>0</v>
      </c>
      <c r="H284" s="299"/>
      <c r="I284" s="297">
        <v>0</v>
      </c>
      <c r="J284" s="39">
        <f t="shared" si="15"/>
        <v>0</v>
      </c>
      <c r="K284" s="300"/>
      <c r="M284" s="300"/>
      <c r="N284" s="42">
        <f t="shared" si="14"/>
        <v>0</v>
      </c>
      <c r="O284" s="287"/>
      <c r="P284" s="125"/>
      <c r="Q284" s="258"/>
      <c r="R284" s="288"/>
      <c r="S284" s="289"/>
      <c r="T284" s="290"/>
      <c r="U284" s="49"/>
      <c r="V284" s="50"/>
    </row>
    <row r="285" spans="1:22" ht="24.75" thickTop="1" thickBot="1" x14ac:dyDescent="0.4">
      <c r="A285" s="294"/>
      <c r="B285" s="295"/>
      <c r="E285" s="34">
        <f t="shared" si="13"/>
        <v>0</v>
      </c>
      <c r="I285" s="297">
        <v>0</v>
      </c>
      <c r="J285" s="39">
        <f t="shared" si="15"/>
        <v>0</v>
      </c>
      <c r="K285" s="300"/>
      <c r="M285" s="300"/>
      <c r="N285" s="42">
        <f t="shared" si="14"/>
        <v>0</v>
      </c>
      <c r="O285" s="287"/>
      <c r="P285" s="125"/>
      <c r="Q285" s="258"/>
      <c r="R285" s="288"/>
      <c r="S285" s="289"/>
      <c r="T285" s="290"/>
      <c r="U285" s="49"/>
      <c r="V285" s="50"/>
    </row>
    <row r="286" spans="1:22" ht="24.75" thickTop="1" thickBot="1" x14ac:dyDescent="0.4">
      <c r="A286" s="294"/>
      <c r="B286" s="295"/>
      <c r="E286" s="34">
        <f t="shared" si="13"/>
        <v>0</v>
      </c>
      <c r="I286" s="302">
        <v>0</v>
      </c>
      <c r="J286" s="39">
        <f t="shared" si="15"/>
        <v>0</v>
      </c>
      <c r="K286" s="300"/>
      <c r="M286" s="300"/>
      <c r="N286" s="42">
        <f t="shared" si="14"/>
        <v>0</v>
      </c>
      <c r="O286" s="287"/>
      <c r="P286" s="125"/>
      <c r="Q286" s="258"/>
      <c r="R286" s="288"/>
      <c r="S286" s="289"/>
      <c r="T286" s="290"/>
      <c r="U286" s="49"/>
      <c r="V286" s="50"/>
    </row>
    <row r="287" spans="1:22" ht="24.75" thickTop="1" thickBot="1" x14ac:dyDescent="0.35">
      <c r="A287" s="294"/>
      <c r="B287" s="295"/>
      <c r="E287" s="34" t="e">
        <f t="shared" si="13"/>
        <v>#VALUE!</v>
      </c>
      <c r="F287" s="1661" t="s">
        <v>27</v>
      </c>
      <c r="G287" s="1661"/>
      <c r="H287" s="1662"/>
      <c r="I287" s="303">
        <f>SUM(I4:I286)</f>
        <v>400047.61999999994</v>
      </c>
      <c r="J287" s="304"/>
      <c r="K287" s="300"/>
      <c r="L287" s="576"/>
      <c r="M287" s="300"/>
      <c r="N287" s="42">
        <f t="shared" si="14"/>
        <v>0</v>
      </c>
      <c r="O287" s="287"/>
      <c r="P287" s="125"/>
      <c r="Q287" s="258"/>
      <c r="R287" s="288"/>
      <c r="S287" s="306"/>
      <c r="T287" s="261"/>
      <c r="U287" s="262"/>
      <c r="V287" s="50"/>
    </row>
    <row r="288" spans="1:22" ht="24.75" thickTop="1" thickBot="1" x14ac:dyDescent="0.3">
      <c r="A288" s="307"/>
      <c r="B288" s="295"/>
      <c r="E288" s="34">
        <f t="shared" si="13"/>
        <v>0</v>
      </c>
      <c r="I288" s="308"/>
      <c r="J288" s="304"/>
      <c r="K288" s="300"/>
      <c r="L288" s="576"/>
      <c r="M288" s="300"/>
      <c r="N288" s="42">
        <f t="shared" si="14"/>
        <v>0</v>
      </c>
      <c r="O288" s="309"/>
      <c r="Q288" s="6"/>
      <c r="R288" s="310"/>
      <c r="S288" s="311"/>
      <c r="T288" s="312"/>
      <c r="V288" s="9"/>
    </row>
    <row r="289" spans="1:22" ht="24.75" thickTop="1" thickBot="1" x14ac:dyDescent="0.4">
      <c r="A289" s="294"/>
      <c r="B289" s="295"/>
      <c r="E289" s="34">
        <f t="shared" si="13"/>
        <v>0</v>
      </c>
      <c r="J289" s="297"/>
      <c r="K289" s="300"/>
      <c r="M289" s="300"/>
      <c r="N289" s="42">
        <f t="shared" si="14"/>
        <v>0</v>
      </c>
      <c r="O289" s="309"/>
      <c r="Q289" s="6"/>
      <c r="R289" s="310"/>
      <c r="S289" s="311"/>
      <c r="T289" s="312"/>
      <c r="V289" s="9"/>
    </row>
    <row r="290" spans="1:22" ht="24.75" thickTop="1" thickBot="1" x14ac:dyDescent="0.4">
      <c r="A290" s="294"/>
      <c r="B290" s="295"/>
      <c r="E290" s="34">
        <f t="shared" si="13"/>
        <v>0</v>
      </c>
      <c r="J290" s="297"/>
      <c r="K290" s="314"/>
      <c r="N290" s="42">
        <f t="shared" si="14"/>
        <v>0</v>
      </c>
      <c r="O290" s="315"/>
      <c r="Q290" s="6"/>
      <c r="R290" s="310"/>
      <c r="S290" s="311"/>
      <c r="T290" s="316"/>
      <c r="V290" s="9"/>
    </row>
    <row r="291" spans="1:22" ht="24.75" thickTop="1" thickBot="1" x14ac:dyDescent="0.4">
      <c r="A291" s="294"/>
      <c r="H291" s="318"/>
      <c r="I291" s="319" t="s">
        <v>28</v>
      </c>
      <c r="J291" s="320"/>
      <c r="K291" s="320"/>
      <c r="L291" s="577">
        <f>SUM(L279:L290)</f>
        <v>0</v>
      </c>
      <c r="M291" s="322"/>
      <c r="N291" s="323">
        <f>SUM(N4:N290)</f>
        <v>14193489.199999999</v>
      </c>
      <c r="O291" s="324"/>
      <c r="Q291" s="325">
        <f>SUM(Q4:Q290)</f>
        <v>143821</v>
      </c>
      <c r="R291" s="256"/>
      <c r="S291" s="326">
        <f>SUM(S25:S290)</f>
        <v>0</v>
      </c>
      <c r="T291" s="327"/>
      <c r="U291" s="328"/>
      <c r="V291" s="329">
        <f>SUM(V279:V290)</f>
        <v>0</v>
      </c>
    </row>
    <row r="292" spans="1:22" x14ac:dyDescent="0.35">
      <c r="A292" s="294"/>
      <c r="H292" s="318"/>
      <c r="I292" s="330"/>
      <c r="J292" s="331"/>
      <c r="K292" s="332"/>
      <c r="M292" s="332"/>
      <c r="N292" s="333"/>
      <c r="O292" s="324"/>
      <c r="R292" s="310"/>
      <c r="S292" s="334"/>
      <c r="U292" s="336"/>
      <c r="V292"/>
    </row>
    <row r="293" spans="1:22" ht="24" thickBot="1" x14ac:dyDescent="0.4">
      <c r="A293" s="294"/>
      <c r="H293" s="318"/>
      <c r="I293" s="330"/>
      <c r="J293" s="331"/>
      <c r="K293" s="332"/>
      <c r="M293" s="332"/>
      <c r="N293" s="333"/>
      <c r="O293" s="324"/>
      <c r="R293" s="310"/>
      <c r="S293" s="334"/>
      <c r="U293" s="336"/>
      <c r="V293"/>
    </row>
    <row r="294" spans="1:22" ht="24" thickTop="1" x14ac:dyDescent="0.25">
      <c r="A294" s="294"/>
      <c r="I294" s="337" t="s">
        <v>29</v>
      </c>
      <c r="J294" s="338"/>
      <c r="K294" s="338"/>
      <c r="L294" s="578"/>
      <c r="M294" s="339"/>
      <c r="N294" s="340">
        <f>V291+S291+Q291+N291+L291</f>
        <v>14337310.199999999</v>
      </c>
      <c r="O294" s="341"/>
      <c r="R294" s="310"/>
      <c r="S294" s="334"/>
      <c r="U294" s="336"/>
      <c r="V294"/>
    </row>
    <row r="295" spans="1:22" ht="24" thickBot="1" x14ac:dyDescent="0.3">
      <c r="A295" s="342"/>
      <c r="I295" s="343"/>
      <c r="J295" s="344"/>
      <c r="K295" s="344"/>
      <c r="L295" s="579"/>
      <c r="M295" s="345"/>
      <c r="N295" s="346"/>
      <c r="O295" s="347"/>
      <c r="R295" s="310"/>
      <c r="S295" s="334"/>
      <c r="U295" s="336"/>
      <c r="V295"/>
    </row>
    <row r="296" spans="1:22" ht="24" thickTop="1" x14ac:dyDescent="0.35">
      <c r="A296" s="342"/>
      <c r="I296" s="330"/>
      <c r="J296" s="331"/>
      <c r="K296" s="332"/>
      <c r="M296" s="332"/>
      <c r="N296" s="333"/>
      <c r="O296" s="324"/>
      <c r="R296" s="310"/>
      <c r="S296" s="334"/>
      <c r="U296" s="336"/>
      <c r="V296"/>
    </row>
    <row r="297" spans="1:22" x14ac:dyDescent="0.35">
      <c r="A297" s="294"/>
      <c r="I297" s="330"/>
      <c r="J297" s="331"/>
      <c r="K297" s="332"/>
      <c r="M297" s="332"/>
      <c r="N297" s="333"/>
      <c r="O297" s="324"/>
      <c r="R297" s="310"/>
      <c r="S297" s="334"/>
      <c r="U297" s="336"/>
      <c r="V297"/>
    </row>
    <row r="298" spans="1:22" x14ac:dyDescent="0.35">
      <c r="A298" s="294"/>
      <c r="I298" s="330"/>
      <c r="J298" s="348"/>
      <c r="K298" s="332"/>
      <c r="M298" s="332"/>
      <c r="N298" s="333"/>
      <c r="O298" s="349"/>
      <c r="R298" s="310"/>
      <c r="S298" s="334"/>
      <c r="U298" s="336"/>
      <c r="V298"/>
    </row>
    <row r="299" spans="1:22" x14ac:dyDescent="0.35">
      <c r="A299" s="342"/>
      <c r="N299" s="333"/>
      <c r="O299" s="351"/>
      <c r="R299" s="310"/>
      <c r="S299" s="334"/>
      <c r="U299" s="336"/>
      <c r="V299"/>
    </row>
    <row r="300" spans="1:22" x14ac:dyDescent="0.35">
      <c r="A300" s="342"/>
      <c r="O300" s="351"/>
      <c r="S300" s="334"/>
      <c r="U300" s="336"/>
      <c r="V300"/>
    </row>
    <row r="301" spans="1:22" x14ac:dyDescent="0.35">
      <c r="A301" s="294"/>
      <c r="B301" s="295"/>
      <c r="N301" s="333"/>
      <c r="O301" s="324"/>
      <c r="S301" s="334"/>
      <c r="U301" s="336"/>
      <c r="V301"/>
    </row>
    <row r="302" spans="1:22" x14ac:dyDescent="0.35">
      <c r="A302" s="342"/>
      <c r="B302" s="295"/>
      <c r="N302" s="333"/>
      <c r="O302" s="324"/>
      <c r="S302" s="334"/>
      <c r="U302" s="336"/>
      <c r="V302"/>
    </row>
    <row r="303" spans="1:22" x14ac:dyDescent="0.35">
      <c r="A303" s="294"/>
      <c r="B303" s="295"/>
      <c r="I303" s="330"/>
      <c r="J303" s="331"/>
      <c r="K303" s="332"/>
      <c r="M303" s="332"/>
      <c r="N303" s="333"/>
      <c r="O303" s="324"/>
      <c r="S303" s="334"/>
      <c r="U303" s="336"/>
      <c r="V303"/>
    </row>
    <row r="304" spans="1:22" x14ac:dyDescent="0.35">
      <c r="A304" s="342"/>
      <c r="B304" s="295"/>
      <c r="I304" s="330"/>
      <c r="J304" s="331"/>
      <c r="K304" s="332"/>
      <c r="M304" s="332"/>
      <c r="N304" s="333"/>
      <c r="O304" s="324"/>
      <c r="S304" s="334"/>
      <c r="U304" s="336"/>
      <c r="V304"/>
    </row>
    <row r="305" spans="1:22" x14ac:dyDescent="0.35">
      <c r="A305" s="294"/>
      <c r="B305" s="295"/>
      <c r="I305" s="352"/>
      <c r="J305" s="328"/>
      <c r="K305" s="328"/>
      <c r="N305" s="333"/>
      <c r="O305" s="324"/>
      <c r="S305" s="334"/>
      <c r="U305" s="336"/>
      <c r="V305"/>
    </row>
    <row r="306" spans="1:22" x14ac:dyDescent="0.35">
      <c r="A306" s="342"/>
      <c r="S306" s="334"/>
      <c r="U306" s="336"/>
      <c r="V306"/>
    </row>
    <row r="307" spans="1:22" x14ac:dyDescent="0.35">
      <c r="A307" s="294"/>
      <c r="S307" s="334"/>
      <c r="U307" s="336"/>
      <c r="V307"/>
    </row>
    <row r="308" spans="1:22" x14ac:dyDescent="0.35">
      <c r="A308" s="294"/>
      <c r="B308" s="354"/>
      <c r="C308" s="601"/>
      <c r="D308" s="354"/>
      <c r="E308" s="355"/>
      <c r="F308" s="356"/>
      <c r="G308" s="360"/>
      <c r="H308" s="358"/>
      <c r="I308" s="359"/>
      <c r="J308"/>
      <c r="K308"/>
      <c r="L308" s="580"/>
      <c r="M308"/>
      <c r="P308" s="679"/>
      <c r="Q308" s="334"/>
      <c r="S308" s="334"/>
      <c r="U308" s="336"/>
      <c r="V308"/>
    </row>
    <row r="309" spans="1:22" x14ac:dyDescent="0.35">
      <c r="A309" s="342"/>
      <c r="B309" s="354"/>
      <c r="C309" s="601"/>
      <c r="D309" s="354"/>
      <c r="E309" s="355"/>
      <c r="F309" s="356"/>
      <c r="G309" s="360"/>
      <c r="H309" s="358"/>
      <c r="I309" s="359"/>
      <c r="J309"/>
      <c r="K309"/>
      <c r="L309" s="580"/>
      <c r="M309"/>
      <c r="P309" s="679"/>
      <c r="Q309" s="334"/>
      <c r="S309" s="334"/>
      <c r="U309" s="336"/>
      <c r="V309"/>
    </row>
    <row r="310" spans="1:22" x14ac:dyDescent="0.35">
      <c r="A310" s="342"/>
      <c r="B310" s="354"/>
      <c r="C310" s="601"/>
      <c r="D310" s="354"/>
      <c r="E310" s="355"/>
      <c r="F310" s="356"/>
      <c r="G310" s="360"/>
      <c r="H310" s="358"/>
      <c r="I310" s="359"/>
      <c r="J310"/>
      <c r="K310"/>
      <c r="L310" s="580"/>
      <c r="M310"/>
      <c r="P310" s="679"/>
      <c r="Q310" s="334"/>
      <c r="S310" s="334"/>
      <c r="U310" s="336"/>
      <c r="V310"/>
    </row>
    <row r="311" spans="1:22" x14ac:dyDescent="0.35">
      <c r="A311" s="342"/>
      <c r="B311" s="354"/>
      <c r="C311" s="601"/>
      <c r="D311" s="354"/>
      <c r="E311" s="355"/>
      <c r="F311" s="356"/>
      <c r="G311" s="360"/>
      <c r="H311" s="358"/>
      <c r="I311" s="359"/>
      <c r="J311"/>
      <c r="K311"/>
      <c r="L311" s="580"/>
      <c r="M311"/>
      <c r="P311" s="679"/>
      <c r="Q311" s="334"/>
      <c r="S311" s="334"/>
      <c r="U311" s="336"/>
      <c r="V311"/>
    </row>
    <row r="312" spans="1:22" x14ac:dyDescent="0.35">
      <c r="A312" s="361"/>
      <c r="B312" s="354"/>
      <c r="C312" s="601"/>
      <c r="D312" s="354"/>
      <c r="E312" s="355"/>
      <c r="F312" s="356"/>
      <c r="G312" s="360"/>
      <c r="H312" s="358"/>
      <c r="I312" s="359"/>
      <c r="J312"/>
      <c r="K312"/>
      <c r="L312" s="580"/>
      <c r="M312"/>
      <c r="P312" s="679"/>
      <c r="Q312" s="334"/>
      <c r="S312" s="334"/>
      <c r="U312" s="336"/>
      <c r="V312"/>
    </row>
    <row r="313" spans="1:22" x14ac:dyDescent="0.35">
      <c r="A313" s="307"/>
      <c r="B313" s="354"/>
      <c r="C313" s="601"/>
      <c r="D313" s="354"/>
      <c r="E313" s="355"/>
      <c r="F313" s="356"/>
      <c r="G313" s="360"/>
      <c r="H313" s="358"/>
      <c r="I313" s="359"/>
      <c r="J313"/>
      <c r="K313"/>
      <c r="L313" s="580"/>
      <c r="M313"/>
      <c r="P313" s="679"/>
      <c r="Q313" s="334"/>
      <c r="S313" s="334"/>
      <c r="U313" s="336"/>
      <c r="V313"/>
    </row>
    <row r="314" spans="1:22" x14ac:dyDescent="0.35">
      <c r="A314" s="294"/>
      <c r="B314" s="354"/>
      <c r="C314" s="601"/>
      <c r="D314" s="354"/>
      <c r="E314" s="355"/>
      <c r="F314" s="356"/>
      <c r="G314" s="360"/>
      <c r="H314" s="358"/>
      <c r="I314" s="359"/>
      <c r="J314"/>
      <c r="K314"/>
      <c r="L314" s="580"/>
      <c r="M314"/>
      <c r="P314" s="679"/>
      <c r="Q314" s="334"/>
      <c r="S314" s="334"/>
      <c r="U314" s="336"/>
      <c r="V314"/>
    </row>
    <row r="315" spans="1:22" x14ac:dyDescent="0.35">
      <c r="A315" s="294"/>
      <c r="B315" s="354"/>
      <c r="C315" s="601"/>
      <c r="D315" s="354"/>
      <c r="E315" s="355"/>
      <c r="F315" s="356"/>
      <c r="G315" s="360"/>
      <c r="H315" s="358"/>
      <c r="I315" s="359"/>
      <c r="J315"/>
      <c r="K315"/>
      <c r="L315" s="580"/>
      <c r="M315"/>
      <c r="P315" s="679"/>
      <c r="Q315" s="334"/>
      <c r="S315" s="334"/>
      <c r="U315" s="336"/>
      <c r="V315"/>
    </row>
    <row r="316" spans="1:22" x14ac:dyDescent="0.35">
      <c r="A316" s="294"/>
      <c r="B316" s="354"/>
      <c r="C316" s="601"/>
      <c r="D316" s="354"/>
      <c r="E316" s="355"/>
      <c r="F316" s="356"/>
      <c r="G316" s="360"/>
      <c r="H316" s="358"/>
      <c r="I316" s="359"/>
      <c r="J316"/>
      <c r="K316"/>
      <c r="L316" s="580"/>
      <c r="M316"/>
      <c r="P316" s="679"/>
      <c r="Q316" s="334"/>
      <c r="S316" s="334"/>
      <c r="U316" s="336"/>
      <c r="V316"/>
    </row>
    <row r="317" spans="1:22" x14ac:dyDescent="0.35">
      <c r="A317" s="294"/>
      <c r="B317" s="354"/>
      <c r="C317" s="601"/>
      <c r="D317" s="354"/>
      <c r="E317" s="355"/>
      <c r="F317" s="356"/>
      <c r="G317" s="360"/>
      <c r="H317" s="358"/>
      <c r="I317" s="359"/>
      <c r="J317"/>
      <c r="K317"/>
      <c r="L317" s="580"/>
      <c r="M317"/>
      <c r="P317" s="679"/>
      <c r="Q317" s="334"/>
      <c r="S317" s="334"/>
      <c r="U317" s="336"/>
      <c r="V317"/>
    </row>
    <row r="318" spans="1:22" x14ac:dyDescent="0.35">
      <c r="A318" s="294"/>
      <c r="B318" s="354"/>
      <c r="C318" s="601"/>
      <c r="D318" s="354"/>
      <c r="E318" s="355"/>
      <c r="F318" s="356"/>
      <c r="G318" s="360"/>
      <c r="H318" s="358"/>
      <c r="I318" s="359"/>
      <c r="J318"/>
      <c r="K318"/>
      <c r="L318" s="580"/>
      <c r="M318"/>
      <c r="P318" s="679"/>
      <c r="Q318" s="334"/>
      <c r="S318" s="334"/>
      <c r="U318" s="336"/>
      <c r="V318"/>
    </row>
    <row r="319" spans="1:22" x14ac:dyDescent="0.35">
      <c r="A319" s="294"/>
      <c r="B319" s="354"/>
      <c r="C319" s="601"/>
      <c r="D319" s="354"/>
      <c r="E319" s="355"/>
      <c r="F319" s="356"/>
      <c r="G319" s="360"/>
      <c r="H319" s="358"/>
      <c r="I319" s="359"/>
      <c r="J319"/>
      <c r="K319"/>
      <c r="L319" s="580"/>
      <c r="M319"/>
      <c r="P319" s="679"/>
      <c r="Q319" s="334"/>
      <c r="S319" s="334"/>
      <c r="U319" s="336"/>
      <c r="V319"/>
    </row>
    <row r="320" spans="1:22" x14ac:dyDescent="0.35">
      <c r="A320" s="294"/>
      <c r="B320" s="354"/>
      <c r="C320" s="601"/>
      <c r="D320" s="354"/>
      <c r="E320" s="355"/>
      <c r="F320" s="356"/>
      <c r="G320" s="360"/>
      <c r="H320" s="358"/>
      <c r="I320" s="359"/>
      <c r="J320"/>
      <c r="K320"/>
      <c r="L320" s="580"/>
      <c r="M320"/>
      <c r="P320" s="679"/>
      <c r="Q320" s="334"/>
      <c r="S320" s="334"/>
      <c r="U320" s="336"/>
      <c r="V320"/>
    </row>
  </sheetData>
  <mergeCells count="13">
    <mergeCell ref="F287:H287"/>
    <mergeCell ref="A1:J2"/>
    <mergeCell ref="S1:T2"/>
    <mergeCell ref="W1:X1"/>
    <mergeCell ref="O3:P3"/>
    <mergeCell ref="L12:M12"/>
    <mergeCell ref="A72:A73"/>
    <mergeCell ref="C72:C73"/>
    <mergeCell ref="G72:G73"/>
    <mergeCell ref="H72:H73"/>
    <mergeCell ref="O72:O73"/>
    <mergeCell ref="P72:P73"/>
    <mergeCell ref="L72:L73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Y319"/>
  <sheetViews>
    <sheetView workbookViewId="0">
      <pane xSplit="7" ySplit="3" topLeftCell="H70" activePane="bottomRight" state="frozen"/>
      <selection pane="topRight" activeCell="H1" sqref="H1"/>
      <selection pane="bottomLeft" activeCell="A4" sqref="A4"/>
      <selection pane="bottomRight" activeCell="V19" sqref="V19"/>
    </sheetView>
  </sheetViews>
  <sheetFormatPr baseColWidth="10" defaultRowHeight="23.25" x14ac:dyDescent="0.35"/>
  <cols>
    <col min="1" max="1" width="49.28515625" customWidth="1"/>
    <col min="2" max="2" width="32.5703125" style="296" customWidth="1"/>
    <col min="3" max="3" width="13.85546875" style="600" customWidth="1"/>
    <col min="4" max="4" width="8.42578125" style="296" hidden="1" customWidth="1"/>
    <col min="5" max="5" width="15.28515625" style="317" hidden="1" customWidth="1"/>
    <col min="6" max="6" width="14.140625" style="813" customWidth="1"/>
    <col min="7" max="7" width="14.140625" style="298" bestFit="1" customWidth="1"/>
    <col min="8" max="8" width="13.28515625" style="301" customWidth="1"/>
    <col min="9" max="9" width="16.28515625" style="813" customWidth="1"/>
    <col min="10" max="10" width="11.42578125" style="350"/>
    <col min="11" max="11" width="12.42578125" style="256" bestFit="1" customWidth="1"/>
    <col min="12" max="12" width="16" style="574" customWidth="1"/>
    <col min="13" max="13" width="19.140625" style="256" customWidth="1"/>
    <col min="14" max="14" width="18.85546875" bestFit="1" customWidth="1"/>
    <col min="15" max="15" width="17.85546875" style="353" customWidth="1"/>
    <col min="16" max="16" width="13.85546875" style="663" bestFit="1" customWidth="1"/>
    <col min="17" max="17" width="15.85546875" style="2" bestFit="1" customWidth="1"/>
    <col min="18" max="18" width="13.42578125" style="3" bestFit="1" customWidth="1"/>
    <col min="19" max="19" width="12.42578125" style="362" bestFit="1" customWidth="1"/>
    <col min="20" max="20" width="13" style="335" bestFit="1" customWidth="1"/>
    <col min="21" max="21" width="11.42578125" style="313"/>
    <col min="22" max="22" width="11.42578125" style="328"/>
    <col min="23" max="23" width="11.42578125" style="353"/>
    <col min="24" max="24" width="12.7109375" style="906" bestFit="1" customWidth="1"/>
  </cols>
  <sheetData>
    <row r="1" spans="1:24" ht="42.75" customHeight="1" x14ac:dyDescent="0.65">
      <c r="A1" s="1663" t="s">
        <v>666</v>
      </c>
      <c r="B1" s="1663"/>
      <c r="C1" s="1663"/>
      <c r="D1" s="1663"/>
      <c r="E1" s="1663"/>
      <c r="F1" s="1663"/>
      <c r="G1" s="1663"/>
      <c r="H1" s="1663"/>
      <c r="I1" s="1663"/>
      <c r="J1" s="1663"/>
      <c r="K1" s="363"/>
      <c r="L1" s="562"/>
      <c r="M1" s="363"/>
      <c r="N1" s="363"/>
      <c r="O1" s="364"/>
      <c r="S1" s="1664" t="s">
        <v>0</v>
      </c>
      <c r="T1" s="1664"/>
      <c r="U1" s="4" t="s">
        <v>1</v>
      </c>
      <c r="V1" s="5" t="s">
        <v>2</v>
      </c>
      <c r="W1" s="1666" t="s">
        <v>3</v>
      </c>
      <c r="X1" s="1667"/>
    </row>
    <row r="2" spans="1:24" ht="24" thickBot="1" x14ac:dyDescent="0.4">
      <c r="A2" s="1663"/>
      <c r="B2" s="1663"/>
      <c r="C2" s="1663"/>
      <c r="D2" s="1663"/>
      <c r="E2" s="1663"/>
      <c r="F2" s="1663"/>
      <c r="G2" s="1663"/>
      <c r="H2" s="1663"/>
      <c r="I2" s="1663"/>
      <c r="J2" s="1663"/>
      <c r="K2" s="365"/>
      <c r="L2" s="563"/>
      <c r="M2" s="365"/>
      <c r="N2" s="366"/>
      <c r="O2" s="367"/>
      <c r="Q2" s="6"/>
      <c r="R2" s="7"/>
      <c r="S2" s="1665"/>
      <c r="T2" s="1665"/>
      <c r="U2" s="8"/>
      <c r="V2" s="9"/>
      <c r="W2" s="1002"/>
      <c r="X2" s="994"/>
    </row>
    <row r="3" spans="1:24" ht="50.25" thickTop="1" thickBot="1" x14ac:dyDescent="0.4">
      <c r="A3" s="12" t="s">
        <v>4</v>
      </c>
      <c r="B3" s="13" t="s">
        <v>5</v>
      </c>
      <c r="C3" s="836" t="s">
        <v>6</v>
      </c>
      <c r="D3" s="14" t="s">
        <v>7</v>
      </c>
      <c r="E3" s="15" t="s">
        <v>8</v>
      </c>
      <c r="F3" s="800" t="s">
        <v>9</v>
      </c>
      <c r="G3" s="17" t="s">
        <v>10</v>
      </c>
      <c r="H3" s="18" t="s">
        <v>11</v>
      </c>
      <c r="I3" s="815" t="s">
        <v>12</v>
      </c>
      <c r="J3" s="20" t="s">
        <v>13</v>
      </c>
      <c r="K3" s="21"/>
      <c r="L3" s="581" t="s">
        <v>360</v>
      </c>
      <c r="M3" s="22"/>
      <c r="N3" s="23" t="s">
        <v>15</v>
      </c>
      <c r="O3" s="1668" t="s">
        <v>16</v>
      </c>
      <c r="P3" s="1669"/>
      <c r="Q3" s="24" t="s">
        <v>17</v>
      </c>
      <c r="R3" s="25" t="s">
        <v>18</v>
      </c>
      <c r="S3" s="26" t="s">
        <v>15</v>
      </c>
      <c r="T3" s="27" t="s">
        <v>19</v>
      </c>
      <c r="U3" s="8"/>
      <c r="V3" s="9"/>
      <c r="W3" s="1003" t="s">
        <v>20</v>
      </c>
      <c r="X3" s="995" t="s">
        <v>15</v>
      </c>
    </row>
    <row r="4" spans="1:24" ht="24.75" thickTop="1" thickBot="1" x14ac:dyDescent="0.4">
      <c r="A4" s="830" t="s">
        <v>31</v>
      </c>
      <c r="B4" s="845" t="s">
        <v>686</v>
      </c>
      <c r="C4" s="1010" t="s">
        <v>786</v>
      </c>
      <c r="D4" s="1011">
        <v>48</v>
      </c>
      <c r="E4" s="34">
        <f>D4*F4</f>
        <v>895200</v>
      </c>
      <c r="F4" s="831">
        <v>18650</v>
      </c>
      <c r="G4" s="832">
        <v>45201</v>
      </c>
      <c r="H4" s="833"/>
      <c r="I4" s="834">
        <v>18650</v>
      </c>
      <c r="J4" s="39">
        <f>I4-F4</f>
        <v>0</v>
      </c>
      <c r="K4" s="835">
        <v>46.2</v>
      </c>
      <c r="L4" s="837"/>
      <c r="M4" s="838"/>
      <c r="N4" s="42">
        <f>K4*I4</f>
        <v>861630</v>
      </c>
      <c r="O4" s="846" t="s">
        <v>21</v>
      </c>
      <c r="P4" s="664">
        <v>45208</v>
      </c>
      <c r="Q4" s="839"/>
      <c r="R4" s="840"/>
      <c r="S4" s="841"/>
      <c r="T4" s="842"/>
      <c r="U4" s="843"/>
      <c r="V4" s="844"/>
      <c r="W4" s="1004"/>
      <c r="X4" s="996"/>
    </row>
    <row r="5" spans="1:24" ht="33" customHeight="1" thickTop="1" thickBot="1" x14ac:dyDescent="0.4">
      <c r="A5" s="797" t="s">
        <v>31</v>
      </c>
      <c r="B5" s="559" t="s">
        <v>42</v>
      </c>
      <c r="C5" s="78" t="s">
        <v>787</v>
      </c>
      <c r="D5" s="33">
        <v>48</v>
      </c>
      <c r="E5" s="34">
        <f>D5*F5</f>
        <v>1033920</v>
      </c>
      <c r="F5" s="801">
        <v>21540</v>
      </c>
      <c r="G5" s="657">
        <v>45203</v>
      </c>
      <c r="H5" s="553">
        <v>43925</v>
      </c>
      <c r="I5" s="816">
        <v>21540</v>
      </c>
      <c r="J5" s="39">
        <f>I5-F5</f>
        <v>0</v>
      </c>
      <c r="K5" s="40">
        <v>46.2</v>
      </c>
      <c r="L5" s="564"/>
      <c r="M5" s="41"/>
      <c r="N5" s="42">
        <f>K5*I5</f>
        <v>995148.00000000012</v>
      </c>
      <c r="O5" s="555" t="s">
        <v>22</v>
      </c>
      <c r="P5" s="664">
        <v>45210</v>
      </c>
      <c r="Q5" s="45"/>
      <c r="R5" s="46"/>
      <c r="S5" s="47"/>
      <c r="T5" s="48"/>
      <c r="U5" s="49"/>
      <c r="V5" s="50"/>
      <c r="W5" s="1005"/>
      <c r="X5" s="997"/>
    </row>
    <row r="6" spans="1:24" ht="33" customHeight="1" thickTop="1" thickBot="1" x14ac:dyDescent="0.4">
      <c r="A6" s="797" t="s">
        <v>677</v>
      </c>
      <c r="B6" s="559" t="s">
        <v>563</v>
      </c>
      <c r="C6" s="78"/>
      <c r="D6" s="784"/>
      <c r="E6" s="34">
        <f>D6*F6</f>
        <v>0</v>
      </c>
      <c r="F6" s="801">
        <v>22410</v>
      </c>
      <c r="G6" s="657">
        <v>45205</v>
      </c>
      <c r="H6" s="553" t="s">
        <v>684</v>
      </c>
      <c r="I6" s="816">
        <v>22910</v>
      </c>
      <c r="J6" s="39">
        <f t="shared" ref="J6:J71" si="0">I6-F6</f>
        <v>500</v>
      </c>
      <c r="K6" s="40">
        <v>33.5</v>
      </c>
      <c r="L6" s="565"/>
      <c r="M6" s="554"/>
      <c r="N6" s="42">
        <f t="shared" ref="N6:N72" si="1">K6*I6</f>
        <v>767485</v>
      </c>
      <c r="O6" s="555" t="s">
        <v>21</v>
      </c>
      <c r="P6" s="664">
        <v>45212</v>
      </c>
      <c r="Q6" s="785">
        <v>31275</v>
      </c>
      <c r="R6" s="786">
        <v>45205</v>
      </c>
      <c r="S6" s="47"/>
      <c r="T6" s="48"/>
      <c r="U6" s="49"/>
      <c r="V6" s="50"/>
      <c r="W6" s="1006" t="s">
        <v>763</v>
      </c>
      <c r="X6" s="998">
        <v>4176</v>
      </c>
    </row>
    <row r="7" spans="1:24" ht="36" customHeight="1" thickTop="1" thickBot="1" x14ac:dyDescent="0.4">
      <c r="A7" s="53" t="s">
        <v>667</v>
      </c>
      <c r="B7" s="613" t="s">
        <v>415</v>
      </c>
      <c r="C7" s="55"/>
      <c r="D7" s="56"/>
      <c r="E7" s="34">
        <f>D7*F7</f>
        <v>0</v>
      </c>
      <c r="F7" s="802">
        <v>0</v>
      </c>
      <c r="G7" s="658">
        <v>45205</v>
      </c>
      <c r="H7" s="453" t="s">
        <v>678</v>
      </c>
      <c r="I7" s="817">
        <f>5895-132.38</f>
        <v>5762.62</v>
      </c>
      <c r="J7" s="39">
        <f t="shared" si="0"/>
        <v>5762.62</v>
      </c>
      <c r="K7" s="40">
        <v>33.5</v>
      </c>
      <c r="L7" s="565"/>
      <c r="M7" s="554"/>
      <c r="N7" s="42">
        <f t="shared" si="1"/>
        <v>193047.77</v>
      </c>
      <c r="O7" s="476" t="s">
        <v>21</v>
      </c>
      <c r="P7" s="665" t="s">
        <v>679</v>
      </c>
      <c r="Q7" s="64"/>
      <c r="R7" s="65"/>
      <c r="S7" s="47"/>
      <c r="T7" s="48"/>
      <c r="U7" s="49" t="s">
        <v>850</v>
      </c>
      <c r="V7" s="50">
        <v>4640</v>
      </c>
      <c r="W7" s="111" t="s">
        <v>763</v>
      </c>
      <c r="X7" s="998">
        <v>0</v>
      </c>
    </row>
    <row r="8" spans="1:24" ht="28.5" customHeight="1" thickTop="1" thickBot="1" x14ac:dyDescent="0.4">
      <c r="A8" s="53" t="s">
        <v>31</v>
      </c>
      <c r="B8" s="613" t="s">
        <v>42</v>
      </c>
      <c r="C8" s="55" t="s">
        <v>788</v>
      </c>
      <c r="D8" s="56">
        <v>48</v>
      </c>
      <c r="E8" s="34">
        <f>D8*F8</f>
        <v>1116960</v>
      </c>
      <c r="F8" s="802">
        <v>23270</v>
      </c>
      <c r="G8" s="658">
        <v>45208</v>
      </c>
      <c r="H8" s="506" t="s">
        <v>680</v>
      </c>
      <c r="I8" s="817">
        <v>23270</v>
      </c>
      <c r="J8" s="39">
        <f t="shared" si="0"/>
        <v>0</v>
      </c>
      <c r="K8" s="40">
        <v>46.2</v>
      </c>
      <c r="L8" s="565"/>
      <c r="M8" s="554"/>
      <c r="N8" s="42">
        <f t="shared" si="1"/>
        <v>1075074</v>
      </c>
      <c r="O8" s="476" t="s">
        <v>21</v>
      </c>
      <c r="P8" s="665">
        <v>45215</v>
      </c>
      <c r="Q8" s="64"/>
      <c r="R8" s="65"/>
      <c r="S8" s="47"/>
      <c r="T8" s="48"/>
      <c r="U8" s="49" t="s">
        <v>850</v>
      </c>
      <c r="V8" s="50">
        <v>0</v>
      </c>
      <c r="W8" s="111"/>
      <c r="X8" s="998"/>
    </row>
    <row r="9" spans="1:24" ht="24.75" thickTop="1" thickBot="1" x14ac:dyDescent="0.4">
      <c r="A9" s="767" t="s">
        <v>81</v>
      </c>
      <c r="B9" s="613" t="s">
        <v>668</v>
      </c>
      <c r="C9" s="55" t="s">
        <v>669</v>
      </c>
      <c r="D9" s="56" t="s">
        <v>26</v>
      </c>
      <c r="E9" s="34" t="e">
        <f t="shared" ref="E9:E62" si="2">D9*F9</f>
        <v>#VALUE!</v>
      </c>
      <c r="F9" s="802">
        <v>8140</v>
      </c>
      <c r="G9" s="658">
        <v>45210</v>
      </c>
      <c r="H9" s="556">
        <v>3932</v>
      </c>
      <c r="I9" s="817">
        <v>8149</v>
      </c>
      <c r="J9" s="39">
        <f t="shared" si="0"/>
        <v>9</v>
      </c>
      <c r="K9" s="40">
        <v>44</v>
      </c>
      <c r="L9" s="568"/>
      <c r="M9" s="463"/>
      <c r="N9" s="42">
        <f t="shared" si="1"/>
        <v>358556</v>
      </c>
      <c r="O9" s="472" t="s">
        <v>21</v>
      </c>
      <c r="P9" s="665">
        <v>45217</v>
      </c>
      <c r="Q9" s="64"/>
      <c r="R9" s="65"/>
      <c r="S9" s="47"/>
      <c r="T9" s="48"/>
      <c r="U9" s="49"/>
      <c r="V9" s="50"/>
      <c r="W9" s="1007"/>
      <c r="X9" s="997"/>
    </row>
    <row r="10" spans="1:24" ht="24.75" thickTop="1" thickBot="1" x14ac:dyDescent="0.4">
      <c r="A10" s="76" t="s">
        <v>81</v>
      </c>
      <c r="B10" s="613" t="s">
        <v>670</v>
      </c>
      <c r="C10" s="67" t="s">
        <v>671</v>
      </c>
      <c r="D10" s="56"/>
      <c r="E10" s="34">
        <f t="shared" si="2"/>
        <v>0</v>
      </c>
      <c r="F10" s="802">
        <v>9390</v>
      </c>
      <c r="G10" s="658">
        <v>45211</v>
      </c>
      <c r="H10" s="506">
        <v>3936</v>
      </c>
      <c r="I10" s="817">
        <v>9453</v>
      </c>
      <c r="J10" s="39">
        <f t="shared" si="0"/>
        <v>63</v>
      </c>
      <c r="K10" s="40">
        <v>44</v>
      </c>
      <c r="L10" s="568"/>
      <c r="M10" s="463"/>
      <c r="N10" s="42">
        <f t="shared" si="1"/>
        <v>415932</v>
      </c>
      <c r="O10" s="508" t="s">
        <v>21</v>
      </c>
      <c r="P10" s="665">
        <v>45222</v>
      </c>
      <c r="Q10" s="64"/>
      <c r="R10" s="65"/>
      <c r="S10" s="47"/>
      <c r="T10" s="48"/>
      <c r="U10" s="49"/>
      <c r="V10" s="50"/>
      <c r="W10" s="1008"/>
      <c r="X10" s="997"/>
    </row>
    <row r="11" spans="1:24" ht="51.75" customHeight="1" thickTop="1" thickBot="1" x14ac:dyDescent="0.4">
      <c r="A11" s="76" t="s">
        <v>673</v>
      </c>
      <c r="B11" s="613" t="s">
        <v>672</v>
      </c>
      <c r="C11" s="67" t="s">
        <v>789</v>
      </c>
      <c r="D11" s="56">
        <v>0</v>
      </c>
      <c r="E11" s="34">
        <f t="shared" si="2"/>
        <v>0</v>
      </c>
      <c r="F11" s="802">
        <v>22850</v>
      </c>
      <c r="G11" s="658">
        <v>45212</v>
      </c>
      <c r="H11" s="453" t="s">
        <v>741</v>
      </c>
      <c r="I11" s="817">
        <f>29390-118.03</f>
        <v>29271.97</v>
      </c>
      <c r="J11" s="39">
        <f t="shared" si="0"/>
        <v>6421.9700000000012</v>
      </c>
      <c r="K11" s="40">
        <v>33.5</v>
      </c>
      <c r="L11" s="568"/>
      <c r="M11" s="463"/>
      <c r="N11" s="42">
        <f t="shared" si="1"/>
        <v>980610.995</v>
      </c>
      <c r="O11" s="508" t="s">
        <v>21</v>
      </c>
      <c r="P11" s="665">
        <v>44946</v>
      </c>
      <c r="Q11" s="64">
        <v>31275</v>
      </c>
      <c r="R11" s="65">
        <v>45212</v>
      </c>
      <c r="S11" s="47">
        <v>30240</v>
      </c>
      <c r="T11" s="48" t="s">
        <v>676</v>
      </c>
      <c r="U11" s="1355" t="s">
        <v>850</v>
      </c>
      <c r="V11" s="1356">
        <v>4593.6000000000004</v>
      </c>
      <c r="W11" s="111" t="s">
        <v>763</v>
      </c>
      <c r="X11" s="998">
        <v>4176</v>
      </c>
    </row>
    <row r="12" spans="1:24" ht="30.75" customHeight="1" thickTop="1" thickBot="1" x14ac:dyDescent="0.35">
      <c r="A12" s="76" t="s">
        <v>31</v>
      </c>
      <c r="B12" s="613" t="s">
        <v>42</v>
      </c>
      <c r="C12" s="67" t="s">
        <v>729</v>
      </c>
      <c r="D12" s="56"/>
      <c r="E12" s="34">
        <f t="shared" si="2"/>
        <v>0</v>
      </c>
      <c r="F12" s="802">
        <v>24090</v>
      </c>
      <c r="G12" s="658">
        <v>45215</v>
      </c>
      <c r="H12" s="506">
        <v>44077</v>
      </c>
      <c r="I12" s="817">
        <v>24090</v>
      </c>
      <c r="J12" s="39">
        <f t="shared" si="0"/>
        <v>0</v>
      </c>
      <c r="K12" s="40">
        <v>47.5</v>
      </c>
      <c r="L12" s="1859"/>
      <c r="M12" s="1860"/>
      <c r="N12" s="42">
        <f t="shared" si="1"/>
        <v>1144275</v>
      </c>
      <c r="O12" s="474" t="s">
        <v>22</v>
      </c>
      <c r="P12" s="666">
        <v>45222</v>
      </c>
      <c r="Q12" s="64"/>
      <c r="R12" s="65"/>
      <c r="S12" s="47"/>
      <c r="T12" s="48"/>
      <c r="U12" s="49"/>
      <c r="V12" s="50"/>
      <c r="W12" s="111"/>
      <c r="X12" s="998"/>
    </row>
    <row r="13" spans="1:24" ht="30.75" customHeight="1" thickTop="1" thickBot="1" x14ac:dyDescent="0.35">
      <c r="A13" s="76" t="s">
        <v>81</v>
      </c>
      <c r="B13" s="613" t="s">
        <v>563</v>
      </c>
      <c r="C13" s="67" t="s">
        <v>765</v>
      </c>
      <c r="D13" s="56"/>
      <c r="E13" s="34">
        <f t="shared" si="2"/>
        <v>0</v>
      </c>
      <c r="F13" s="802">
        <v>16760</v>
      </c>
      <c r="G13" s="658">
        <v>45217</v>
      </c>
      <c r="H13" s="506">
        <v>3987</v>
      </c>
      <c r="I13" s="817">
        <v>16716</v>
      </c>
      <c r="J13" s="39">
        <f t="shared" si="0"/>
        <v>-44</v>
      </c>
      <c r="K13" s="40">
        <v>44.5</v>
      </c>
      <c r="L13" s="973"/>
      <c r="M13" s="973"/>
      <c r="N13" s="42">
        <f t="shared" si="1"/>
        <v>743862</v>
      </c>
      <c r="O13" s="474" t="s">
        <v>21</v>
      </c>
      <c r="P13" s="666">
        <v>45224</v>
      </c>
      <c r="Q13" s="64"/>
      <c r="R13" s="65"/>
      <c r="S13" s="47"/>
      <c r="T13" s="48"/>
      <c r="U13" s="49"/>
      <c r="V13" s="50"/>
      <c r="W13" s="111"/>
      <c r="X13" s="998"/>
    </row>
    <row r="14" spans="1:24" ht="30.75" customHeight="1" thickTop="1" thickBot="1" x14ac:dyDescent="0.4">
      <c r="A14" s="76" t="s">
        <v>562</v>
      </c>
      <c r="B14" s="613" t="s">
        <v>42</v>
      </c>
      <c r="C14" s="67" t="s">
        <v>737</v>
      </c>
      <c r="D14" s="56"/>
      <c r="E14" s="34">
        <f t="shared" si="2"/>
        <v>0</v>
      </c>
      <c r="F14" s="802">
        <v>22880</v>
      </c>
      <c r="G14" s="658">
        <v>45219</v>
      </c>
      <c r="H14" s="453" t="s">
        <v>779</v>
      </c>
      <c r="I14" s="817">
        <v>29235</v>
      </c>
      <c r="J14" s="39">
        <f t="shared" si="0"/>
        <v>6355</v>
      </c>
      <c r="K14" s="40">
        <v>34.5</v>
      </c>
      <c r="L14" s="568"/>
      <c r="M14" s="463"/>
      <c r="N14" s="42">
        <f t="shared" si="1"/>
        <v>1008607.5</v>
      </c>
      <c r="O14" s="474" t="s">
        <v>21</v>
      </c>
      <c r="P14" s="666">
        <v>45226</v>
      </c>
      <c r="Q14" s="64">
        <v>31400</v>
      </c>
      <c r="R14" s="65">
        <v>45219</v>
      </c>
      <c r="S14" s="47"/>
      <c r="T14" s="48"/>
      <c r="U14" s="49" t="s">
        <v>904</v>
      </c>
      <c r="V14" s="50">
        <v>4408</v>
      </c>
      <c r="W14" s="111" t="s">
        <v>763</v>
      </c>
      <c r="X14" s="998">
        <v>4176</v>
      </c>
    </row>
    <row r="15" spans="1:24" ht="34.5" customHeight="1" thickTop="1" thickBot="1" x14ac:dyDescent="0.4">
      <c r="A15" s="53" t="s">
        <v>31</v>
      </c>
      <c r="B15" s="613" t="s">
        <v>234</v>
      </c>
      <c r="C15" s="55" t="s">
        <v>766</v>
      </c>
      <c r="D15" s="56"/>
      <c r="E15" s="34">
        <f t="shared" si="2"/>
        <v>0</v>
      </c>
      <c r="F15" s="802">
        <v>22230</v>
      </c>
      <c r="G15" s="658">
        <v>45222</v>
      </c>
      <c r="H15" s="453">
        <v>44160</v>
      </c>
      <c r="I15" s="817">
        <v>22230</v>
      </c>
      <c r="J15" s="39">
        <f t="shared" si="0"/>
        <v>0</v>
      </c>
      <c r="K15" s="40">
        <v>49.8</v>
      </c>
      <c r="L15" s="568"/>
      <c r="M15" s="463"/>
      <c r="N15" s="42">
        <f t="shared" si="1"/>
        <v>1107054</v>
      </c>
      <c r="O15" s="476" t="s">
        <v>21</v>
      </c>
      <c r="P15" s="666">
        <v>45229</v>
      </c>
      <c r="Q15" s="64"/>
      <c r="R15" s="65"/>
      <c r="S15" s="47"/>
      <c r="T15" s="48"/>
      <c r="U15" s="49"/>
      <c r="V15" s="50"/>
      <c r="W15" s="111"/>
      <c r="X15" s="998"/>
    </row>
    <row r="16" spans="1:24" ht="30.75" customHeight="1" thickTop="1" thickBot="1" x14ac:dyDescent="0.4">
      <c r="A16" s="53" t="s">
        <v>562</v>
      </c>
      <c r="B16" s="54" t="s">
        <v>58</v>
      </c>
      <c r="C16" s="55" t="s">
        <v>767</v>
      </c>
      <c r="D16" s="56"/>
      <c r="E16" s="34">
        <f t="shared" si="2"/>
        <v>0</v>
      </c>
      <c r="F16" s="802">
        <v>22510</v>
      </c>
      <c r="G16" s="658">
        <v>45223</v>
      </c>
      <c r="H16" s="389" t="s">
        <v>841</v>
      </c>
      <c r="I16" s="817">
        <v>28920</v>
      </c>
      <c r="J16" s="39">
        <f t="shared" si="0"/>
        <v>6410</v>
      </c>
      <c r="K16" s="40">
        <v>35.5</v>
      </c>
      <c r="L16" s="566"/>
      <c r="M16" s="61"/>
      <c r="N16" s="42">
        <f t="shared" si="1"/>
        <v>1026660</v>
      </c>
      <c r="O16" s="378" t="s">
        <v>21</v>
      </c>
      <c r="P16" s="768">
        <v>45231</v>
      </c>
      <c r="Q16" s="64">
        <v>31275</v>
      </c>
      <c r="R16" s="65">
        <v>45224</v>
      </c>
      <c r="S16" s="47"/>
      <c r="T16" s="48"/>
      <c r="U16" s="49"/>
      <c r="V16" s="50"/>
      <c r="W16" s="111" t="s">
        <v>890</v>
      </c>
      <c r="X16" s="998">
        <v>4176</v>
      </c>
    </row>
    <row r="17" spans="1:24" ht="37.5" customHeight="1" thickTop="1" thickBot="1" x14ac:dyDescent="0.4">
      <c r="A17" s="53" t="s">
        <v>31</v>
      </c>
      <c r="B17" s="54" t="s">
        <v>42</v>
      </c>
      <c r="C17" s="55" t="s">
        <v>768</v>
      </c>
      <c r="D17" s="73"/>
      <c r="E17" s="34">
        <f t="shared" si="2"/>
        <v>0</v>
      </c>
      <c r="F17" s="802">
        <v>23470</v>
      </c>
      <c r="G17" s="658">
        <v>45224</v>
      </c>
      <c r="H17" s="389">
        <v>44182</v>
      </c>
      <c r="I17" s="817">
        <v>23470</v>
      </c>
      <c r="J17" s="39">
        <f t="shared" si="0"/>
        <v>0</v>
      </c>
      <c r="K17" s="40">
        <v>49.8</v>
      </c>
      <c r="L17" s="566"/>
      <c r="M17" s="61"/>
      <c r="N17" s="42">
        <f t="shared" si="1"/>
        <v>1168806</v>
      </c>
      <c r="O17" s="378" t="s">
        <v>22</v>
      </c>
      <c r="P17" s="768">
        <v>45233</v>
      </c>
      <c r="Q17" s="64"/>
      <c r="R17" s="65"/>
      <c r="S17" s="47"/>
      <c r="T17" s="48"/>
      <c r="U17" s="49" t="s">
        <v>904</v>
      </c>
      <c r="V17" s="50">
        <v>2552</v>
      </c>
      <c r="W17" s="1008"/>
      <c r="X17" s="997"/>
    </row>
    <row r="18" spans="1:24" ht="42.75" customHeight="1" thickTop="1" thickBot="1" x14ac:dyDescent="0.4">
      <c r="A18" s="76" t="s">
        <v>769</v>
      </c>
      <c r="B18" s="54" t="s">
        <v>623</v>
      </c>
      <c r="C18" s="55" t="s">
        <v>770</v>
      </c>
      <c r="D18" s="56"/>
      <c r="E18" s="34">
        <f t="shared" si="2"/>
        <v>0</v>
      </c>
      <c r="F18" s="802">
        <v>18120</v>
      </c>
      <c r="G18" s="658">
        <v>45226</v>
      </c>
      <c r="H18" s="453" t="s">
        <v>845</v>
      </c>
      <c r="I18" s="817">
        <f>23380-233.8</f>
        <v>23146.2</v>
      </c>
      <c r="J18" s="39">
        <f t="shared" si="0"/>
        <v>5026.2000000000007</v>
      </c>
      <c r="K18" s="40">
        <v>36</v>
      </c>
      <c r="L18" s="566"/>
      <c r="M18" s="61"/>
      <c r="N18" s="42">
        <f t="shared" si="1"/>
        <v>833263.20000000007</v>
      </c>
      <c r="O18" s="378" t="s">
        <v>21</v>
      </c>
      <c r="P18" s="768">
        <v>45239</v>
      </c>
      <c r="Q18" s="64">
        <v>24900</v>
      </c>
      <c r="R18" s="65">
        <v>45229</v>
      </c>
      <c r="S18" s="47">
        <v>30240</v>
      </c>
      <c r="T18" s="48" t="s">
        <v>780</v>
      </c>
      <c r="U18" s="49" t="s">
        <v>904</v>
      </c>
      <c r="V18" s="50">
        <v>4408</v>
      </c>
      <c r="W18" s="1008" t="s">
        <v>890</v>
      </c>
      <c r="X18" s="997">
        <v>4176</v>
      </c>
    </row>
    <row r="19" spans="1:24" ht="27.75" customHeight="1" thickTop="1" thickBot="1" x14ac:dyDescent="0.4">
      <c r="A19" s="76" t="s">
        <v>31</v>
      </c>
      <c r="B19" s="54" t="s">
        <v>45</v>
      </c>
      <c r="C19" s="77" t="s">
        <v>810</v>
      </c>
      <c r="D19" s="56"/>
      <c r="E19" s="34">
        <f t="shared" si="2"/>
        <v>0</v>
      </c>
      <c r="F19" s="802">
        <v>22970</v>
      </c>
      <c r="G19" s="658">
        <v>45229</v>
      </c>
      <c r="H19" s="389">
        <v>44229</v>
      </c>
      <c r="I19" s="817">
        <v>22970</v>
      </c>
      <c r="J19" s="39">
        <f t="shared" si="0"/>
        <v>0</v>
      </c>
      <c r="K19" s="40">
        <v>49.8</v>
      </c>
      <c r="L19" s="566"/>
      <c r="M19" s="61"/>
      <c r="N19" s="42">
        <f t="shared" si="1"/>
        <v>1143906</v>
      </c>
      <c r="O19" s="378" t="s">
        <v>26</v>
      </c>
      <c r="P19" s="768">
        <v>45236</v>
      </c>
      <c r="Q19" s="64"/>
      <c r="R19" s="65"/>
      <c r="S19" s="47"/>
      <c r="T19" s="48"/>
      <c r="U19" s="49"/>
      <c r="V19" s="50"/>
      <c r="W19" s="111"/>
      <c r="X19" s="998"/>
    </row>
    <row r="20" spans="1:24" ht="27.75" customHeight="1" thickTop="1" thickBot="1" x14ac:dyDescent="0.4">
      <c r="A20" s="76"/>
      <c r="B20" s="54"/>
      <c r="C20" s="77"/>
      <c r="D20" s="56"/>
      <c r="E20" s="34">
        <f t="shared" si="2"/>
        <v>0</v>
      </c>
      <c r="F20" s="802"/>
      <c r="G20" s="658"/>
      <c r="H20" s="453"/>
      <c r="I20" s="817"/>
      <c r="J20" s="39">
        <f t="shared" si="0"/>
        <v>0</v>
      </c>
      <c r="K20" s="40"/>
      <c r="L20" s="566"/>
      <c r="M20" s="61"/>
      <c r="N20" s="42">
        <f t="shared" si="1"/>
        <v>0</v>
      </c>
      <c r="O20" s="476"/>
      <c r="P20" s="666"/>
      <c r="Q20" s="64"/>
      <c r="R20" s="65"/>
      <c r="S20" s="47"/>
      <c r="T20" s="48"/>
      <c r="U20" s="49"/>
      <c r="V20" s="50"/>
      <c r="W20" s="111"/>
      <c r="X20" s="998"/>
    </row>
    <row r="21" spans="1:24" ht="27.75" customHeight="1" thickTop="1" thickBot="1" x14ac:dyDescent="0.4">
      <c r="A21" s="53"/>
      <c r="B21" s="54"/>
      <c r="C21" s="77"/>
      <c r="D21" s="56"/>
      <c r="E21" s="34">
        <f t="shared" si="2"/>
        <v>0</v>
      </c>
      <c r="F21" s="802"/>
      <c r="G21" s="658"/>
      <c r="H21" s="453"/>
      <c r="I21" s="817"/>
      <c r="J21" s="39">
        <f t="shared" si="0"/>
        <v>0</v>
      </c>
      <c r="K21" s="40"/>
      <c r="L21" s="566"/>
      <c r="M21" s="61"/>
      <c r="N21" s="42">
        <f t="shared" si="1"/>
        <v>0</v>
      </c>
      <c r="O21" s="476"/>
      <c r="P21" s="666"/>
      <c r="Q21" s="64"/>
      <c r="R21" s="65"/>
      <c r="S21" s="47"/>
      <c r="T21" s="48"/>
      <c r="U21" s="49"/>
      <c r="V21" s="50"/>
      <c r="W21" s="1008"/>
      <c r="X21" s="997"/>
    </row>
    <row r="22" spans="1:24" ht="27.75" customHeight="1" thickTop="1" thickBot="1" x14ac:dyDescent="0.4">
      <c r="A22" s="53"/>
      <c r="B22" s="54"/>
      <c r="C22" s="77"/>
      <c r="D22" s="56"/>
      <c r="E22" s="34">
        <f t="shared" si="2"/>
        <v>0</v>
      </c>
      <c r="F22" s="802"/>
      <c r="G22" s="658"/>
      <c r="H22" s="453"/>
      <c r="I22" s="817"/>
      <c r="J22" s="39">
        <f t="shared" si="0"/>
        <v>0</v>
      </c>
      <c r="K22" s="40"/>
      <c r="L22" s="566"/>
      <c r="M22" s="61"/>
      <c r="N22" s="42">
        <f t="shared" si="1"/>
        <v>0</v>
      </c>
      <c r="O22" s="476"/>
      <c r="P22" s="666"/>
      <c r="Q22" s="64"/>
      <c r="R22" s="65"/>
      <c r="S22" s="47"/>
      <c r="T22" s="48"/>
      <c r="U22" s="49"/>
      <c r="V22" s="50"/>
      <c r="W22" s="1008"/>
      <c r="X22" s="997"/>
    </row>
    <row r="23" spans="1:24" ht="24" customHeight="1" thickTop="1" thickBot="1" x14ac:dyDescent="0.4">
      <c r="A23" s="712"/>
      <c r="B23" s="54"/>
      <c r="C23" s="78"/>
      <c r="D23" s="56"/>
      <c r="E23" s="34">
        <f t="shared" si="2"/>
        <v>0</v>
      </c>
      <c r="F23" s="802"/>
      <c r="G23" s="658"/>
      <c r="H23" s="453"/>
      <c r="I23" s="817"/>
      <c r="J23" s="39">
        <f t="shared" si="0"/>
        <v>0</v>
      </c>
      <c r="K23" s="40"/>
      <c r="L23" s="566"/>
      <c r="M23" s="61"/>
      <c r="N23" s="42" t="s">
        <v>26</v>
      </c>
      <c r="O23" s="478"/>
      <c r="P23" s="666"/>
      <c r="Q23" s="64"/>
      <c r="R23" s="65"/>
      <c r="S23" s="47"/>
      <c r="T23" s="48"/>
      <c r="U23" s="49"/>
      <c r="V23" s="50"/>
      <c r="W23" s="111"/>
      <c r="X23" s="998">
        <v>0</v>
      </c>
    </row>
    <row r="24" spans="1:24" ht="26.25" customHeight="1" thickTop="1" thickBot="1" x14ac:dyDescent="0.4">
      <c r="A24" s="611"/>
      <c r="B24" s="612"/>
      <c r="C24" s="55"/>
      <c r="D24" s="56"/>
      <c r="E24" s="34">
        <f t="shared" si="2"/>
        <v>0</v>
      </c>
      <c r="F24" s="803"/>
      <c r="G24" s="658"/>
      <c r="H24" s="453"/>
      <c r="I24" s="818"/>
      <c r="J24" s="39">
        <f t="shared" si="0"/>
        <v>0</v>
      </c>
      <c r="K24" s="40"/>
      <c r="L24" s="566"/>
      <c r="M24" s="61"/>
      <c r="N24" s="42">
        <f t="shared" si="1"/>
        <v>0</v>
      </c>
      <c r="O24" s="476"/>
      <c r="P24" s="666"/>
      <c r="Q24" s="64"/>
      <c r="R24" s="65"/>
      <c r="S24" s="47"/>
      <c r="T24" s="48"/>
      <c r="U24" s="49"/>
      <c r="V24" s="50"/>
      <c r="W24" s="111"/>
      <c r="X24" s="998">
        <v>0</v>
      </c>
    </row>
    <row r="25" spans="1:24" ht="27.75" customHeight="1" thickTop="1" thickBot="1" x14ac:dyDescent="0.4">
      <c r="A25" s="53"/>
      <c r="B25" s="54"/>
      <c r="C25" s="67"/>
      <c r="D25" s="56"/>
      <c r="E25" s="34">
        <f t="shared" si="2"/>
        <v>0</v>
      </c>
      <c r="F25" s="802"/>
      <c r="G25" s="658"/>
      <c r="H25" s="453"/>
      <c r="I25" s="817"/>
      <c r="J25" s="39">
        <f t="shared" si="0"/>
        <v>0</v>
      </c>
      <c r="K25" s="40"/>
      <c r="L25" s="566"/>
      <c r="M25" s="61"/>
      <c r="N25" s="42">
        <f t="shared" si="1"/>
        <v>0</v>
      </c>
      <c r="O25" s="72"/>
      <c r="P25" s="667"/>
      <c r="Q25" s="64"/>
      <c r="R25" s="65"/>
      <c r="S25" s="47"/>
      <c r="T25" s="48"/>
      <c r="U25" s="49"/>
      <c r="V25" s="50"/>
      <c r="W25" s="111"/>
      <c r="X25" s="998">
        <v>0</v>
      </c>
    </row>
    <row r="26" spans="1:24" ht="28.5" customHeight="1" thickTop="1" thickBot="1" x14ac:dyDescent="0.4">
      <c r="A26" s="82"/>
      <c r="B26" s="54"/>
      <c r="C26" s="55"/>
      <c r="D26" s="56"/>
      <c r="E26" s="34">
        <f t="shared" si="2"/>
        <v>0</v>
      </c>
      <c r="F26" s="802"/>
      <c r="G26" s="658"/>
      <c r="H26" s="453"/>
      <c r="I26" s="817"/>
      <c r="J26" s="39">
        <f t="shared" si="0"/>
        <v>0</v>
      </c>
      <c r="K26" s="81"/>
      <c r="L26" s="566"/>
      <c r="M26" s="61"/>
      <c r="N26" s="42">
        <f t="shared" si="1"/>
        <v>0</v>
      </c>
      <c r="O26" s="75"/>
      <c r="P26" s="667"/>
      <c r="Q26" s="64"/>
      <c r="R26" s="65"/>
      <c r="S26" s="47"/>
      <c r="T26" s="48"/>
      <c r="U26" s="49"/>
      <c r="V26" s="50"/>
      <c r="W26" s="111"/>
      <c r="X26" s="998">
        <v>0</v>
      </c>
    </row>
    <row r="27" spans="1:24" ht="33.75" customHeight="1" thickTop="1" thickBot="1" x14ac:dyDescent="0.4">
      <c r="A27" s="82"/>
      <c r="B27" s="54"/>
      <c r="C27" s="77"/>
      <c r="D27" s="56"/>
      <c r="E27" s="34">
        <f t="shared" si="2"/>
        <v>0</v>
      </c>
      <c r="F27" s="802"/>
      <c r="G27" s="658"/>
      <c r="H27" s="453"/>
      <c r="I27" s="817"/>
      <c r="J27" s="39">
        <f t="shared" si="0"/>
        <v>0</v>
      </c>
      <c r="K27" s="81"/>
      <c r="L27" s="566"/>
      <c r="M27" s="61"/>
      <c r="N27" s="42">
        <f t="shared" si="1"/>
        <v>0</v>
      </c>
      <c r="O27" s="72"/>
      <c r="P27" s="667"/>
      <c r="Q27" s="64"/>
      <c r="R27" s="65"/>
      <c r="S27" s="47"/>
      <c r="T27" s="48"/>
      <c r="U27" s="49"/>
      <c r="V27" s="50"/>
      <c r="W27" s="111"/>
      <c r="X27" s="998">
        <v>0</v>
      </c>
    </row>
    <row r="28" spans="1:24" ht="30" customHeight="1" thickTop="1" thickBot="1" x14ac:dyDescent="0.4">
      <c r="A28" s="82"/>
      <c r="B28" s="54"/>
      <c r="C28" s="439"/>
      <c r="D28" s="85"/>
      <c r="E28" s="34">
        <f t="shared" si="2"/>
        <v>0</v>
      </c>
      <c r="F28" s="802"/>
      <c r="G28" s="658"/>
      <c r="H28" s="453"/>
      <c r="I28" s="817"/>
      <c r="J28" s="39">
        <f t="shared" si="0"/>
        <v>0</v>
      </c>
      <c r="K28" s="81"/>
      <c r="L28" s="566"/>
      <c r="M28" s="61"/>
      <c r="N28" s="42">
        <f t="shared" si="1"/>
        <v>0</v>
      </c>
      <c r="O28" s="72"/>
      <c r="P28" s="667"/>
      <c r="Q28" s="86"/>
      <c r="R28" s="65"/>
      <c r="S28" s="47"/>
      <c r="T28" s="48"/>
      <c r="U28" s="49"/>
      <c r="V28" s="50"/>
      <c r="W28" s="111"/>
      <c r="X28" s="998">
        <v>0</v>
      </c>
    </row>
    <row r="29" spans="1:24" ht="27" customHeight="1" thickTop="1" thickBot="1" x14ac:dyDescent="0.4">
      <c r="A29" s="80"/>
      <c r="B29" s="54"/>
      <c r="C29" s="88"/>
      <c r="D29" s="85"/>
      <c r="E29" s="34">
        <f t="shared" si="2"/>
        <v>0</v>
      </c>
      <c r="F29" s="804"/>
      <c r="G29" s="120"/>
      <c r="H29" s="59"/>
      <c r="I29" s="805"/>
      <c r="J29" s="39">
        <f t="shared" si="0"/>
        <v>0</v>
      </c>
      <c r="K29" s="81"/>
      <c r="L29" s="566"/>
      <c r="M29" s="61"/>
      <c r="N29" s="42">
        <f t="shared" si="1"/>
        <v>0</v>
      </c>
      <c r="O29" s="69"/>
      <c r="P29" s="667"/>
      <c r="Q29" s="86"/>
      <c r="R29" s="65"/>
      <c r="S29" s="47"/>
      <c r="T29" s="48"/>
      <c r="U29" s="49"/>
      <c r="V29" s="50"/>
      <c r="W29" s="111"/>
      <c r="X29" s="998">
        <v>0</v>
      </c>
    </row>
    <row r="30" spans="1:24" ht="38.25" customHeight="1" thickTop="1" thickBot="1" x14ac:dyDescent="0.4">
      <c r="A30" s="80"/>
      <c r="B30" s="54"/>
      <c r="C30" s="55"/>
      <c r="D30" s="56"/>
      <c r="E30" s="34">
        <f t="shared" si="2"/>
        <v>0</v>
      </c>
      <c r="F30" s="804"/>
      <c r="G30" s="120"/>
      <c r="H30" s="59"/>
      <c r="I30" s="805"/>
      <c r="J30" s="39">
        <f t="shared" si="0"/>
        <v>0</v>
      </c>
      <c r="K30" s="81"/>
      <c r="L30" s="566"/>
      <c r="M30" s="61"/>
      <c r="N30" s="42">
        <f t="shared" si="1"/>
        <v>0</v>
      </c>
      <c r="O30" s="69"/>
      <c r="P30" s="667"/>
      <c r="Q30" s="86"/>
      <c r="R30" s="65"/>
      <c r="S30" s="47"/>
      <c r="T30" s="48"/>
      <c r="U30" s="49"/>
      <c r="V30" s="50"/>
      <c r="W30" s="111"/>
      <c r="X30" s="998">
        <v>0</v>
      </c>
    </row>
    <row r="31" spans="1:24" ht="38.25" customHeight="1" thickTop="1" thickBot="1" x14ac:dyDescent="0.4">
      <c r="A31" s="87"/>
      <c r="B31" s="54"/>
      <c r="C31" s="55"/>
      <c r="D31" s="56"/>
      <c r="E31" s="34">
        <f t="shared" si="2"/>
        <v>0</v>
      </c>
      <c r="F31" s="804"/>
      <c r="G31" s="120"/>
      <c r="H31" s="59"/>
      <c r="I31" s="805"/>
      <c r="J31" s="39">
        <f t="shared" si="0"/>
        <v>0</v>
      </c>
      <c r="K31" s="81"/>
      <c r="L31" s="566"/>
      <c r="M31" s="61"/>
      <c r="N31" s="42">
        <f t="shared" si="1"/>
        <v>0</v>
      </c>
      <c r="O31" s="69"/>
      <c r="P31" s="667"/>
      <c r="Q31" s="86"/>
      <c r="R31" s="65"/>
      <c r="S31" s="47"/>
      <c r="T31" s="48"/>
      <c r="U31" s="49"/>
      <c r="V31" s="50"/>
      <c r="W31" s="111"/>
      <c r="X31" s="998">
        <v>0</v>
      </c>
    </row>
    <row r="32" spans="1:24" ht="27.75" customHeight="1" thickTop="1" thickBot="1" x14ac:dyDescent="0.4">
      <c r="A32" s="87"/>
      <c r="B32" s="54"/>
      <c r="C32" s="55"/>
      <c r="D32" s="56"/>
      <c r="E32" s="34">
        <f t="shared" si="2"/>
        <v>0</v>
      </c>
      <c r="F32" s="804"/>
      <c r="G32" s="120"/>
      <c r="H32" s="59"/>
      <c r="I32" s="805"/>
      <c r="J32" s="39">
        <f t="shared" si="0"/>
        <v>0</v>
      </c>
      <c r="K32" s="81"/>
      <c r="L32" s="566"/>
      <c r="M32" s="61"/>
      <c r="N32" s="42">
        <f t="shared" si="1"/>
        <v>0</v>
      </c>
      <c r="O32" s="69"/>
      <c r="P32" s="667"/>
      <c r="Q32" s="86"/>
      <c r="R32" s="65"/>
      <c r="S32" s="47"/>
      <c r="T32" s="48"/>
      <c r="U32" s="49"/>
      <c r="V32" s="50"/>
      <c r="W32" s="111"/>
      <c r="X32" s="998">
        <v>0</v>
      </c>
    </row>
    <row r="33" spans="1:24" ht="28.5" customHeight="1" thickTop="1" thickBot="1" x14ac:dyDescent="0.4">
      <c r="A33" s="87"/>
      <c r="B33" s="54"/>
      <c r="C33" s="55"/>
      <c r="D33" s="56"/>
      <c r="E33" s="34">
        <f t="shared" si="2"/>
        <v>0</v>
      </c>
      <c r="F33" s="804"/>
      <c r="G33" s="120"/>
      <c r="H33" s="59"/>
      <c r="I33" s="805"/>
      <c r="J33" s="39">
        <f t="shared" si="0"/>
        <v>0</v>
      </c>
      <c r="K33" s="81"/>
      <c r="L33" s="566"/>
      <c r="M33" s="61"/>
      <c r="N33" s="42">
        <f t="shared" si="1"/>
        <v>0</v>
      </c>
      <c r="O33" s="72"/>
      <c r="P33" s="667"/>
      <c r="Q33" s="86"/>
      <c r="R33" s="65"/>
      <c r="S33" s="89"/>
      <c r="T33" s="48"/>
      <c r="U33" s="49"/>
      <c r="V33" s="50"/>
      <c r="W33" s="111"/>
      <c r="X33" s="998">
        <v>0</v>
      </c>
    </row>
    <row r="34" spans="1:24" ht="22.5" customHeight="1" thickTop="1" thickBot="1" x14ac:dyDescent="0.4">
      <c r="A34" s="71"/>
      <c r="B34" s="54"/>
      <c r="C34" s="55"/>
      <c r="D34" s="56"/>
      <c r="E34" s="34">
        <f t="shared" si="2"/>
        <v>0</v>
      </c>
      <c r="F34" s="804"/>
      <c r="G34" s="120"/>
      <c r="H34" s="59"/>
      <c r="I34" s="805"/>
      <c r="J34" s="39">
        <f t="shared" si="0"/>
        <v>0</v>
      </c>
      <c r="K34" s="81"/>
      <c r="L34" s="566"/>
      <c r="M34" s="61"/>
      <c r="N34" s="42">
        <f t="shared" si="1"/>
        <v>0</v>
      </c>
      <c r="O34" s="69"/>
      <c r="P34" s="667"/>
      <c r="Q34" s="86"/>
      <c r="R34" s="65"/>
      <c r="S34" s="47"/>
      <c r="T34" s="48"/>
      <c r="U34" s="49"/>
      <c r="V34" s="50"/>
      <c r="W34" s="111"/>
      <c r="X34" s="998">
        <v>0</v>
      </c>
    </row>
    <row r="35" spans="1:24" ht="22.5" customHeight="1" thickTop="1" thickBot="1" x14ac:dyDescent="0.4">
      <c r="A35" s="90"/>
      <c r="B35" s="54"/>
      <c r="C35" s="55"/>
      <c r="D35" s="56"/>
      <c r="E35" s="34">
        <f t="shared" si="2"/>
        <v>0</v>
      </c>
      <c r="F35" s="804"/>
      <c r="G35" s="120"/>
      <c r="H35" s="59"/>
      <c r="I35" s="805"/>
      <c r="J35" s="39">
        <f t="shared" si="0"/>
        <v>0</v>
      </c>
      <c r="K35" s="81"/>
      <c r="L35" s="566"/>
      <c r="M35" s="61"/>
      <c r="N35" s="42">
        <f t="shared" si="1"/>
        <v>0</v>
      </c>
      <c r="O35" s="69"/>
      <c r="P35" s="667"/>
      <c r="Q35" s="86"/>
      <c r="R35" s="65"/>
      <c r="S35" s="47"/>
      <c r="T35" s="48"/>
      <c r="U35" s="49"/>
      <c r="V35" s="50"/>
      <c r="W35" s="111"/>
      <c r="X35" s="998">
        <v>0</v>
      </c>
    </row>
    <row r="36" spans="1:24" ht="22.5" customHeight="1" thickTop="1" thickBot="1" x14ac:dyDescent="0.4">
      <c r="A36" s="87"/>
      <c r="B36" s="54"/>
      <c r="C36" s="55"/>
      <c r="D36" s="56"/>
      <c r="E36" s="34">
        <f t="shared" si="2"/>
        <v>0</v>
      </c>
      <c r="F36" s="804"/>
      <c r="G36" s="120"/>
      <c r="H36" s="59"/>
      <c r="I36" s="805"/>
      <c r="J36" s="39">
        <f t="shared" si="0"/>
        <v>0</v>
      </c>
      <c r="K36" s="81"/>
      <c r="L36" s="566"/>
      <c r="M36" s="61"/>
      <c r="N36" s="42">
        <f t="shared" si="1"/>
        <v>0</v>
      </c>
      <c r="O36" s="69"/>
      <c r="P36" s="667"/>
      <c r="Q36" s="86"/>
      <c r="R36" s="65"/>
      <c r="S36" s="89"/>
      <c r="T36" s="48"/>
      <c r="U36" s="49"/>
      <c r="V36" s="50"/>
      <c r="W36" s="111"/>
      <c r="X36" s="998">
        <v>0</v>
      </c>
    </row>
    <row r="37" spans="1:24" ht="22.5" customHeight="1" thickTop="1" thickBot="1" x14ac:dyDescent="0.4">
      <c r="A37" s="87"/>
      <c r="B37" s="54"/>
      <c r="C37" s="55"/>
      <c r="D37" s="56"/>
      <c r="E37" s="34">
        <f t="shared" si="2"/>
        <v>0</v>
      </c>
      <c r="F37" s="804"/>
      <c r="G37" s="120"/>
      <c r="H37" s="59"/>
      <c r="I37" s="805"/>
      <c r="J37" s="39">
        <f t="shared" si="0"/>
        <v>0</v>
      </c>
      <c r="K37" s="81"/>
      <c r="L37" s="566"/>
      <c r="M37" s="61"/>
      <c r="N37" s="42">
        <f t="shared" si="1"/>
        <v>0</v>
      </c>
      <c r="O37" s="69"/>
      <c r="P37" s="667"/>
      <c r="Q37" s="64"/>
      <c r="R37" s="65"/>
      <c r="S37" s="89"/>
      <c r="T37" s="48"/>
      <c r="U37" s="49"/>
      <c r="V37" s="50"/>
      <c r="W37" s="111"/>
      <c r="X37" s="998">
        <v>0</v>
      </c>
    </row>
    <row r="38" spans="1:24" ht="22.5" customHeight="1" thickTop="1" thickBot="1" x14ac:dyDescent="0.4">
      <c r="A38" s="53"/>
      <c r="B38" s="91"/>
      <c r="C38" s="55"/>
      <c r="D38" s="56"/>
      <c r="E38" s="34">
        <f t="shared" si="2"/>
        <v>0</v>
      </c>
      <c r="F38" s="804"/>
      <c r="G38" s="120"/>
      <c r="H38" s="59"/>
      <c r="I38" s="805"/>
      <c r="J38" s="39">
        <f t="shared" si="0"/>
        <v>0</v>
      </c>
      <c r="K38" s="81"/>
      <c r="L38" s="566"/>
      <c r="M38" s="61"/>
      <c r="N38" s="42">
        <f t="shared" si="1"/>
        <v>0</v>
      </c>
      <c r="O38" s="69"/>
      <c r="P38" s="667"/>
      <c r="Q38" s="92"/>
      <c r="R38" s="93"/>
      <c r="S38" s="89"/>
      <c r="T38" s="48"/>
      <c r="U38" s="49"/>
      <c r="V38" s="50"/>
      <c r="W38" s="111"/>
      <c r="X38" s="998">
        <v>0</v>
      </c>
    </row>
    <row r="39" spans="1:24" ht="24.75" thickTop="1" thickBot="1" x14ac:dyDescent="0.4">
      <c r="A39" s="94"/>
      <c r="B39" s="95"/>
      <c r="C39" s="96"/>
      <c r="D39" s="56"/>
      <c r="E39" s="34">
        <f t="shared" si="2"/>
        <v>0</v>
      </c>
      <c r="F39" s="804"/>
      <c r="G39" s="120"/>
      <c r="H39" s="59"/>
      <c r="I39" s="805"/>
      <c r="J39" s="39">
        <f t="shared" si="0"/>
        <v>0</v>
      </c>
      <c r="K39" s="81"/>
      <c r="L39" s="566"/>
      <c r="M39" s="61"/>
      <c r="N39" s="42">
        <f t="shared" si="1"/>
        <v>0</v>
      </c>
      <c r="O39" s="68"/>
      <c r="P39" s="668"/>
      <c r="Q39" s="97"/>
      <c r="R39" s="93"/>
      <c r="S39" s="89"/>
      <c r="T39" s="48"/>
      <c r="U39" s="49"/>
      <c r="V39" s="50"/>
      <c r="W39" s="111"/>
      <c r="X39" s="998">
        <v>0</v>
      </c>
    </row>
    <row r="40" spans="1:24" ht="30.75" customHeight="1" thickTop="1" thickBot="1" x14ac:dyDescent="0.4">
      <c r="A40" s="98"/>
      <c r="B40" s="95"/>
      <c r="C40" s="96"/>
      <c r="D40" s="56"/>
      <c r="E40" s="34">
        <f t="shared" si="2"/>
        <v>0</v>
      </c>
      <c r="F40" s="804"/>
      <c r="G40" s="120"/>
      <c r="H40" s="59"/>
      <c r="I40" s="805"/>
      <c r="J40" s="39">
        <f t="shared" si="0"/>
        <v>0</v>
      </c>
      <c r="K40" s="81"/>
      <c r="L40" s="566"/>
      <c r="M40" s="61"/>
      <c r="N40" s="42">
        <f t="shared" si="1"/>
        <v>0</v>
      </c>
      <c r="O40" s="69"/>
      <c r="P40" s="667"/>
      <c r="Q40" s="97"/>
      <c r="R40" s="93"/>
      <c r="S40" s="89"/>
      <c r="T40" s="48"/>
      <c r="U40" s="49"/>
      <c r="V40" s="50"/>
      <c r="W40" s="111"/>
      <c r="X40" s="998">
        <v>0</v>
      </c>
    </row>
    <row r="41" spans="1:24" ht="25.5" customHeight="1" thickTop="1" thickBot="1" x14ac:dyDescent="0.4">
      <c r="A41" s="98"/>
      <c r="B41" s="95"/>
      <c r="C41" s="96"/>
      <c r="D41" s="56"/>
      <c r="E41" s="34">
        <f t="shared" si="2"/>
        <v>0</v>
      </c>
      <c r="F41" s="804"/>
      <c r="G41" s="120"/>
      <c r="H41" s="59"/>
      <c r="I41" s="805"/>
      <c r="J41" s="39">
        <f t="shared" si="0"/>
        <v>0</v>
      </c>
      <c r="K41" s="81"/>
      <c r="L41" s="566"/>
      <c r="M41" s="61"/>
      <c r="N41" s="42">
        <f t="shared" si="1"/>
        <v>0</v>
      </c>
      <c r="O41" s="69"/>
      <c r="P41" s="667"/>
      <c r="Q41" s="97"/>
      <c r="R41" s="93"/>
      <c r="S41" s="89"/>
      <c r="T41" s="48"/>
      <c r="U41" s="49"/>
      <c r="V41" s="50"/>
      <c r="W41" s="111"/>
      <c r="X41" s="998">
        <v>0</v>
      </c>
    </row>
    <row r="42" spans="1:24" ht="20.25" customHeight="1" thickTop="1" thickBot="1" x14ac:dyDescent="0.4">
      <c r="A42" s="99"/>
      <c r="B42" s="95"/>
      <c r="C42" s="96"/>
      <c r="D42" s="56"/>
      <c r="E42" s="34">
        <f t="shared" si="2"/>
        <v>0</v>
      </c>
      <c r="F42" s="804"/>
      <c r="G42" s="120"/>
      <c r="H42" s="59"/>
      <c r="I42" s="805"/>
      <c r="J42" s="39">
        <f t="shared" si="0"/>
        <v>0</v>
      </c>
      <c r="K42" s="81"/>
      <c r="L42" s="566"/>
      <c r="M42" s="61"/>
      <c r="N42" s="42">
        <f t="shared" si="1"/>
        <v>0</v>
      </c>
      <c r="O42" s="69"/>
      <c r="P42" s="667"/>
      <c r="Q42" s="97"/>
      <c r="R42" s="93"/>
      <c r="S42" s="89"/>
      <c r="T42" s="48"/>
      <c r="U42" s="49"/>
      <c r="V42" s="50"/>
      <c r="W42" s="111"/>
      <c r="X42" s="999"/>
    </row>
    <row r="43" spans="1:24" ht="24" customHeight="1" thickTop="1" thickBot="1" x14ac:dyDescent="0.4">
      <c r="A43" s="101"/>
      <c r="B43" s="95"/>
      <c r="C43" s="96"/>
      <c r="D43" s="56"/>
      <c r="E43" s="34">
        <f t="shared" si="2"/>
        <v>0</v>
      </c>
      <c r="F43" s="804"/>
      <c r="G43" s="120"/>
      <c r="H43" s="59"/>
      <c r="I43" s="805"/>
      <c r="J43" s="39">
        <f t="shared" si="0"/>
        <v>0</v>
      </c>
      <c r="K43" s="81"/>
      <c r="L43" s="566"/>
      <c r="M43" s="61"/>
      <c r="N43" s="42">
        <f t="shared" si="1"/>
        <v>0</v>
      </c>
      <c r="O43" s="69"/>
      <c r="P43" s="667"/>
      <c r="Q43" s="97"/>
      <c r="R43" s="93"/>
      <c r="S43" s="89"/>
      <c r="T43" s="48"/>
      <c r="U43" s="49"/>
      <c r="V43" s="50"/>
      <c r="W43" s="111"/>
      <c r="X43" s="999"/>
    </row>
    <row r="44" spans="1:24" ht="26.25" customHeight="1" thickTop="1" thickBot="1" x14ac:dyDescent="0.4">
      <c r="A44" s="101"/>
      <c r="B44" s="95"/>
      <c r="C44" s="96"/>
      <c r="D44" s="56"/>
      <c r="E44" s="34">
        <f t="shared" si="2"/>
        <v>0</v>
      </c>
      <c r="F44" s="804"/>
      <c r="G44" s="120"/>
      <c r="H44" s="59"/>
      <c r="I44" s="805"/>
      <c r="J44" s="39">
        <f t="shared" si="0"/>
        <v>0</v>
      </c>
      <c r="K44" s="81"/>
      <c r="L44" s="566"/>
      <c r="M44" s="61"/>
      <c r="N44" s="42">
        <f t="shared" si="1"/>
        <v>0</v>
      </c>
      <c r="O44" s="69"/>
      <c r="P44" s="667"/>
      <c r="Q44" s="97"/>
      <c r="R44" s="93"/>
      <c r="S44" s="89"/>
      <c r="T44" s="48"/>
      <c r="U44" s="49"/>
      <c r="V44" s="50"/>
      <c r="W44" s="111"/>
      <c r="X44" s="999"/>
    </row>
    <row r="45" spans="1:24" ht="20.25" customHeight="1" thickTop="1" thickBot="1" x14ac:dyDescent="0.4">
      <c r="A45" s="102"/>
      <c r="B45" s="95"/>
      <c r="C45" s="96"/>
      <c r="D45" s="56"/>
      <c r="E45" s="34">
        <f t="shared" si="2"/>
        <v>0</v>
      </c>
      <c r="F45" s="804"/>
      <c r="G45" s="120"/>
      <c r="H45" s="59"/>
      <c r="I45" s="805"/>
      <c r="J45" s="39">
        <f t="shared" si="0"/>
        <v>0</v>
      </c>
      <c r="K45" s="81"/>
      <c r="L45" s="566"/>
      <c r="M45" s="61"/>
      <c r="N45" s="42">
        <f t="shared" si="1"/>
        <v>0</v>
      </c>
      <c r="O45" s="69"/>
      <c r="P45" s="667"/>
      <c r="Q45" s="97"/>
      <c r="R45" s="93"/>
      <c r="S45" s="89"/>
      <c r="T45" s="48"/>
      <c r="U45" s="49"/>
      <c r="V45" s="50"/>
      <c r="W45" s="111"/>
      <c r="X45" s="999"/>
    </row>
    <row r="46" spans="1:24" ht="20.25" customHeight="1" thickTop="1" thickBot="1" x14ac:dyDescent="0.4">
      <c r="A46" s="98"/>
      <c r="B46" s="95"/>
      <c r="C46" s="96"/>
      <c r="D46" s="56"/>
      <c r="E46" s="34">
        <f t="shared" si="2"/>
        <v>0</v>
      </c>
      <c r="F46" s="804"/>
      <c r="G46" s="120"/>
      <c r="H46" s="59"/>
      <c r="I46" s="805"/>
      <c r="J46" s="39">
        <f t="shared" si="0"/>
        <v>0</v>
      </c>
      <c r="K46" s="81"/>
      <c r="L46" s="566"/>
      <c r="M46" s="61"/>
      <c r="N46" s="42">
        <f t="shared" si="1"/>
        <v>0</v>
      </c>
      <c r="O46" s="69"/>
      <c r="P46" s="667"/>
      <c r="Q46" s="97"/>
      <c r="R46" s="93"/>
      <c r="S46" s="89"/>
      <c r="T46" s="48"/>
      <c r="U46" s="49"/>
      <c r="V46" s="50"/>
      <c r="W46" s="111"/>
      <c r="X46" s="1000"/>
    </row>
    <row r="47" spans="1:24" ht="24.75" thickTop="1" thickBot="1" x14ac:dyDescent="0.4">
      <c r="A47" s="98"/>
      <c r="B47" s="95"/>
      <c r="C47" s="96"/>
      <c r="D47" s="56"/>
      <c r="E47" s="34">
        <f t="shared" si="2"/>
        <v>0</v>
      </c>
      <c r="F47" s="804"/>
      <c r="G47" s="120"/>
      <c r="H47" s="59"/>
      <c r="I47" s="805"/>
      <c r="J47" s="39">
        <f t="shared" si="0"/>
        <v>0</v>
      </c>
      <c r="K47" s="81"/>
      <c r="L47" s="566"/>
      <c r="M47" s="61"/>
      <c r="N47" s="42">
        <f t="shared" si="1"/>
        <v>0</v>
      </c>
      <c r="O47" s="104"/>
      <c r="P47" s="669"/>
      <c r="Q47" s="97"/>
      <c r="R47" s="93"/>
      <c r="S47" s="89"/>
      <c r="T47" s="48"/>
      <c r="U47" s="49"/>
      <c r="V47" s="50"/>
      <c r="W47" s="111"/>
      <c r="X47" s="1000"/>
    </row>
    <row r="48" spans="1:24" ht="24.75" thickTop="1" thickBot="1" x14ac:dyDescent="0.4">
      <c r="A48" s="98"/>
      <c r="B48" s="95"/>
      <c r="C48" s="96"/>
      <c r="D48" s="56"/>
      <c r="E48" s="34">
        <f t="shared" si="2"/>
        <v>0</v>
      </c>
      <c r="F48" s="804"/>
      <c r="G48" s="120"/>
      <c r="H48" s="59"/>
      <c r="I48" s="805"/>
      <c r="J48" s="39">
        <f t="shared" si="0"/>
        <v>0</v>
      </c>
      <c r="K48" s="81"/>
      <c r="L48" s="566"/>
      <c r="M48" s="61"/>
      <c r="N48" s="42">
        <f t="shared" si="1"/>
        <v>0</v>
      </c>
      <c r="O48" s="106"/>
      <c r="P48" s="669"/>
      <c r="Q48" s="97"/>
      <c r="R48" s="93"/>
      <c r="S48" s="89"/>
      <c r="T48" s="48"/>
      <c r="U48" s="49"/>
      <c r="V48" s="50"/>
      <c r="W48" s="111"/>
      <c r="X48" s="1000"/>
    </row>
    <row r="49" spans="1:24" ht="24.75" thickTop="1" thickBot="1" x14ac:dyDescent="0.4">
      <c r="A49" s="101"/>
      <c r="B49" s="95"/>
      <c r="C49" s="96"/>
      <c r="D49" s="56"/>
      <c r="E49" s="34">
        <f t="shared" si="2"/>
        <v>0</v>
      </c>
      <c r="F49" s="804"/>
      <c r="G49" s="120"/>
      <c r="H49" s="59"/>
      <c r="I49" s="805"/>
      <c r="J49" s="39">
        <f t="shared" si="0"/>
        <v>0</v>
      </c>
      <c r="K49" s="81"/>
      <c r="L49" s="566"/>
      <c r="M49" s="61"/>
      <c r="N49" s="42">
        <f t="shared" si="1"/>
        <v>0</v>
      </c>
      <c r="O49" s="69"/>
      <c r="P49" s="667"/>
      <c r="Q49" s="108"/>
      <c r="R49" s="109"/>
      <c r="S49" s="89"/>
      <c r="T49" s="48"/>
      <c r="U49" s="49"/>
      <c r="V49" s="50"/>
      <c r="W49" s="111"/>
      <c r="X49" s="1000"/>
    </row>
    <row r="50" spans="1:24" ht="24.75" thickTop="1" thickBot="1" x14ac:dyDescent="0.4">
      <c r="A50" s="110"/>
      <c r="B50" s="95"/>
      <c r="C50" s="96"/>
      <c r="D50" s="56"/>
      <c r="E50" s="34">
        <f t="shared" si="2"/>
        <v>0</v>
      </c>
      <c r="F50" s="804"/>
      <c r="G50" s="120"/>
      <c r="H50" s="59"/>
      <c r="I50" s="805"/>
      <c r="J50" s="39">
        <f t="shared" si="0"/>
        <v>0</v>
      </c>
      <c r="K50" s="81"/>
      <c r="L50" s="566"/>
      <c r="M50" s="61"/>
      <c r="N50" s="42">
        <f t="shared" si="1"/>
        <v>0</v>
      </c>
      <c r="O50" s="69"/>
      <c r="P50" s="667"/>
      <c r="Q50" s="108"/>
      <c r="R50" s="109"/>
      <c r="S50" s="89"/>
      <c r="T50" s="48"/>
      <c r="U50" s="49"/>
      <c r="V50" s="50"/>
      <c r="W50" s="111"/>
      <c r="X50" s="1000"/>
    </row>
    <row r="51" spans="1:24" ht="24.75" thickTop="1" thickBot="1" x14ac:dyDescent="0.4">
      <c r="A51" s="112"/>
      <c r="B51" s="95"/>
      <c r="C51" s="113"/>
      <c r="D51" s="114"/>
      <c r="E51" s="34">
        <f t="shared" si="2"/>
        <v>0</v>
      </c>
      <c r="F51" s="804"/>
      <c r="G51" s="120"/>
      <c r="H51" s="59"/>
      <c r="I51" s="805"/>
      <c r="J51" s="39">
        <f t="shared" si="0"/>
        <v>0</v>
      </c>
      <c r="K51" s="81"/>
      <c r="L51" s="566"/>
      <c r="M51" s="61"/>
      <c r="N51" s="42">
        <f t="shared" si="1"/>
        <v>0</v>
      </c>
      <c r="O51" s="69"/>
      <c r="P51" s="667"/>
      <c r="Q51" s="97"/>
      <c r="R51" s="93"/>
      <c r="S51" s="89"/>
      <c r="T51" s="48"/>
      <c r="U51" s="49"/>
      <c r="V51" s="50"/>
      <c r="W51" s="111"/>
      <c r="X51" s="999"/>
    </row>
    <row r="52" spans="1:24" ht="24.75" thickTop="1" thickBot="1" x14ac:dyDescent="0.4">
      <c r="A52" s="102"/>
      <c r="B52" s="95"/>
      <c r="C52" s="96"/>
      <c r="D52" s="114"/>
      <c r="E52" s="34">
        <f t="shared" si="2"/>
        <v>0</v>
      </c>
      <c r="F52" s="804"/>
      <c r="G52" s="120"/>
      <c r="H52" s="59"/>
      <c r="I52" s="805"/>
      <c r="J52" s="39">
        <f t="shared" si="0"/>
        <v>0</v>
      </c>
      <c r="K52" s="81"/>
      <c r="L52" s="566"/>
      <c r="M52" s="61"/>
      <c r="N52" s="42">
        <f t="shared" si="1"/>
        <v>0</v>
      </c>
      <c r="O52" s="69"/>
      <c r="P52" s="667"/>
      <c r="Q52" s="97"/>
      <c r="R52" s="93"/>
      <c r="S52" s="89"/>
      <c r="T52" s="48"/>
      <c r="U52" s="49"/>
      <c r="V52" s="50"/>
      <c r="W52" s="111"/>
      <c r="X52" s="999"/>
    </row>
    <row r="53" spans="1:24" ht="24.75" thickTop="1" thickBot="1" x14ac:dyDescent="0.4">
      <c r="A53" s="101"/>
      <c r="B53" s="95"/>
      <c r="C53" s="96"/>
      <c r="D53" s="114"/>
      <c r="E53" s="34">
        <f t="shared" si="2"/>
        <v>0</v>
      </c>
      <c r="F53" s="804"/>
      <c r="G53" s="120"/>
      <c r="H53" s="59"/>
      <c r="I53" s="805"/>
      <c r="J53" s="39">
        <f t="shared" si="0"/>
        <v>0</v>
      </c>
      <c r="K53" s="81"/>
      <c r="L53" s="566"/>
      <c r="M53" s="61"/>
      <c r="N53" s="42">
        <f t="shared" si="1"/>
        <v>0</v>
      </c>
      <c r="O53" s="69"/>
      <c r="P53" s="667"/>
      <c r="Q53" s="97"/>
      <c r="R53" s="93"/>
      <c r="S53" s="89"/>
      <c r="T53" s="48"/>
      <c r="U53" s="49"/>
      <c r="V53" s="50"/>
      <c r="W53" s="111"/>
      <c r="X53" s="999"/>
    </row>
    <row r="54" spans="1:24" ht="24.75" thickTop="1" thickBot="1" x14ac:dyDescent="0.4">
      <c r="A54" s="102"/>
      <c r="B54" s="95"/>
      <c r="C54" s="96"/>
      <c r="D54" s="114"/>
      <c r="E54" s="34">
        <f t="shared" si="2"/>
        <v>0</v>
      </c>
      <c r="F54" s="804"/>
      <c r="G54" s="120"/>
      <c r="H54" s="59"/>
      <c r="I54" s="805"/>
      <c r="J54" s="39">
        <f t="shared" si="0"/>
        <v>0</v>
      </c>
      <c r="K54" s="81"/>
      <c r="L54" s="566"/>
      <c r="M54" s="61"/>
      <c r="N54" s="42">
        <f t="shared" si="1"/>
        <v>0</v>
      </c>
      <c r="O54" s="69"/>
      <c r="P54" s="667"/>
      <c r="Q54" s="97"/>
      <c r="R54" s="93"/>
      <c r="S54" s="89"/>
      <c r="T54" s="48"/>
      <c r="U54" s="49"/>
      <c r="V54" s="50"/>
      <c r="W54" s="111"/>
      <c r="X54" s="999"/>
    </row>
    <row r="55" spans="1:24" ht="24.75" thickTop="1" thickBot="1" x14ac:dyDescent="0.4">
      <c r="A55" s="102"/>
      <c r="B55" s="95"/>
      <c r="C55" s="96"/>
      <c r="D55" s="114"/>
      <c r="E55" s="34">
        <f t="shared" si="2"/>
        <v>0</v>
      </c>
      <c r="F55" s="804"/>
      <c r="G55" s="120"/>
      <c r="H55" s="59"/>
      <c r="I55" s="805"/>
      <c r="J55" s="39">
        <f t="shared" si="0"/>
        <v>0</v>
      </c>
      <c r="K55" s="81"/>
      <c r="L55" s="566"/>
      <c r="M55" s="61"/>
      <c r="N55" s="42">
        <f t="shared" si="1"/>
        <v>0</v>
      </c>
      <c r="O55" s="69"/>
      <c r="P55" s="667"/>
      <c r="Q55" s="97"/>
      <c r="R55" s="93"/>
      <c r="S55" s="89"/>
      <c r="T55" s="48"/>
      <c r="U55" s="49"/>
      <c r="V55" s="50"/>
      <c r="W55" s="111"/>
      <c r="X55" s="999"/>
    </row>
    <row r="56" spans="1:24" ht="24.75" thickTop="1" thickBot="1" x14ac:dyDescent="0.4">
      <c r="A56" s="101"/>
      <c r="B56" s="102"/>
      <c r="C56" s="116"/>
      <c r="D56" s="114"/>
      <c r="E56" s="34">
        <f t="shared" si="2"/>
        <v>0</v>
      </c>
      <c r="F56" s="804"/>
      <c r="G56" s="120"/>
      <c r="H56" s="59"/>
      <c r="I56" s="805"/>
      <c r="J56" s="39">
        <f t="shared" si="0"/>
        <v>0</v>
      </c>
      <c r="K56" s="81"/>
      <c r="L56" s="566"/>
      <c r="M56" s="61"/>
      <c r="N56" s="42">
        <f t="shared" si="1"/>
        <v>0</v>
      </c>
      <c r="O56" s="69"/>
      <c r="P56" s="667"/>
      <c r="Q56" s="97"/>
      <c r="R56" s="93"/>
      <c r="S56" s="89"/>
      <c r="T56" s="48"/>
      <c r="U56" s="49"/>
      <c r="V56" s="50"/>
      <c r="W56" s="111"/>
      <c r="X56" s="999"/>
    </row>
    <row r="57" spans="1:24" ht="24.75" thickTop="1" thickBot="1" x14ac:dyDescent="0.4">
      <c r="A57" s="102"/>
      <c r="B57" s="102"/>
      <c r="C57" s="116"/>
      <c r="D57" s="114"/>
      <c r="E57" s="34">
        <f t="shared" si="2"/>
        <v>0</v>
      </c>
      <c r="F57" s="804"/>
      <c r="G57" s="120"/>
      <c r="H57" s="59"/>
      <c r="I57" s="805"/>
      <c r="J57" s="39">
        <f t="shared" si="0"/>
        <v>0</v>
      </c>
      <c r="K57" s="81"/>
      <c r="L57" s="566"/>
      <c r="M57" s="61"/>
      <c r="N57" s="42">
        <f t="shared" si="1"/>
        <v>0</v>
      </c>
      <c r="O57" s="69"/>
      <c r="P57" s="667"/>
      <c r="Q57" s="117"/>
      <c r="R57" s="118"/>
      <c r="S57" s="89"/>
      <c r="T57" s="48"/>
      <c r="U57" s="49"/>
      <c r="V57" s="50"/>
      <c r="X57" s="1001"/>
    </row>
    <row r="58" spans="1:24" ht="24.75" thickTop="1" thickBot="1" x14ac:dyDescent="0.4">
      <c r="A58" s="102"/>
      <c r="B58" s="102"/>
      <c r="C58" s="116"/>
      <c r="D58" s="114"/>
      <c r="E58" s="34">
        <f t="shared" si="2"/>
        <v>0</v>
      </c>
      <c r="F58" s="804"/>
      <c r="G58" s="120"/>
      <c r="H58" s="59"/>
      <c r="I58" s="805"/>
      <c r="J58" s="39">
        <f t="shared" si="0"/>
        <v>0</v>
      </c>
      <c r="K58" s="81"/>
      <c r="L58" s="566"/>
      <c r="M58" s="61"/>
      <c r="N58" s="42">
        <f t="shared" si="1"/>
        <v>0</v>
      </c>
      <c r="O58" s="69"/>
      <c r="P58" s="670"/>
      <c r="Q58" s="121"/>
      <c r="R58" s="122"/>
      <c r="S58" s="48"/>
      <c r="T58" s="48"/>
      <c r="U58" s="49"/>
      <c r="V58" s="50"/>
    </row>
    <row r="59" spans="1:24" ht="24.75" thickTop="1" thickBot="1" x14ac:dyDescent="0.4">
      <c r="A59" s="101"/>
      <c r="B59" s="99"/>
      <c r="C59" s="116"/>
      <c r="D59" s="114"/>
      <c r="E59" s="34">
        <f t="shared" si="2"/>
        <v>0</v>
      </c>
      <c r="F59" s="804"/>
      <c r="G59" s="120"/>
      <c r="H59" s="59"/>
      <c r="I59" s="805"/>
      <c r="J59" s="39">
        <f t="shared" si="0"/>
        <v>0</v>
      </c>
      <c r="K59" s="81"/>
      <c r="L59" s="566"/>
      <c r="M59" s="61"/>
      <c r="N59" s="42">
        <f t="shared" si="1"/>
        <v>0</v>
      </c>
      <c r="O59" s="69"/>
      <c r="P59" s="670"/>
      <c r="Q59" s="124"/>
      <c r="R59" s="125"/>
      <c r="S59" s="48"/>
      <c r="T59" s="48"/>
      <c r="U59" s="49"/>
      <c r="V59" s="50"/>
    </row>
    <row r="60" spans="1:24" ht="24.75" thickTop="1" thickBot="1" x14ac:dyDescent="0.4">
      <c r="A60" s="101"/>
      <c r="B60" s="99"/>
      <c r="C60" s="116"/>
      <c r="D60" s="116"/>
      <c r="E60" s="34">
        <f t="shared" si="2"/>
        <v>0</v>
      </c>
      <c r="F60" s="804"/>
      <c r="G60" s="120"/>
      <c r="H60" s="59"/>
      <c r="I60" s="805"/>
      <c r="J60" s="39">
        <f t="shared" si="0"/>
        <v>0</v>
      </c>
      <c r="K60" s="81"/>
      <c r="L60" s="566"/>
      <c r="M60" s="61"/>
      <c r="N60" s="42">
        <f t="shared" si="1"/>
        <v>0</v>
      </c>
      <c r="O60" s="69"/>
      <c r="P60" s="670"/>
      <c r="Q60" s="124"/>
      <c r="R60" s="125"/>
      <c r="S60" s="48"/>
      <c r="T60" s="48"/>
      <c r="U60" s="49"/>
      <c r="V60" s="50"/>
    </row>
    <row r="61" spans="1:24" ht="24.75" thickTop="1" thickBot="1" x14ac:dyDescent="0.4">
      <c r="A61" s="101"/>
      <c r="B61" s="99"/>
      <c r="C61" s="116"/>
      <c r="D61" s="116"/>
      <c r="E61" s="34">
        <f t="shared" si="2"/>
        <v>0</v>
      </c>
      <c r="F61" s="805"/>
      <c r="G61" s="120"/>
      <c r="H61" s="59"/>
      <c r="I61" s="805"/>
      <c r="J61" s="39">
        <f t="shared" si="0"/>
        <v>0</v>
      </c>
      <c r="K61" s="81"/>
      <c r="L61" s="566"/>
      <c r="M61" s="61"/>
      <c r="N61" s="42">
        <f t="shared" si="1"/>
        <v>0</v>
      </c>
      <c r="O61" s="69"/>
      <c r="P61" s="670"/>
      <c r="Q61" s="124"/>
      <c r="R61" s="125"/>
      <c r="S61" s="48"/>
      <c r="T61" s="48"/>
      <c r="U61" s="49"/>
      <c r="V61" s="50"/>
    </row>
    <row r="62" spans="1:24" ht="24.75" thickTop="1" thickBot="1" x14ac:dyDescent="0.4">
      <c r="A62" s="126"/>
      <c r="B62" s="127"/>
      <c r="C62" s="128"/>
      <c r="D62" s="128"/>
      <c r="E62" s="34">
        <f t="shared" si="2"/>
        <v>0</v>
      </c>
      <c r="F62" s="806"/>
      <c r="G62" s="136"/>
      <c r="H62" s="131"/>
      <c r="I62" s="819"/>
      <c r="J62" s="39">
        <f t="shared" si="0"/>
        <v>0</v>
      </c>
      <c r="K62" s="133"/>
      <c r="L62" s="567"/>
      <c r="M62" s="134"/>
      <c r="N62" s="42">
        <f t="shared" si="1"/>
        <v>0</v>
      </c>
      <c r="O62" s="135"/>
      <c r="P62" s="671"/>
      <c r="Q62" s="137"/>
      <c r="R62" s="138"/>
      <c r="S62" s="139"/>
      <c r="T62" s="139"/>
      <c r="U62" s="140"/>
      <c r="V62" s="141"/>
    </row>
    <row r="63" spans="1:24" s="889" customFormat="1" ht="24.75" thickTop="1" thickBot="1" x14ac:dyDescent="0.4">
      <c r="A63" s="702"/>
      <c r="B63" s="946"/>
      <c r="C63" s="947"/>
      <c r="D63" s="948"/>
      <c r="E63" s="34"/>
      <c r="F63" s="949"/>
      <c r="G63" s="713"/>
      <c r="H63" s="950"/>
      <c r="I63" s="949"/>
      <c r="J63" s="884"/>
      <c r="K63" s="462"/>
      <c r="L63" s="568"/>
      <c r="M63" s="463"/>
      <c r="N63" s="885"/>
      <c r="O63" s="951"/>
      <c r="P63" s="952"/>
      <c r="Q63" s="151"/>
      <c r="R63" s="886"/>
      <c r="S63" s="48"/>
      <c r="T63" s="48"/>
      <c r="U63" s="1026"/>
      <c r="V63" s="1027"/>
      <c r="W63" s="1009"/>
      <c r="X63" s="907"/>
    </row>
    <row r="64" spans="1:24" ht="31.5" customHeight="1" x14ac:dyDescent="0.35">
      <c r="A64" s="1875" t="s">
        <v>724</v>
      </c>
      <c r="B64" s="418" t="s">
        <v>23</v>
      </c>
      <c r="C64" s="1895" t="s">
        <v>725</v>
      </c>
      <c r="D64" s="829"/>
      <c r="E64" s="56"/>
      <c r="F64" s="410">
        <v>6095.9</v>
      </c>
      <c r="G64" s="1898">
        <v>45210</v>
      </c>
      <c r="H64" s="1892" t="s">
        <v>726</v>
      </c>
      <c r="I64" s="402">
        <v>6095.9</v>
      </c>
      <c r="J64" s="39">
        <f t="shared" si="0"/>
        <v>0</v>
      </c>
      <c r="K64" s="40">
        <v>102</v>
      </c>
      <c r="L64" s="582"/>
      <c r="M64" s="583"/>
      <c r="N64" s="42">
        <f t="shared" si="1"/>
        <v>621781.79999999993</v>
      </c>
      <c r="O64" s="1888" t="s">
        <v>22</v>
      </c>
      <c r="P64" s="1890" t="s">
        <v>685</v>
      </c>
      <c r="Q64" s="615"/>
      <c r="R64" s="125"/>
      <c r="S64" s="48"/>
      <c r="T64" s="1354"/>
      <c r="U64" s="1904" t="s">
        <v>850</v>
      </c>
      <c r="V64" s="1907">
        <v>3619.2</v>
      </c>
      <c r="W64" s="1903" t="s">
        <v>785</v>
      </c>
      <c r="X64" s="1900">
        <v>4176</v>
      </c>
    </row>
    <row r="65" spans="1:25" ht="18.75" customHeight="1" x14ac:dyDescent="0.35">
      <c r="A65" s="1704"/>
      <c r="B65" s="418" t="s">
        <v>727</v>
      </c>
      <c r="C65" s="1896"/>
      <c r="D65" s="409"/>
      <c r="E65" s="56"/>
      <c r="F65" s="410">
        <v>34.950000000000003</v>
      </c>
      <c r="G65" s="1899"/>
      <c r="H65" s="1893"/>
      <c r="I65" s="402">
        <v>34.950000000000003</v>
      </c>
      <c r="J65" s="39">
        <f t="shared" si="0"/>
        <v>0</v>
      </c>
      <c r="K65" s="40"/>
      <c r="L65" s="582"/>
      <c r="M65" s="583"/>
      <c r="N65" s="42">
        <f t="shared" si="1"/>
        <v>0</v>
      </c>
      <c r="O65" s="1889"/>
      <c r="P65" s="1891"/>
      <c r="Q65" s="543"/>
      <c r="R65" s="125"/>
      <c r="S65" s="48"/>
      <c r="T65" s="1354"/>
      <c r="U65" s="1905"/>
      <c r="V65" s="1908"/>
      <c r="W65" s="1903"/>
      <c r="X65" s="1901"/>
    </row>
    <row r="66" spans="1:25" ht="18.75" customHeight="1" x14ac:dyDescent="0.35">
      <c r="A66" s="1704"/>
      <c r="B66" s="418" t="s">
        <v>728</v>
      </c>
      <c r="C66" s="1896"/>
      <c r="D66" s="409"/>
      <c r="E66" s="56"/>
      <c r="F66" s="410">
        <v>295.3</v>
      </c>
      <c r="G66" s="1899"/>
      <c r="H66" s="1893"/>
      <c r="I66" s="402">
        <v>295.3</v>
      </c>
      <c r="J66" s="39">
        <f t="shared" si="0"/>
        <v>0</v>
      </c>
      <c r="K66" s="40"/>
      <c r="L66" s="582"/>
      <c r="M66" s="583"/>
      <c r="N66" s="42">
        <f t="shared" si="1"/>
        <v>0</v>
      </c>
      <c r="O66" s="1889"/>
      <c r="P66" s="1891"/>
      <c r="Q66" s="543"/>
      <c r="R66" s="125"/>
      <c r="S66" s="48"/>
      <c r="T66" s="1354"/>
      <c r="U66" s="1905"/>
      <c r="V66" s="1908"/>
      <c r="W66" s="1903"/>
      <c r="X66" s="1901"/>
    </row>
    <row r="67" spans="1:25" ht="18.75" customHeight="1" thickBot="1" x14ac:dyDescent="0.4">
      <c r="A67" s="1705"/>
      <c r="B67" s="418" t="s">
        <v>736</v>
      </c>
      <c r="C67" s="1897"/>
      <c r="D67" s="409"/>
      <c r="E67" s="56"/>
      <c r="F67" s="410">
        <v>98.8</v>
      </c>
      <c r="G67" s="1899"/>
      <c r="H67" s="1894"/>
      <c r="I67" s="402">
        <v>98.8</v>
      </c>
      <c r="J67" s="39">
        <f t="shared" si="0"/>
        <v>0</v>
      </c>
      <c r="K67" s="40"/>
      <c r="L67" s="582"/>
      <c r="M67" s="583"/>
      <c r="N67" s="42">
        <f t="shared" si="1"/>
        <v>0</v>
      </c>
      <c r="O67" s="1889"/>
      <c r="P67" s="1891"/>
      <c r="Q67" s="543"/>
      <c r="R67" s="125"/>
      <c r="S67" s="48"/>
      <c r="T67" s="1354"/>
      <c r="U67" s="1906"/>
      <c r="V67" s="1909"/>
      <c r="W67" s="1903"/>
      <c r="X67" s="1902"/>
    </row>
    <row r="68" spans="1:25" s="889" customFormat="1" ht="44.25" customHeight="1" thickBot="1" x14ac:dyDescent="0.4">
      <c r="A68" s="880" t="s">
        <v>448</v>
      </c>
      <c r="B68" s="519" t="s">
        <v>451</v>
      </c>
      <c r="C68" s="881" t="s">
        <v>738</v>
      </c>
      <c r="D68" s="517"/>
      <c r="E68" s="56"/>
      <c r="F68" s="698">
        <v>2400</v>
      </c>
      <c r="G68" s="882">
        <v>45211</v>
      </c>
      <c r="H68" s="883" t="s">
        <v>739</v>
      </c>
      <c r="I68" s="640">
        <v>2400</v>
      </c>
      <c r="J68" s="39">
        <f t="shared" si="0"/>
        <v>0</v>
      </c>
      <c r="K68" s="462">
        <v>36</v>
      </c>
      <c r="L68" s="591"/>
      <c r="M68" s="585"/>
      <c r="N68" s="42">
        <f t="shared" si="1"/>
        <v>86400</v>
      </c>
      <c r="O68" s="878" t="s">
        <v>21</v>
      </c>
      <c r="P68" s="879">
        <v>45217</v>
      </c>
      <c r="Q68" s="543"/>
      <c r="R68" s="886"/>
      <c r="S68" s="891"/>
      <c r="T68" s="891"/>
      <c r="U68" s="1481"/>
      <c r="V68" s="1482"/>
      <c r="W68" s="1009"/>
      <c r="X68" s="907"/>
    </row>
    <row r="69" spans="1:25" ht="24" thickTop="1" x14ac:dyDescent="0.35">
      <c r="A69" s="1948" t="s">
        <v>681</v>
      </c>
      <c r="B69" s="828" t="s">
        <v>682</v>
      </c>
      <c r="C69" s="1951" t="s">
        <v>730</v>
      </c>
      <c r="D69" s="409"/>
      <c r="E69" s="56"/>
      <c r="F69" s="876">
        <v>4862.3999999999996</v>
      </c>
      <c r="G69" s="1927">
        <v>45217</v>
      </c>
      <c r="H69" s="1930" t="s">
        <v>731</v>
      </c>
      <c r="I69" s="877">
        <v>4862.3999999999996</v>
      </c>
      <c r="J69" s="39">
        <f t="shared" si="0"/>
        <v>0</v>
      </c>
      <c r="K69" s="40">
        <v>102</v>
      </c>
      <c r="L69" s="582" t="s">
        <v>683</v>
      </c>
      <c r="M69" s="894">
        <f>400000+95964.8</f>
        <v>495964.8</v>
      </c>
      <c r="N69" s="42">
        <f t="shared" si="1"/>
        <v>495964.8</v>
      </c>
      <c r="O69" s="1932" t="s">
        <v>22</v>
      </c>
      <c r="P69" s="1916" t="s">
        <v>742</v>
      </c>
      <c r="Q69" s="543"/>
      <c r="R69" s="890"/>
      <c r="S69" s="1910">
        <v>28000</v>
      </c>
      <c r="T69" s="1913" t="s">
        <v>740</v>
      </c>
      <c r="U69" s="1958" t="s">
        <v>904</v>
      </c>
      <c r="V69" s="1961">
        <v>3897.6</v>
      </c>
      <c r="W69" s="1943" t="s">
        <v>785</v>
      </c>
      <c r="X69" s="1945">
        <v>4176</v>
      </c>
    </row>
    <row r="70" spans="1:25" ht="18.75" customHeight="1" x14ac:dyDescent="0.35">
      <c r="A70" s="1949"/>
      <c r="B70" s="828" t="s">
        <v>732</v>
      </c>
      <c r="C70" s="1952"/>
      <c r="D70" s="409"/>
      <c r="E70" s="56"/>
      <c r="F70" s="876">
        <v>235.1</v>
      </c>
      <c r="G70" s="1928"/>
      <c r="H70" s="1931"/>
      <c r="I70" s="877">
        <v>235.1</v>
      </c>
      <c r="J70" s="39">
        <f t="shared" si="0"/>
        <v>0</v>
      </c>
      <c r="K70" s="40">
        <v>109</v>
      </c>
      <c r="L70" s="582"/>
      <c r="M70" s="583"/>
      <c r="N70" s="893">
        <f t="shared" si="1"/>
        <v>25625.899999999998</v>
      </c>
      <c r="O70" s="1933"/>
      <c r="P70" s="1917"/>
      <c r="Q70" s="543"/>
      <c r="R70" s="890"/>
      <c r="S70" s="1911"/>
      <c r="T70" s="1914"/>
      <c r="U70" s="1959"/>
      <c r="V70" s="1962"/>
      <c r="W70" s="1903"/>
      <c r="X70" s="1946"/>
    </row>
    <row r="71" spans="1:25" ht="18.75" x14ac:dyDescent="0.3">
      <c r="A71" s="1949"/>
      <c r="B71" s="828" t="s">
        <v>733</v>
      </c>
      <c r="C71" s="1952"/>
      <c r="D71" s="409"/>
      <c r="E71" s="56"/>
      <c r="F71" s="876">
        <v>236.7</v>
      </c>
      <c r="G71" s="1928"/>
      <c r="H71" s="1931"/>
      <c r="I71" s="877">
        <v>236.7</v>
      </c>
      <c r="J71" s="39">
        <f t="shared" si="0"/>
        <v>0</v>
      </c>
      <c r="K71" s="462">
        <v>112</v>
      </c>
      <c r="L71" s="584"/>
      <c r="M71" s="585"/>
      <c r="N71" s="893">
        <f t="shared" si="1"/>
        <v>26510.399999999998</v>
      </c>
      <c r="O71" s="1933"/>
      <c r="P71" s="1917"/>
      <c r="Q71" s="543"/>
      <c r="R71" s="890"/>
      <c r="S71" s="1911"/>
      <c r="T71" s="1914"/>
      <c r="U71" s="1959"/>
      <c r="V71" s="1962"/>
      <c r="W71" s="1903"/>
      <c r="X71" s="1946"/>
    </row>
    <row r="72" spans="1:25" ht="18.75" x14ac:dyDescent="0.3">
      <c r="A72" s="1949"/>
      <c r="B72" s="828" t="s">
        <v>734</v>
      </c>
      <c r="C72" s="1952"/>
      <c r="D72" s="409"/>
      <c r="E72" s="56"/>
      <c r="F72" s="876">
        <v>354.1</v>
      </c>
      <c r="G72" s="1928"/>
      <c r="H72" s="1931"/>
      <c r="I72" s="877">
        <v>354.1</v>
      </c>
      <c r="J72" s="39"/>
      <c r="K72" s="462">
        <v>145</v>
      </c>
      <c r="L72" s="584"/>
      <c r="M72" s="585"/>
      <c r="N72" s="893">
        <f t="shared" si="1"/>
        <v>51344.5</v>
      </c>
      <c r="O72" s="1933"/>
      <c r="P72" s="1917"/>
      <c r="Q72" s="543"/>
      <c r="R72" s="890"/>
      <c r="S72" s="1911"/>
      <c r="T72" s="1914"/>
      <c r="U72" s="1959"/>
      <c r="V72" s="1962"/>
      <c r="W72" s="1903"/>
      <c r="X72" s="1946"/>
    </row>
    <row r="73" spans="1:25" ht="18.75" x14ac:dyDescent="0.3">
      <c r="A73" s="1949"/>
      <c r="B73" s="828" t="s">
        <v>735</v>
      </c>
      <c r="C73" s="1952"/>
      <c r="D73" s="409"/>
      <c r="E73" s="56"/>
      <c r="F73" s="876">
        <v>100.2</v>
      </c>
      <c r="G73" s="1928"/>
      <c r="H73" s="1931"/>
      <c r="I73" s="877">
        <v>100.2</v>
      </c>
      <c r="J73" s="39"/>
      <c r="K73" s="628">
        <v>20</v>
      </c>
      <c r="L73" s="749"/>
      <c r="M73" s="468"/>
      <c r="N73" s="893">
        <f t="shared" ref="N73:N133" si="3">K73*I73</f>
        <v>2004</v>
      </c>
      <c r="O73" s="1933"/>
      <c r="P73" s="1917"/>
      <c r="Q73" s="543"/>
      <c r="R73" s="890"/>
      <c r="S73" s="1911"/>
      <c r="T73" s="1914"/>
      <c r="U73" s="1959"/>
      <c r="V73" s="1962"/>
      <c r="W73" s="1903"/>
      <c r="X73" s="1946"/>
    </row>
    <row r="74" spans="1:25" ht="19.5" thickBot="1" x14ac:dyDescent="0.35">
      <c r="A74" s="1950"/>
      <c r="B74" s="828" t="s">
        <v>727</v>
      </c>
      <c r="C74" s="1952"/>
      <c r="D74" s="409"/>
      <c r="E74" s="56"/>
      <c r="F74" s="876">
        <v>24.7</v>
      </c>
      <c r="G74" s="1929"/>
      <c r="H74" s="1931"/>
      <c r="I74" s="877">
        <v>24.7</v>
      </c>
      <c r="J74" s="39">
        <f t="shared" ref="J74:J133" si="4">I74-F74</f>
        <v>0</v>
      </c>
      <c r="K74" s="978">
        <v>65</v>
      </c>
      <c r="L74" s="979"/>
      <c r="M74" s="980"/>
      <c r="N74" s="981">
        <f t="shared" si="3"/>
        <v>1605.5</v>
      </c>
      <c r="O74" s="1933"/>
      <c r="P74" s="1917"/>
      <c r="Q74" s="543"/>
      <c r="R74" s="890"/>
      <c r="S74" s="1912"/>
      <c r="T74" s="1915"/>
      <c r="U74" s="1960"/>
      <c r="V74" s="1963"/>
      <c r="W74" s="1944"/>
      <c r="X74" s="1947"/>
    </row>
    <row r="75" spans="1:25" s="889" customFormat="1" ht="32.25" customHeight="1" thickTop="1" x14ac:dyDescent="0.3">
      <c r="A75" s="1953" t="s">
        <v>681</v>
      </c>
      <c r="B75" s="519" t="s">
        <v>682</v>
      </c>
      <c r="C75" s="1956" t="s">
        <v>775</v>
      </c>
      <c r="D75" s="776"/>
      <c r="E75" s="737"/>
      <c r="F75" s="974">
        <v>3189.9</v>
      </c>
      <c r="G75" s="1934">
        <v>45224</v>
      </c>
      <c r="H75" s="1937" t="s">
        <v>776</v>
      </c>
      <c r="I75" s="953">
        <v>3189.9</v>
      </c>
      <c r="J75" s="977">
        <f t="shared" si="4"/>
        <v>0</v>
      </c>
      <c r="K75" s="982">
        <v>102</v>
      </c>
      <c r="L75" s="983" t="s">
        <v>683</v>
      </c>
      <c r="M75" s="984">
        <f>300000+93239.74</f>
        <v>393239.74</v>
      </c>
      <c r="N75" s="985">
        <f t="shared" si="3"/>
        <v>325369.8</v>
      </c>
      <c r="O75" s="1940" t="s">
        <v>22</v>
      </c>
      <c r="P75" s="1918" t="s">
        <v>781</v>
      </c>
      <c r="Q75" s="543"/>
      <c r="R75" s="991"/>
      <c r="S75" s="1921">
        <v>28000</v>
      </c>
      <c r="T75" s="1924" t="s">
        <v>778</v>
      </c>
      <c r="U75" s="1964" t="s">
        <v>904</v>
      </c>
      <c r="V75" s="1967">
        <v>2552</v>
      </c>
      <c r="W75" s="1009"/>
      <c r="X75" s="907"/>
    </row>
    <row r="76" spans="1:25" ht="31.5" customHeight="1" x14ac:dyDescent="0.3">
      <c r="A76" s="1954"/>
      <c r="B76" s="519" t="s">
        <v>734</v>
      </c>
      <c r="C76" s="1957"/>
      <c r="D76" s="776"/>
      <c r="E76" s="737"/>
      <c r="F76" s="876">
        <v>409.3</v>
      </c>
      <c r="G76" s="1935"/>
      <c r="H76" s="1938"/>
      <c r="I76" s="877">
        <v>409.3</v>
      </c>
      <c r="J76" s="977">
        <f t="shared" si="4"/>
        <v>0</v>
      </c>
      <c r="K76" s="986">
        <v>145</v>
      </c>
      <c r="L76" s="1886"/>
      <c r="M76" s="975"/>
      <c r="N76" s="42">
        <f t="shared" si="3"/>
        <v>59348.5</v>
      </c>
      <c r="O76" s="1941"/>
      <c r="P76" s="1919"/>
      <c r="Q76" s="543"/>
      <c r="R76" s="890"/>
      <c r="S76" s="1922"/>
      <c r="T76" s="1925"/>
      <c r="U76" s="1965"/>
      <c r="V76" s="1968"/>
    </row>
    <row r="77" spans="1:25" ht="31.5" customHeight="1" x14ac:dyDescent="0.3">
      <c r="A77" s="1954"/>
      <c r="B77" s="519" t="s">
        <v>735</v>
      </c>
      <c r="C77" s="1957"/>
      <c r="D77" s="776"/>
      <c r="E77" s="737"/>
      <c r="F77" s="876">
        <v>99.64</v>
      </c>
      <c r="G77" s="1935"/>
      <c r="H77" s="1938"/>
      <c r="I77" s="877">
        <v>99.64</v>
      </c>
      <c r="J77" s="977">
        <v>0</v>
      </c>
      <c r="K77" s="986">
        <v>20</v>
      </c>
      <c r="L77" s="1887"/>
      <c r="M77" s="975"/>
      <c r="N77" s="42">
        <f t="shared" si="3"/>
        <v>1992.8</v>
      </c>
      <c r="O77" s="1941"/>
      <c r="P77" s="1919"/>
      <c r="Q77" s="543"/>
      <c r="R77" s="890"/>
      <c r="S77" s="1922"/>
      <c r="T77" s="1925"/>
      <c r="U77" s="1965"/>
      <c r="V77" s="1968"/>
    </row>
    <row r="78" spans="1:25" ht="31.5" customHeight="1" thickBot="1" x14ac:dyDescent="0.35">
      <c r="A78" s="1955"/>
      <c r="B78" s="519" t="s">
        <v>727</v>
      </c>
      <c r="C78" s="1957"/>
      <c r="D78" s="776"/>
      <c r="E78" s="737"/>
      <c r="F78" s="876">
        <v>100.44</v>
      </c>
      <c r="G78" s="1936"/>
      <c r="H78" s="1939"/>
      <c r="I78" s="877">
        <v>100.44</v>
      </c>
      <c r="J78" s="977">
        <f t="shared" si="4"/>
        <v>0</v>
      </c>
      <c r="K78" s="987">
        <v>65</v>
      </c>
      <c r="L78" s="988"/>
      <c r="M78" s="989"/>
      <c r="N78" s="990">
        <f t="shared" si="3"/>
        <v>6528.5999999999995</v>
      </c>
      <c r="O78" s="1942"/>
      <c r="P78" s="1920"/>
      <c r="Q78" s="543"/>
      <c r="R78" s="890"/>
      <c r="S78" s="1923"/>
      <c r="T78" s="1926"/>
      <c r="U78" s="1966"/>
      <c r="V78" s="1969"/>
    </row>
    <row r="79" spans="1:25" ht="54" customHeight="1" thickTop="1" thickBot="1" x14ac:dyDescent="0.4">
      <c r="A79" s="521" t="s">
        <v>820</v>
      </c>
      <c r="B79" s="386" t="s">
        <v>821</v>
      </c>
      <c r="C79" s="1350" t="s">
        <v>846</v>
      </c>
      <c r="D79" s="445"/>
      <c r="E79" s="1015"/>
      <c r="F79" s="820">
        <v>885.86</v>
      </c>
      <c r="G79" s="1209">
        <v>45230</v>
      </c>
      <c r="H79" s="1210" t="s">
        <v>822</v>
      </c>
      <c r="I79" s="820">
        <v>885.86</v>
      </c>
      <c r="J79" s="977">
        <f t="shared" si="4"/>
        <v>0</v>
      </c>
      <c r="K79" s="468">
        <v>25</v>
      </c>
      <c r="L79" s="468"/>
      <c r="M79" s="591"/>
      <c r="N79" s="990">
        <f t="shared" si="3"/>
        <v>22146.5</v>
      </c>
      <c r="O79" s="1357" t="s">
        <v>78</v>
      </c>
      <c r="P79" s="1358">
        <v>45233</v>
      </c>
      <c r="Q79" s="1022"/>
      <c r="R79" s="543"/>
      <c r="S79" s="890"/>
      <c r="T79" s="1031"/>
      <c r="U79" s="1485"/>
      <c r="V79" s="960"/>
      <c r="W79" s="1024"/>
      <c r="X79" s="1028"/>
      <c r="Y79" s="1032"/>
    </row>
    <row r="80" spans="1:25" ht="54" customHeight="1" thickTop="1" thickBot="1" x14ac:dyDescent="0.35">
      <c r="A80" s="110"/>
      <c r="B80" s="737"/>
      <c r="C80" s="737"/>
      <c r="D80" s="737"/>
      <c r="E80" s="737"/>
      <c r="F80" s="807"/>
      <c r="G80" s="742"/>
      <c r="H80" s="739"/>
      <c r="I80" s="820"/>
      <c r="J80" s="39">
        <f t="shared" si="4"/>
        <v>0</v>
      </c>
      <c r="K80" s="688"/>
      <c r="L80" s="749"/>
      <c r="M80" s="757"/>
      <c r="N80" s="990">
        <f t="shared" si="3"/>
        <v>0</v>
      </c>
      <c r="O80" s="375"/>
      <c r="P80" s="674"/>
      <c r="Q80" s="375"/>
      <c r="R80" s="125"/>
      <c r="S80" s="48"/>
      <c r="T80" s="48"/>
      <c r="U80" s="49"/>
      <c r="V80" s="50"/>
    </row>
    <row r="81" spans="1:22" ht="20.25" thickTop="1" x14ac:dyDescent="0.3">
      <c r="A81" s="449"/>
      <c r="B81" s="737"/>
      <c r="C81" s="737"/>
      <c r="D81" s="737"/>
      <c r="E81" s="737"/>
      <c r="F81" s="807"/>
      <c r="G81" s="742"/>
      <c r="H81" s="739"/>
      <c r="I81" s="820"/>
      <c r="J81" s="39">
        <f t="shared" si="4"/>
        <v>0</v>
      </c>
      <c r="K81" s="688"/>
      <c r="L81" s="750"/>
      <c r="M81" s="468"/>
      <c r="N81" s="42">
        <f t="shared" si="3"/>
        <v>0</v>
      </c>
      <c r="O81" s="375"/>
      <c r="P81" s="674"/>
      <c r="Q81" s="375"/>
      <c r="R81" s="125"/>
      <c r="S81" s="48"/>
      <c r="T81" s="48"/>
      <c r="U81" s="49"/>
      <c r="V81" s="50"/>
    </row>
    <row r="82" spans="1:22" ht="30" customHeight="1" x14ac:dyDescent="0.3">
      <c r="A82" s="456"/>
      <c r="B82" s="737"/>
      <c r="C82" s="737"/>
      <c r="D82" s="737"/>
      <c r="E82" s="737"/>
      <c r="F82" s="807"/>
      <c r="G82" s="745"/>
      <c r="H82" s="744"/>
      <c r="I82" s="820"/>
      <c r="J82" s="39">
        <f t="shared" si="4"/>
        <v>0</v>
      </c>
      <c r="K82" s="688"/>
      <c r="L82" s="758"/>
      <c r="M82" s="468"/>
      <c r="N82" s="42">
        <f t="shared" si="3"/>
        <v>0</v>
      </c>
      <c r="O82" s="375"/>
      <c r="P82" s="674"/>
      <c r="Q82" s="375"/>
      <c r="R82" s="125"/>
      <c r="S82" s="48"/>
      <c r="T82" s="48"/>
      <c r="U82" s="49"/>
      <c r="V82" s="50"/>
    </row>
    <row r="83" spans="1:22" ht="21" x14ac:dyDescent="0.35">
      <c r="A83" s="456"/>
      <c r="B83" s="737"/>
      <c r="C83" s="737"/>
      <c r="D83" s="737"/>
      <c r="E83" s="737"/>
      <c r="F83" s="807"/>
      <c r="G83" s="745"/>
      <c r="H83" s="744"/>
      <c r="I83" s="820"/>
      <c r="J83" s="39">
        <f t="shared" si="4"/>
        <v>0</v>
      </c>
      <c r="K83" s="688"/>
      <c r="L83" s="758"/>
      <c r="M83" s="759"/>
      <c r="N83" s="42">
        <f t="shared" si="3"/>
        <v>0</v>
      </c>
      <c r="O83" s="375"/>
      <c r="P83" s="674"/>
      <c r="Q83" s="375"/>
      <c r="R83" s="125"/>
      <c r="S83" s="48"/>
      <c r="T83" s="48"/>
      <c r="U83" s="49"/>
      <c r="V83" s="50"/>
    </row>
    <row r="84" spans="1:22" ht="19.5" customHeight="1" x14ac:dyDescent="0.3">
      <c r="A84" s="456"/>
      <c r="B84" s="737"/>
      <c r="C84" s="737"/>
      <c r="D84" s="737"/>
      <c r="E84" s="737"/>
      <c r="F84" s="807"/>
      <c r="G84" s="745"/>
      <c r="H84" s="744"/>
      <c r="I84" s="820"/>
      <c r="J84" s="39">
        <f t="shared" si="4"/>
        <v>0</v>
      </c>
      <c r="K84" s="688"/>
      <c r="L84" s="758"/>
      <c r="M84" s="760"/>
      <c r="N84" s="42">
        <f t="shared" si="3"/>
        <v>0</v>
      </c>
      <c r="O84" s="375"/>
      <c r="P84" s="674"/>
      <c r="Q84" s="375"/>
      <c r="R84" s="125"/>
      <c r="S84" s="48"/>
      <c r="T84" s="48"/>
      <c r="U84" s="49"/>
      <c r="V84" s="50"/>
    </row>
    <row r="85" spans="1:22" ht="19.5" x14ac:dyDescent="0.3">
      <c r="A85" s="456"/>
      <c r="B85" s="737"/>
      <c r="C85" s="737"/>
      <c r="D85" s="737"/>
      <c r="E85" s="737"/>
      <c r="F85" s="807"/>
      <c r="G85" s="742"/>
      <c r="H85" s="740"/>
      <c r="I85" s="820"/>
      <c r="J85" s="39">
        <f t="shared" si="4"/>
        <v>0</v>
      </c>
      <c r="K85" s="688"/>
      <c r="L85" s="750"/>
      <c r="M85" s="468"/>
      <c r="N85" s="42">
        <f t="shared" si="3"/>
        <v>0</v>
      </c>
      <c r="O85" s="763"/>
      <c r="P85" s="674"/>
      <c r="Q85" s="375"/>
      <c r="R85" s="125"/>
      <c r="S85" s="176"/>
      <c r="T85" s="177"/>
      <c r="U85" s="49"/>
      <c r="V85" s="50"/>
    </row>
    <row r="86" spans="1:22" ht="19.5" x14ac:dyDescent="0.3">
      <c r="A86" s="90"/>
      <c r="B86" s="737"/>
      <c r="C86" s="737"/>
      <c r="D86" s="737"/>
      <c r="E86" s="737"/>
      <c r="F86" s="807"/>
      <c r="G86" s="742"/>
      <c r="H86" s="739"/>
      <c r="I86" s="820"/>
      <c r="J86" s="39">
        <f t="shared" si="4"/>
        <v>0</v>
      </c>
      <c r="K86" s="688"/>
      <c r="L86" s="750"/>
      <c r="M86" s="468"/>
      <c r="N86" s="42">
        <f t="shared" si="3"/>
        <v>0</v>
      </c>
      <c r="O86" s="763"/>
      <c r="P86" s="674"/>
      <c r="Q86" s="375"/>
      <c r="R86" s="125"/>
      <c r="S86" s="176"/>
      <c r="T86" s="177"/>
      <c r="U86" s="49"/>
      <c r="V86" s="50"/>
    </row>
    <row r="87" spans="1:22" ht="19.5" x14ac:dyDescent="0.3">
      <c r="A87" s="90"/>
      <c r="B87" s="737"/>
      <c r="C87" s="737"/>
      <c r="D87" s="737"/>
      <c r="E87" s="737"/>
      <c r="F87" s="807"/>
      <c r="G87" s="742"/>
      <c r="H87" s="739"/>
      <c r="I87" s="820"/>
      <c r="J87" s="39">
        <f t="shared" si="4"/>
        <v>0</v>
      </c>
      <c r="K87" s="688"/>
      <c r="L87" s="750"/>
      <c r="M87" s="468"/>
      <c r="N87" s="42">
        <f t="shared" si="3"/>
        <v>0</v>
      </c>
      <c r="O87" s="763"/>
      <c r="P87" s="674"/>
      <c r="Q87" s="375"/>
      <c r="R87" s="125"/>
      <c r="S87" s="176"/>
      <c r="T87" s="177"/>
      <c r="U87" s="49"/>
      <c r="V87" s="50"/>
    </row>
    <row r="88" spans="1:22" ht="19.5" x14ac:dyDescent="0.3">
      <c r="A88" s="90"/>
      <c r="B88" s="737"/>
      <c r="C88" s="737"/>
      <c r="D88" s="737"/>
      <c r="E88" s="737"/>
      <c r="F88" s="807"/>
      <c r="G88" s="742"/>
      <c r="H88" s="739"/>
      <c r="I88" s="820"/>
      <c r="J88" s="39">
        <f t="shared" si="4"/>
        <v>0</v>
      </c>
      <c r="K88" s="688"/>
      <c r="L88" s="751"/>
      <c r="M88" s="468"/>
      <c r="N88" s="42">
        <f t="shared" si="3"/>
        <v>0</v>
      </c>
      <c r="O88" s="763"/>
      <c r="P88" s="674"/>
      <c r="Q88" s="375"/>
      <c r="R88" s="125"/>
      <c r="S88" s="176"/>
      <c r="T88" s="177"/>
      <c r="U88" s="49"/>
      <c r="V88" s="50"/>
    </row>
    <row r="89" spans="1:22" ht="19.5" x14ac:dyDescent="0.3">
      <c r="A89" s="90"/>
      <c r="B89" s="737"/>
      <c r="C89" s="737"/>
      <c r="D89" s="737"/>
      <c r="E89" s="737"/>
      <c r="F89" s="807"/>
      <c r="G89" s="742"/>
      <c r="H89" s="739"/>
      <c r="I89" s="820"/>
      <c r="J89" s="39">
        <f t="shared" si="4"/>
        <v>0</v>
      </c>
      <c r="K89" s="688"/>
      <c r="L89" s="751"/>
      <c r="M89" s="468"/>
      <c r="N89" s="42">
        <f t="shared" si="3"/>
        <v>0</v>
      </c>
      <c r="O89" s="763"/>
      <c r="P89" s="674"/>
      <c r="Q89" s="375"/>
      <c r="R89" s="125"/>
      <c r="S89" s="176"/>
      <c r="T89" s="177"/>
      <c r="U89" s="49"/>
      <c r="V89" s="50"/>
    </row>
    <row r="90" spans="1:22" ht="52.5" customHeight="1" x14ac:dyDescent="0.3">
      <c r="A90" s="90"/>
      <c r="B90" s="737"/>
      <c r="C90" s="737"/>
      <c r="D90" s="737"/>
      <c r="E90" s="737"/>
      <c r="F90" s="807"/>
      <c r="G90" s="742"/>
      <c r="H90" s="739"/>
      <c r="I90" s="820"/>
      <c r="J90" s="39">
        <f t="shared" si="4"/>
        <v>0</v>
      </c>
      <c r="K90" s="688"/>
      <c r="L90" s="751"/>
      <c r="M90" s="468"/>
      <c r="N90" s="42">
        <f t="shared" ref="N90:N95" si="5">K90*I90</f>
        <v>0</v>
      </c>
      <c r="O90" s="763"/>
      <c r="P90" s="674"/>
      <c r="Q90" s="375"/>
      <c r="R90" s="125"/>
      <c r="S90" s="176"/>
      <c r="T90" s="177"/>
      <c r="U90" s="49"/>
      <c r="V90" s="50"/>
    </row>
    <row r="91" spans="1:22" ht="57" customHeight="1" x14ac:dyDescent="0.3">
      <c r="A91" s="80"/>
      <c r="B91" s="737"/>
      <c r="C91" s="737"/>
      <c r="D91" s="737"/>
      <c r="E91" s="737"/>
      <c r="F91" s="807"/>
      <c r="G91" s="745"/>
      <c r="H91" s="744"/>
      <c r="I91" s="820"/>
      <c r="J91" s="39">
        <f t="shared" si="4"/>
        <v>0</v>
      </c>
      <c r="K91" s="688"/>
      <c r="L91" s="751"/>
      <c r="M91" s="468"/>
      <c r="N91" s="42">
        <f t="shared" si="5"/>
        <v>0</v>
      </c>
      <c r="O91" s="765"/>
      <c r="P91" s="766"/>
      <c r="Q91" s="375"/>
      <c r="R91" s="125"/>
      <c r="S91" s="176"/>
      <c r="T91" s="177"/>
      <c r="U91" s="49"/>
      <c r="V91" s="50"/>
    </row>
    <row r="92" spans="1:22" ht="32.25" customHeight="1" x14ac:dyDescent="0.3">
      <c r="A92" s="80"/>
      <c r="B92" s="737"/>
      <c r="C92" s="737"/>
      <c r="D92" s="737"/>
      <c r="E92" s="737"/>
      <c r="F92" s="807"/>
      <c r="G92" s="745"/>
      <c r="H92" s="744"/>
      <c r="I92" s="820"/>
      <c r="J92" s="39">
        <f t="shared" si="4"/>
        <v>0</v>
      </c>
      <c r="K92" s="688"/>
      <c r="L92" s="750"/>
      <c r="M92" s="468"/>
      <c r="N92" s="42">
        <f t="shared" si="5"/>
        <v>0</v>
      </c>
      <c r="O92" s="765"/>
      <c r="P92" s="766"/>
      <c r="Q92" s="375"/>
      <c r="R92" s="125"/>
      <c r="S92" s="176"/>
      <c r="T92" s="177"/>
      <c r="U92" s="49"/>
      <c r="V92" s="50"/>
    </row>
    <row r="93" spans="1:22" ht="57.75" customHeight="1" x14ac:dyDescent="0.3">
      <c r="A93" s="456"/>
      <c r="B93" s="737"/>
      <c r="C93" s="737"/>
      <c r="D93" s="737"/>
      <c r="E93" s="737"/>
      <c r="F93" s="807"/>
      <c r="G93" s="742"/>
      <c r="H93" s="748"/>
      <c r="I93" s="820"/>
      <c r="J93" s="39">
        <f t="shared" si="4"/>
        <v>0</v>
      </c>
      <c r="K93" s="688"/>
      <c r="L93" s="750"/>
      <c r="M93" s="468"/>
      <c r="N93" s="42">
        <f t="shared" si="5"/>
        <v>0</v>
      </c>
      <c r="O93" s="765"/>
      <c r="P93" s="673"/>
      <c r="Q93" s="375"/>
      <c r="R93" s="125"/>
      <c r="S93" s="176"/>
      <c r="T93" s="177"/>
      <c r="U93" s="49"/>
      <c r="V93" s="50"/>
    </row>
    <row r="94" spans="1:22" ht="32.25" customHeight="1" x14ac:dyDescent="0.35">
      <c r="A94" s="456"/>
      <c r="B94" s="737"/>
      <c r="C94" s="737"/>
      <c r="D94" s="737"/>
      <c r="E94" s="737"/>
      <c r="F94" s="807"/>
      <c r="G94" s="745"/>
      <c r="H94" s="741"/>
      <c r="I94" s="820"/>
      <c r="J94" s="39">
        <f t="shared" si="4"/>
        <v>0</v>
      </c>
      <c r="K94" s="628"/>
      <c r="L94" s="761"/>
      <c r="M94" s="468"/>
      <c r="N94" s="42">
        <f t="shared" si="5"/>
        <v>0</v>
      </c>
      <c r="O94" s="763"/>
      <c r="P94" s="674"/>
      <c r="Q94" s="375"/>
      <c r="R94" s="125"/>
      <c r="S94" s="176"/>
      <c r="T94" s="177"/>
      <c r="U94" s="49"/>
      <c r="V94" s="50"/>
    </row>
    <row r="95" spans="1:22" ht="32.25" customHeight="1" x14ac:dyDescent="0.35">
      <c r="A95" s="456"/>
      <c r="B95" s="737"/>
      <c r="C95" s="737"/>
      <c r="D95" s="737"/>
      <c r="E95" s="737"/>
      <c r="F95" s="807"/>
      <c r="G95" s="745"/>
      <c r="H95" s="741"/>
      <c r="I95" s="820"/>
      <c r="J95" s="39">
        <f t="shared" si="4"/>
        <v>0</v>
      </c>
      <c r="K95" s="628"/>
      <c r="L95" s="761"/>
      <c r="M95" s="468"/>
      <c r="N95" s="42">
        <f t="shared" si="5"/>
        <v>0</v>
      </c>
      <c r="O95" s="763"/>
      <c r="P95" s="674"/>
      <c r="Q95" s="375"/>
      <c r="R95" s="125"/>
      <c r="S95" s="176"/>
      <c r="T95" s="177"/>
      <c r="U95" s="49"/>
      <c r="V95" s="50"/>
    </row>
    <row r="96" spans="1:22" ht="32.25" customHeight="1" x14ac:dyDescent="0.35">
      <c r="A96" s="456"/>
      <c r="B96" s="737"/>
      <c r="C96" s="737"/>
      <c r="D96" s="737"/>
      <c r="E96" s="737"/>
      <c r="F96" s="807"/>
      <c r="G96" s="745"/>
      <c r="H96" s="744"/>
      <c r="I96" s="820"/>
      <c r="J96" s="39">
        <f t="shared" si="4"/>
        <v>0</v>
      </c>
      <c r="K96" s="628"/>
      <c r="L96" s="761"/>
      <c r="M96" s="468"/>
      <c r="N96" s="42">
        <f t="shared" si="3"/>
        <v>0</v>
      </c>
      <c r="O96" s="763"/>
      <c r="P96" s="674"/>
      <c r="Q96" s="375"/>
      <c r="R96" s="125"/>
      <c r="S96" s="176"/>
      <c r="T96" s="177"/>
      <c r="U96" s="49"/>
      <c r="V96" s="50"/>
    </row>
    <row r="97" spans="1:22" ht="32.25" customHeight="1" x14ac:dyDescent="0.35">
      <c r="A97" s="456"/>
      <c r="B97" s="737"/>
      <c r="C97" s="737"/>
      <c r="D97" s="737"/>
      <c r="E97" s="737"/>
      <c r="F97" s="807"/>
      <c r="G97" s="745"/>
      <c r="H97" s="744"/>
      <c r="I97" s="820"/>
      <c r="J97" s="39">
        <f t="shared" si="4"/>
        <v>0</v>
      </c>
      <c r="K97" s="628"/>
      <c r="L97" s="761"/>
      <c r="M97" s="468"/>
      <c r="N97" s="42">
        <f t="shared" si="3"/>
        <v>0</v>
      </c>
      <c r="O97" s="763"/>
      <c r="P97" s="674"/>
      <c r="Q97" s="375"/>
      <c r="R97" s="125"/>
      <c r="S97" s="176"/>
      <c r="T97" s="177"/>
      <c r="U97" s="49"/>
      <c r="V97" s="50"/>
    </row>
    <row r="98" spans="1:22" ht="24" customHeight="1" x14ac:dyDescent="0.35">
      <c r="A98" s="456"/>
      <c r="B98" s="737"/>
      <c r="C98" s="737"/>
      <c r="D98" s="737"/>
      <c r="E98" s="737"/>
      <c r="F98" s="807"/>
      <c r="G98" s="745"/>
      <c r="H98" s="744"/>
      <c r="I98" s="820"/>
      <c r="J98" s="39">
        <f t="shared" si="4"/>
        <v>0</v>
      </c>
      <c r="K98" s="628"/>
      <c r="L98" s="761"/>
      <c r="M98" s="468"/>
      <c r="N98" s="42">
        <f t="shared" si="3"/>
        <v>0</v>
      </c>
      <c r="O98" s="763"/>
      <c r="P98" s="674"/>
      <c r="Q98" s="375"/>
      <c r="R98" s="125"/>
      <c r="S98" s="176"/>
      <c r="T98" s="177"/>
      <c r="U98" s="49"/>
      <c r="V98" s="50"/>
    </row>
    <row r="99" spans="1:22" ht="21" x14ac:dyDescent="0.3">
      <c r="A99" s="456"/>
      <c r="B99" s="737"/>
      <c r="C99" s="737"/>
      <c r="D99" s="737"/>
      <c r="E99" s="737"/>
      <c r="F99" s="807"/>
      <c r="G99" s="743"/>
      <c r="H99" s="741"/>
      <c r="I99" s="820"/>
      <c r="J99" s="39">
        <f t="shared" si="4"/>
        <v>0</v>
      </c>
      <c r="K99" s="628"/>
      <c r="L99" s="762"/>
      <c r="M99" s="468"/>
      <c r="N99" s="42">
        <f t="shared" si="3"/>
        <v>0</v>
      </c>
      <c r="O99" s="445"/>
      <c r="P99" s="674"/>
      <c r="Q99" s="375"/>
      <c r="R99" s="125"/>
      <c r="S99" s="176"/>
      <c r="T99" s="177"/>
      <c r="U99" s="49"/>
      <c r="V99" s="50"/>
    </row>
    <row r="100" spans="1:22" ht="32.25" customHeight="1" x14ac:dyDescent="0.3">
      <c r="A100" s="456"/>
      <c r="B100" s="737"/>
      <c r="C100" s="737"/>
      <c r="D100" s="737"/>
      <c r="E100" s="737"/>
      <c r="F100" s="807"/>
      <c r="G100" s="745"/>
      <c r="H100" s="741"/>
      <c r="I100" s="820"/>
      <c r="J100" s="39">
        <f t="shared" si="4"/>
        <v>0</v>
      </c>
      <c r="K100" s="628"/>
      <c r="L100" s="762"/>
      <c r="M100" s="468"/>
      <c r="N100" s="42">
        <f t="shared" si="3"/>
        <v>0</v>
      </c>
      <c r="O100" s="763"/>
      <c r="P100" s="674"/>
      <c r="Q100" s="375"/>
      <c r="R100" s="125"/>
      <c r="S100" s="176"/>
      <c r="T100" s="177"/>
      <c r="U100" s="49"/>
      <c r="V100" s="50"/>
    </row>
    <row r="101" spans="1:22" ht="17.25" customHeight="1" x14ac:dyDescent="0.3">
      <c r="A101" s="456"/>
      <c r="B101" s="737"/>
      <c r="C101" s="737"/>
      <c r="D101" s="737"/>
      <c r="E101" s="737"/>
      <c r="F101" s="807"/>
      <c r="G101" s="745"/>
      <c r="H101" s="741"/>
      <c r="I101" s="820"/>
      <c r="J101" s="39">
        <f t="shared" si="4"/>
        <v>0</v>
      </c>
      <c r="K101" s="628"/>
      <c r="L101" s="762"/>
      <c r="M101" s="468"/>
      <c r="N101" s="42">
        <f t="shared" si="3"/>
        <v>0</v>
      </c>
      <c r="O101" s="763"/>
      <c r="P101" s="674"/>
      <c r="Q101" s="375"/>
      <c r="R101" s="125"/>
      <c r="S101" s="176"/>
      <c r="T101" s="177"/>
      <c r="U101" s="49"/>
      <c r="V101" s="50"/>
    </row>
    <row r="102" spans="1:22" ht="17.25" customHeight="1" x14ac:dyDescent="0.3">
      <c r="A102" s="456"/>
      <c r="B102" s="737"/>
      <c r="C102" s="737"/>
      <c r="D102" s="737"/>
      <c r="E102" s="737"/>
      <c r="F102" s="807"/>
      <c r="G102" s="745"/>
      <c r="H102" s="741"/>
      <c r="I102" s="820"/>
      <c r="J102" s="39">
        <f t="shared" si="4"/>
        <v>0</v>
      </c>
      <c r="K102" s="628"/>
      <c r="L102" s="762"/>
      <c r="M102" s="468"/>
      <c r="N102" s="42">
        <f t="shared" si="3"/>
        <v>0</v>
      </c>
      <c r="O102" s="763"/>
      <c r="P102" s="674"/>
      <c r="Q102" s="375"/>
      <c r="R102" s="125"/>
      <c r="S102" s="176"/>
      <c r="T102" s="177"/>
      <c r="U102" s="49"/>
      <c r="V102" s="50"/>
    </row>
    <row r="103" spans="1:22" ht="17.25" customHeight="1" x14ac:dyDescent="0.35">
      <c r="A103" s="152"/>
      <c r="B103" s="737"/>
      <c r="C103" s="737"/>
      <c r="D103" s="737"/>
      <c r="E103" s="737"/>
      <c r="F103" s="807"/>
      <c r="G103" s="743"/>
      <c r="H103" s="741"/>
      <c r="I103" s="820"/>
      <c r="J103" s="39">
        <f t="shared" si="4"/>
        <v>0</v>
      </c>
      <c r="K103" s="628"/>
      <c r="L103" s="752"/>
      <c r="M103" s="468"/>
      <c r="N103" s="42">
        <f t="shared" si="3"/>
        <v>0</v>
      </c>
      <c r="O103" s="375"/>
      <c r="P103" s="674"/>
      <c r="Q103" s="375"/>
      <c r="R103" s="125"/>
      <c r="S103" s="176"/>
      <c r="T103" s="177"/>
      <c r="U103" s="49"/>
      <c r="V103" s="50"/>
    </row>
    <row r="104" spans="1:22" ht="18.75" customHeight="1" x14ac:dyDescent="0.35">
      <c r="A104" s="152"/>
      <c r="B104" s="167"/>
      <c r="C104" s="174"/>
      <c r="D104" s="174"/>
      <c r="E104" s="56"/>
      <c r="F104" s="798"/>
      <c r="G104" s="659"/>
      <c r="H104" s="168"/>
      <c r="I104" s="798"/>
      <c r="J104" s="39">
        <f t="shared" si="4"/>
        <v>0</v>
      </c>
      <c r="K104" s="628"/>
      <c r="L104" s="752"/>
      <c r="M104" s="468"/>
      <c r="N104" s="42">
        <f t="shared" si="3"/>
        <v>0</v>
      </c>
      <c r="O104" s="375"/>
      <c r="P104" s="764"/>
      <c r="Q104" s="375"/>
      <c r="R104" s="125"/>
      <c r="S104" s="176"/>
      <c r="T104" s="177"/>
      <c r="U104" s="49"/>
      <c r="V104" s="50"/>
    </row>
    <row r="105" spans="1:22" ht="16.5" customHeight="1" x14ac:dyDescent="0.35">
      <c r="A105" s="152"/>
      <c r="B105" s="167"/>
      <c r="C105" s="174"/>
      <c r="D105" s="187"/>
      <c r="E105" s="56"/>
      <c r="F105" s="798"/>
      <c r="G105" s="659"/>
      <c r="H105" s="168"/>
      <c r="I105" s="798"/>
      <c r="J105" s="39">
        <f t="shared" si="4"/>
        <v>0</v>
      </c>
      <c r="K105" s="688"/>
      <c r="L105" s="752"/>
      <c r="M105" s="468"/>
      <c r="N105" s="42">
        <f t="shared" si="3"/>
        <v>0</v>
      </c>
      <c r="O105" s="375"/>
      <c r="P105" s="764"/>
      <c r="Q105" s="375"/>
      <c r="R105" s="125"/>
      <c r="S105" s="176"/>
      <c r="T105" s="177"/>
      <c r="U105" s="49"/>
      <c r="V105" s="50"/>
    </row>
    <row r="106" spans="1:22" ht="16.5" customHeight="1" x14ac:dyDescent="0.35">
      <c r="A106" s="152"/>
      <c r="B106" s="167"/>
      <c r="C106" s="174"/>
      <c r="D106" s="187"/>
      <c r="E106" s="56"/>
      <c r="F106" s="798"/>
      <c r="G106" s="659"/>
      <c r="H106" s="164"/>
      <c r="I106" s="798"/>
      <c r="J106" s="39">
        <f t="shared" si="4"/>
        <v>0</v>
      </c>
      <c r="K106" s="688"/>
      <c r="L106" s="752"/>
      <c r="M106" s="468"/>
      <c r="N106" s="42">
        <f t="shared" si="3"/>
        <v>0</v>
      </c>
      <c r="O106" s="375"/>
      <c r="P106" s="674"/>
      <c r="Q106" s="375"/>
      <c r="R106" s="125"/>
      <c r="S106" s="176"/>
      <c r="T106" s="177"/>
      <c r="U106" s="49"/>
      <c r="V106" s="50"/>
    </row>
    <row r="107" spans="1:22" ht="16.5" customHeight="1" x14ac:dyDescent="0.35">
      <c r="A107" s="152"/>
      <c r="B107" s="167"/>
      <c r="C107" s="174"/>
      <c r="D107" s="187"/>
      <c r="E107" s="56"/>
      <c r="F107" s="798"/>
      <c r="G107" s="659"/>
      <c r="H107" s="164"/>
      <c r="I107" s="798"/>
      <c r="J107" s="39">
        <f t="shared" si="4"/>
        <v>0</v>
      </c>
      <c r="K107" s="688"/>
      <c r="L107" s="752"/>
      <c r="M107" s="468"/>
      <c r="N107" s="42">
        <f t="shared" si="3"/>
        <v>0</v>
      </c>
      <c r="O107" s="375"/>
      <c r="P107" s="674"/>
      <c r="Q107" s="375"/>
      <c r="R107" s="125"/>
      <c r="S107" s="176"/>
      <c r="T107" s="177"/>
      <c r="U107" s="49"/>
      <c r="V107" s="50"/>
    </row>
    <row r="108" spans="1:22" ht="16.5" customHeight="1" x14ac:dyDescent="0.35">
      <c r="A108" s="152"/>
      <c r="B108" s="167"/>
      <c r="C108" s="174"/>
      <c r="D108" s="181"/>
      <c r="E108" s="56"/>
      <c r="F108" s="798"/>
      <c r="G108" s="659"/>
      <c r="H108" s="164"/>
      <c r="I108" s="798"/>
      <c r="J108" s="39">
        <f t="shared" si="4"/>
        <v>0</v>
      </c>
      <c r="K108" s="688"/>
      <c r="L108" s="752"/>
      <c r="M108" s="468"/>
      <c r="N108" s="42">
        <f t="shared" si="3"/>
        <v>0</v>
      </c>
      <c r="O108" s="375"/>
      <c r="P108" s="674"/>
      <c r="Q108" s="375"/>
      <c r="R108" s="125"/>
      <c r="S108" s="176"/>
      <c r="T108" s="177"/>
      <c r="U108" s="49"/>
      <c r="V108" s="50"/>
    </row>
    <row r="109" spans="1:22" ht="16.5" customHeight="1" x14ac:dyDescent="0.35">
      <c r="A109" s="152"/>
      <c r="B109" s="167"/>
      <c r="C109" s="174"/>
      <c r="D109" s="181"/>
      <c r="E109" s="56">
        <f t="shared" ref="E109:E174" si="6">D109*F109</f>
        <v>0</v>
      </c>
      <c r="F109" s="798"/>
      <c r="G109" s="659"/>
      <c r="H109" s="164"/>
      <c r="I109" s="798"/>
      <c r="J109" s="39">
        <f t="shared" si="4"/>
        <v>0</v>
      </c>
      <c r="K109" s="234"/>
      <c r="L109" s="575"/>
      <c r="M109" s="81"/>
      <c r="N109" s="42">
        <f t="shared" si="3"/>
        <v>0</v>
      </c>
      <c r="O109" s="375"/>
      <c r="P109" s="674"/>
      <c r="Q109" s="375"/>
      <c r="R109" s="125"/>
      <c r="S109" s="176"/>
      <c r="T109" s="177"/>
      <c r="U109" s="49"/>
      <c r="V109" s="50"/>
    </row>
    <row r="110" spans="1:22" ht="16.5" customHeight="1" x14ac:dyDescent="0.35">
      <c r="A110" s="98"/>
      <c r="B110" s="167"/>
      <c r="C110" s="188"/>
      <c r="D110" s="187"/>
      <c r="E110" s="56">
        <f t="shared" si="6"/>
        <v>0</v>
      </c>
      <c r="F110" s="798"/>
      <c r="G110" s="659"/>
      <c r="H110" s="168"/>
      <c r="I110" s="798"/>
      <c r="J110" s="39">
        <f t="shared" si="4"/>
        <v>0</v>
      </c>
      <c r="K110" s="234"/>
      <c r="L110" s="575"/>
      <c r="M110" s="81"/>
      <c r="N110" s="42">
        <f t="shared" si="3"/>
        <v>0</v>
      </c>
      <c r="O110" s="375"/>
      <c r="P110" s="764"/>
      <c r="Q110" s="375"/>
      <c r="R110" s="125"/>
      <c r="S110" s="176"/>
      <c r="T110" s="177"/>
      <c r="U110" s="49"/>
      <c r="V110" s="50"/>
    </row>
    <row r="111" spans="1:22" ht="16.5" customHeight="1" x14ac:dyDescent="0.35">
      <c r="A111" s="98"/>
      <c r="B111" s="167"/>
      <c r="C111" s="189"/>
      <c r="D111" s="187"/>
      <c r="E111" s="56">
        <f t="shared" si="6"/>
        <v>0</v>
      </c>
      <c r="F111" s="798"/>
      <c r="G111" s="659"/>
      <c r="H111" s="168"/>
      <c r="I111" s="798"/>
      <c r="J111" s="39">
        <f t="shared" si="4"/>
        <v>0</v>
      </c>
      <c r="K111" s="234"/>
      <c r="L111" s="575"/>
      <c r="M111" s="81"/>
      <c r="N111" s="42">
        <f t="shared" si="3"/>
        <v>0</v>
      </c>
      <c r="O111" s="375"/>
      <c r="P111" s="764"/>
      <c r="Q111" s="375"/>
      <c r="R111" s="125"/>
      <c r="S111" s="176"/>
      <c r="T111" s="177"/>
      <c r="U111" s="49"/>
      <c r="V111" s="50"/>
    </row>
    <row r="112" spans="1:22" ht="16.5" customHeight="1" x14ac:dyDescent="0.35">
      <c r="A112" s="98"/>
      <c r="B112" s="167"/>
      <c r="C112" s="191"/>
      <c r="D112" s="191"/>
      <c r="E112" s="56">
        <f t="shared" si="6"/>
        <v>0</v>
      </c>
      <c r="F112" s="798"/>
      <c r="G112" s="659"/>
      <c r="H112" s="168"/>
      <c r="I112" s="798"/>
      <c r="J112" s="39">
        <f t="shared" si="4"/>
        <v>0</v>
      </c>
      <c r="K112" s="234"/>
      <c r="L112" s="575"/>
      <c r="M112" s="81"/>
      <c r="N112" s="42">
        <f t="shared" si="3"/>
        <v>0</v>
      </c>
      <c r="O112" s="375"/>
      <c r="P112" s="764"/>
      <c r="Q112" s="375"/>
      <c r="R112" s="125"/>
      <c r="S112" s="176"/>
      <c r="T112" s="177"/>
      <c r="U112" s="49"/>
      <c r="V112" s="50"/>
    </row>
    <row r="113" spans="1:22" ht="16.5" customHeight="1" x14ac:dyDescent="0.35">
      <c r="A113" s="110"/>
      <c r="B113" s="99"/>
      <c r="C113" s="191"/>
      <c r="D113" s="191"/>
      <c r="E113" s="56">
        <f t="shared" si="6"/>
        <v>0</v>
      </c>
      <c r="F113" s="805"/>
      <c r="G113" s="120"/>
      <c r="H113" s="59"/>
      <c r="I113" s="805"/>
      <c r="J113" s="39">
        <f t="shared" si="4"/>
        <v>0</v>
      </c>
      <c r="K113" s="234"/>
      <c r="L113" s="575"/>
      <c r="M113" s="81"/>
      <c r="N113" s="42">
        <f t="shared" si="3"/>
        <v>0</v>
      </c>
      <c r="O113" s="375"/>
      <c r="P113" s="764"/>
      <c r="Q113" s="375"/>
      <c r="R113" s="125"/>
      <c r="S113" s="176"/>
      <c r="T113" s="177"/>
      <c r="U113" s="49"/>
      <c r="V113" s="50"/>
    </row>
    <row r="114" spans="1:22" ht="17.25" x14ac:dyDescent="0.3">
      <c r="A114" s="110"/>
      <c r="B114" s="99"/>
      <c r="C114" s="194"/>
      <c r="D114" s="191"/>
      <c r="E114" s="56">
        <f t="shared" si="6"/>
        <v>0</v>
      </c>
      <c r="F114" s="805"/>
      <c r="G114" s="120"/>
      <c r="H114" s="59"/>
      <c r="I114" s="805"/>
      <c r="J114" s="39">
        <f t="shared" si="4"/>
        <v>0</v>
      </c>
      <c r="K114" s="234"/>
      <c r="L114" s="753"/>
      <c r="M114" s="753"/>
      <c r="N114" s="42">
        <f t="shared" si="3"/>
        <v>0</v>
      </c>
      <c r="O114" s="375"/>
      <c r="P114" s="764"/>
      <c r="Q114" s="375"/>
      <c r="R114" s="125"/>
      <c r="S114" s="176"/>
      <c r="T114" s="177"/>
      <c r="U114" s="49"/>
      <c r="V114" s="50"/>
    </row>
    <row r="115" spans="1:22" ht="17.25" x14ac:dyDescent="0.3">
      <c r="A115" s="110"/>
      <c r="B115" s="99"/>
      <c r="C115" s="154"/>
      <c r="D115" s="191"/>
      <c r="E115" s="56">
        <f t="shared" si="6"/>
        <v>0</v>
      </c>
      <c r="F115" s="805"/>
      <c r="G115" s="120"/>
      <c r="H115" s="59"/>
      <c r="I115" s="805"/>
      <c r="J115" s="39">
        <f t="shared" si="4"/>
        <v>0</v>
      </c>
      <c r="K115" s="234"/>
      <c r="L115" s="753"/>
      <c r="M115" s="753"/>
      <c r="N115" s="42">
        <f t="shared" si="3"/>
        <v>0</v>
      </c>
      <c r="O115" s="375"/>
      <c r="P115" s="764"/>
      <c r="Q115" s="375"/>
      <c r="R115" s="125"/>
      <c r="S115" s="176"/>
      <c r="T115" s="177"/>
      <c r="U115" s="49"/>
      <c r="V115" s="50"/>
    </row>
    <row r="116" spans="1:22" ht="21" customHeight="1" x14ac:dyDescent="0.3">
      <c r="A116" s="193"/>
      <c r="B116" s="99"/>
      <c r="C116" s="194"/>
      <c r="D116" s="191"/>
      <c r="E116" s="56">
        <f t="shared" si="6"/>
        <v>0</v>
      </c>
      <c r="F116" s="805"/>
      <c r="G116" s="120"/>
      <c r="H116" s="59"/>
      <c r="I116" s="805"/>
      <c r="J116" s="39">
        <f t="shared" si="4"/>
        <v>0</v>
      </c>
      <c r="K116" s="234"/>
      <c r="L116" s="754"/>
      <c r="M116" s="755"/>
      <c r="N116" s="42">
        <f t="shared" si="3"/>
        <v>0</v>
      </c>
      <c r="O116" s="375"/>
      <c r="P116" s="764"/>
      <c r="Q116" s="375"/>
      <c r="R116" s="125"/>
      <c r="S116" s="176"/>
      <c r="T116" s="177"/>
      <c r="U116" s="49"/>
      <c r="V116" s="50"/>
    </row>
    <row r="117" spans="1:22" ht="26.25" customHeight="1" x14ac:dyDescent="0.3">
      <c r="A117" s="196"/>
      <c r="B117" s="99"/>
      <c r="C117" s="154"/>
      <c r="D117" s="191"/>
      <c r="E117" s="56">
        <f t="shared" si="6"/>
        <v>0</v>
      </c>
      <c r="F117" s="805"/>
      <c r="G117" s="120"/>
      <c r="H117" s="59"/>
      <c r="I117" s="805"/>
      <c r="J117" s="39">
        <f t="shared" si="4"/>
        <v>0</v>
      </c>
      <c r="K117" s="234"/>
      <c r="L117" s="754"/>
      <c r="M117" s="755"/>
      <c r="N117" s="42">
        <f t="shared" si="3"/>
        <v>0</v>
      </c>
      <c r="O117" s="375"/>
      <c r="P117" s="764"/>
      <c r="Q117" s="375"/>
      <c r="R117" s="125"/>
      <c r="S117" s="176"/>
      <c r="T117" s="177"/>
      <c r="U117" s="49"/>
      <c r="V117" s="50"/>
    </row>
    <row r="118" spans="1:22" x14ac:dyDescent="0.35">
      <c r="A118" s="101"/>
      <c r="B118" s="99"/>
      <c r="C118" s="191"/>
      <c r="D118" s="191"/>
      <c r="E118" s="56">
        <f t="shared" si="6"/>
        <v>0</v>
      </c>
      <c r="F118" s="805"/>
      <c r="G118" s="120"/>
      <c r="H118" s="59"/>
      <c r="I118" s="805"/>
      <c r="J118" s="39">
        <f t="shared" si="4"/>
        <v>0</v>
      </c>
      <c r="K118" s="234"/>
      <c r="L118" s="575"/>
      <c r="M118" s="81"/>
      <c r="N118" s="42">
        <f t="shared" si="3"/>
        <v>0</v>
      </c>
      <c r="O118" s="375"/>
      <c r="P118" s="764"/>
      <c r="Q118" s="375"/>
      <c r="R118" s="125"/>
      <c r="S118" s="176"/>
      <c r="T118" s="177"/>
      <c r="U118" s="49"/>
      <c r="V118" s="50"/>
    </row>
    <row r="119" spans="1:22" x14ac:dyDescent="0.35">
      <c r="A119" s="101"/>
      <c r="B119" s="99"/>
      <c r="C119" s="191"/>
      <c r="D119" s="191"/>
      <c r="E119" s="56">
        <f t="shared" si="6"/>
        <v>0</v>
      </c>
      <c r="F119" s="805"/>
      <c r="G119" s="120"/>
      <c r="H119" s="59"/>
      <c r="I119" s="805"/>
      <c r="J119" s="39">
        <f t="shared" si="4"/>
        <v>0</v>
      </c>
      <c r="K119" s="234"/>
      <c r="L119" s="575"/>
      <c r="M119" s="81"/>
      <c r="N119" s="42">
        <f t="shared" si="3"/>
        <v>0</v>
      </c>
      <c r="O119" s="375"/>
      <c r="P119" s="764"/>
      <c r="Q119" s="375"/>
      <c r="R119" s="125"/>
      <c r="S119" s="176"/>
      <c r="T119" s="177"/>
      <c r="U119" s="49"/>
      <c r="V119" s="50"/>
    </row>
    <row r="120" spans="1:22" x14ac:dyDescent="0.35">
      <c r="A120" s="101"/>
      <c r="B120" s="99"/>
      <c r="C120" s="191"/>
      <c r="D120" s="191"/>
      <c r="E120" s="56">
        <f t="shared" si="6"/>
        <v>0</v>
      </c>
      <c r="F120" s="805"/>
      <c r="G120" s="120"/>
      <c r="H120" s="59"/>
      <c r="I120" s="805"/>
      <c r="J120" s="39">
        <f t="shared" si="4"/>
        <v>0</v>
      </c>
      <c r="K120" s="81"/>
      <c r="L120" s="582"/>
      <c r="M120" s="583"/>
      <c r="N120" s="42">
        <f t="shared" si="3"/>
        <v>0</v>
      </c>
      <c r="O120" s="375"/>
      <c r="P120" s="764"/>
      <c r="Q120" s="375"/>
      <c r="R120" s="125"/>
      <c r="S120" s="176"/>
      <c r="T120" s="177"/>
      <c r="U120" s="49"/>
      <c r="V120" s="50"/>
    </row>
    <row r="121" spans="1:22" x14ac:dyDescent="0.35">
      <c r="A121" s="110"/>
      <c r="B121" s="99"/>
      <c r="C121" s="191"/>
      <c r="D121" s="191"/>
      <c r="E121" s="56">
        <f t="shared" si="6"/>
        <v>0</v>
      </c>
      <c r="F121" s="805"/>
      <c r="G121" s="120"/>
      <c r="H121" s="59"/>
      <c r="I121" s="805"/>
      <c r="J121" s="39">
        <f t="shared" si="4"/>
        <v>0</v>
      </c>
      <c r="K121" s="81"/>
      <c r="L121" s="582"/>
      <c r="M121" s="583"/>
      <c r="N121" s="42">
        <f t="shared" si="3"/>
        <v>0</v>
      </c>
      <c r="O121" s="375"/>
      <c r="P121" s="674"/>
      <c r="Q121" s="375"/>
      <c r="R121" s="125"/>
      <c r="S121" s="176"/>
      <c r="T121" s="177"/>
      <c r="U121" s="49"/>
      <c r="V121" s="50"/>
    </row>
    <row r="122" spans="1:22" x14ac:dyDescent="0.35">
      <c r="A122" s="110"/>
      <c r="B122" s="99"/>
      <c r="C122" s="191"/>
      <c r="D122" s="191"/>
      <c r="E122" s="56">
        <f t="shared" si="6"/>
        <v>0</v>
      </c>
      <c r="F122" s="805"/>
      <c r="G122" s="120"/>
      <c r="H122" s="59"/>
      <c r="I122" s="805"/>
      <c r="J122" s="39">
        <f t="shared" si="4"/>
        <v>0</v>
      </c>
      <c r="K122" s="81"/>
      <c r="L122" s="582"/>
      <c r="M122" s="583"/>
      <c r="N122" s="42">
        <f t="shared" si="3"/>
        <v>0</v>
      </c>
      <c r="O122" s="375"/>
      <c r="P122" s="674"/>
      <c r="Q122" s="375"/>
      <c r="R122" s="125"/>
      <c r="S122" s="176"/>
      <c r="T122" s="177"/>
      <c r="U122" s="49"/>
      <c r="V122" s="50"/>
    </row>
    <row r="123" spans="1:22" x14ac:dyDescent="0.35">
      <c r="A123" s="99"/>
      <c r="B123" s="99"/>
      <c r="C123" s="191"/>
      <c r="D123" s="191"/>
      <c r="E123" s="56">
        <f t="shared" si="6"/>
        <v>0</v>
      </c>
      <c r="F123" s="805"/>
      <c r="G123" s="120"/>
      <c r="H123" s="59"/>
      <c r="I123" s="805"/>
      <c r="J123" s="39">
        <f t="shared" si="4"/>
        <v>0</v>
      </c>
      <c r="K123" s="81"/>
      <c r="L123" s="582"/>
      <c r="M123" s="583"/>
      <c r="N123" s="42">
        <f t="shared" si="3"/>
        <v>0</v>
      </c>
      <c r="O123" s="375"/>
      <c r="P123" s="764"/>
      <c r="Q123" s="375"/>
      <c r="R123" s="125"/>
      <c r="S123" s="176"/>
      <c r="T123" s="177"/>
      <c r="U123" s="49"/>
      <c r="V123" s="50"/>
    </row>
    <row r="124" spans="1:22" x14ac:dyDescent="0.35">
      <c r="A124" s="99"/>
      <c r="B124" s="99"/>
      <c r="C124" s="191"/>
      <c r="D124" s="191"/>
      <c r="E124" s="56">
        <f t="shared" si="6"/>
        <v>0</v>
      </c>
      <c r="F124" s="805"/>
      <c r="G124" s="120"/>
      <c r="H124" s="59"/>
      <c r="I124" s="805"/>
      <c r="J124" s="39">
        <f t="shared" si="4"/>
        <v>0</v>
      </c>
      <c r="K124" s="81"/>
      <c r="L124" s="566"/>
      <c r="M124" s="61"/>
      <c r="N124" s="42">
        <f t="shared" si="3"/>
        <v>0</v>
      </c>
      <c r="O124" s="375"/>
      <c r="P124" s="764"/>
      <c r="Q124" s="375"/>
      <c r="R124" s="125"/>
      <c r="S124" s="176"/>
      <c r="T124" s="177"/>
      <c r="U124" s="49"/>
      <c r="V124" s="50"/>
    </row>
    <row r="125" spans="1:22" x14ac:dyDescent="0.35">
      <c r="A125" s="102"/>
      <c r="B125" s="99"/>
      <c r="C125" s="197"/>
      <c r="D125" s="197"/>
      <c r="E125" s="56">
        <f t="shared" si="6"/>
        <v>0</v>
      </c>
      <c r="F125" s="805"/>
      <c r="G125" s="120"/>
      <c r="H125" s="59"/>
      <c r="I125" s="805"/>
      <c r="J125" s="39">
        <f t="shared" si="4"/>
        <v>0</v>
      </c>
      <c r="K125" s="81"/>
      <c r="L125" s="566"/>
      <c r="M125" s="61"/>
      <c r="N125" s="42">
        <f t="shared" si="3"/>
        <v>0</v>
      </c>
      <c r="O125" s="375"/>
      <c r="P125" s="764"/>
      <c r="Q125" s="375"/>
      <c r="R125" s="125"/>
      <c r="S125" s="176"/>
      <c r="T125" s="177"/>
      <c r="U125" s="49"/>
      <c r="V125" s="50"/>
    </row>
    <row r="126" spans="1:22" x14ac:dyDescent="0.35">
      <c r="A126" s="152"/>
      <c r="B126" s="110"/>
      <c r="C126" s="194"/>
      <c r="D126" s="194"/>
      <c r="E126" s="56">
        <f t="shared" si="6"/>
        <v>0</v>
      </c>
      <c r="F126" s="805"/>
      <c r="G126" s="120"/>
      <c r="H126" s="59"/>
      <c r="I126" s="805"/>
      <c r="J126" s="39">
        <f t="shared" si="4"/>
        <v>0</v>
      </c>
      <c r="K126" s="81"/>
      <c r="L126" s="566"/>
      <c r="M126" s="61"/>
      <c r="N126" s="42">
        <f t="shared" si="3"/>
        <v>0</v>
      </c>
      <c r="O126" s="375"/>
      <c r="P126" s="764"/>
      <c r="Q126" s="375"/>
      <c r="R126" s="125"/>
      <c r="S126" s="176"/>
      <c r="T126" s="177"/>
      <c r="U126" s="49"/>
      <c r="V126" s="50"/>
    </row>
    <row r="127" spans="1:22" x14ac:dyDescent="0.35">
      <c r="A127" s="152"/>
      <c r="B127" s="110"/>
      <c r="C127" s="197"/>
      <c r="D127" s="197"/>
      <c r="E127" s="56">
        <f t="shared" si="6"/>
        <v>0</v>
      </c>
      <c r="F127" s="805"/>
      <c r="G127" s="120"/>
      <c r="H127" s="59"/>
      <c r="I127" s="805"/>
      <c r="J127" s="39">
        <f t="shared" si="4"/>
        <v>0</v>
      </c>
      <c r="K127" s="81"/>
      <c r="L127" s="566"/>
      <c r="M127" s="61"/>
      <c r="N127" s="42">
        <f t="shared" si="3"/>
        <v>0</v>
      </c>
      <c r="O127" s="375"/>
      <c r="P127" s="764"/>
      <c r="Q127" s="375"/>
      <c r="R127" s="125"/>
      <c r="S127" s="176"/>
      <c r="T127" s="177"/>
      <c r="U127" s="49"/>
      <c r="V127" s="50"/>
    </row>
    <row r="128" spans="1:22" x14ac:dyDescent="0.35">
      <c r="A128" s="152"/>
      <c r="B128" s="110"/>
      <c r="C128" s="197"/>
      <c r="D128" s="197"/>
      <c r="E128" s="56">
        <f t="shared" si="6"/>
        <v>0</v>
      </c>
      <c r="F128" s="805"/>
      <c r="G128" s="120"/>
      <c r="H128" s="59"/>
      <c r="I128" s="805"/>
      <c r="J128" s="39">
        <f t="shared" si="4"/>
        <v>0</v>
      </c>
      <c r="K128" s="81"/>
      <c r="L128" s="566"/>
      <c r="M128" s="61"/>
      <c r="N128" s="42">
        <f t="shared" si="3"/>
        <v>0</v>
      </c>
      <c r="O128" s="375"/>
      <c r="P128" s="764"/>
      <c r="Q128" s="375"/>
      <c r="R128" s="125"/>
      <c r="S128" s="176"/>
      <c r="T128" s="177"/>
      <c r="U128" s="49"/>
      <c r="V128" s="50"/>
    </row>
    <row r="129" spans="1:22" x14ac:dyDescent="0.35">
      <c r="A129" s="101"/>
      <c r="B129" s="99"/>
      <c r="C129" s="197"/>
      <c r="D129" s="197"/>
      <c r="E129" s="56">
        <f t="shared" si="6"/>
        <v>0</v>
      </c>
      <c r="F129" s="805"/>
      <c r="G129" s="120"/>
      <c r="H129" s="59"/>
      <c r="I129" s="805"/>
      <c r="J129" s="39">
        <f t="shared" si="4"/>
        <v>0</v>
      </c>
      <c r="K129" s="81"/>
      <c r="L129" s="566"/>
      <c r="M129" s="61"/>
      <c r="N129" s="42">
        <f t="shared" si="3"/>
        <v>0</v>
      </c>
      <c r="O129" s="375"/>
      <c r="P129" s="764"/>
      <c r="Q129" s="375"/>
      <c r="R129" s="125"/>
      <c r="S129" s="176"/>
      <c r="T129" s="176"/>
      <c r="U129" s="49"/>
      <c r="V129" s="50"/>
    </row>
    <row r="130" spans="1:22" x14ac:dyDescent="0.35">
      <c r="A130" s="101"/>
      <c r="B130" s="99"/>
      <c r="C130" s="197"/>
      <c r="D130" s="197"/>
      <c r="E130" s="56">
        <f t="shared" si="6"/>
        <v>0</v>
      </c>
      <c r="F130" s="805"/>
      <c r="G130" s="120"/>
      <c r="H130" s="59"/>
      <c r="I130" s="805"/>
      <c r="J130" s="39">
        <f t="shared" si="4"/>
        <v>0</v>
      </c>
      <c r="K130" s="81"/>
      <c r="L130" s="566"/>
      <c r="M130" s="61"/>
      <c r="N130" s="42">
        <f t="shared" si="3"/>
        <v>0</v>
      </c>
      <c r="O130" s="375"/>
      <c r="P130" s="764"/>
      <c r="Q130" s="375"/>
      <c r="R130" s="125"/>
      <c r="S130" s="176"/>
      <c r="T130" s="176"/>
      <c r="U130" s="49"/>
      <c r="V130" s="50"/>
    </row>
    <row r="131" spans="1:22" x14ac:dyDescent="0.35">
      <c r="A131" s="101"/>
      <c r="B131" s="99"/>
      <c r="C131" s="197"/>
      <c r="D131" s="197"/>
      <c r="E131" s="56">
        <f t="shared" si="6"/>
        <v>0</v>
      </c>
      <c r="F131" s="805"/>
      <c r="G131" s="120"/>
      <c r="H131" s="59"/>
      <c r="I131" s="805"/>
      <c r="J131" s="39">
        <f t="shared" si="4"/>
        <v>0</v>
      </c>
      <c r="K131" s="81"/>
      <c r="L131" s="566"/>
      <c r="M131" s="61"/>
      <c r="N131" s="42">
        <f t="shared" si="3"/>
        <v>0</v>
      </c>
      <c r="O131" s="375"/>
      <c r="P131" s="764"/>
      <c r="Q131" s="375"/>
      <c r="R131" s="125"/>
      <c r="S131" s="176"/>
      <c r="T131" s="176"/>
      <c r="U131" s="49"/>
      <c r="V131" s="50"/>
    </row>
    <row r="132" spans="1:22" x14ac:dyDescent="0.35">
      <c r="A132" s="99"/>
      <c r="B132" s="198"/>
      <c r="C132" s="197"/>
      <c r="D132" s="197"/>
      <c r="E132" s="56">
        <f t="shared" si="6"/>
        <v>0</v>
      </c>
      <c r="F132" s="805"/>
      <c r="G132" s="120"/>
      <c r="H132" s="59"/>
      <c r="I132" s="805"/>
      <c r="J132" s="39">
        <f t="shared" si="4"/>
        <v>0</v>
      </c>
      <c r="K132" s="81"/>
      <c r="L132" s="566"/>
      <c r="M132" s="61"/>
      <c r="N132" s="42">
        <f t="shared" si="3"/>
        <v>0</v>
      </c>
      <c r="O132" s="375"/>
      <c r="P132" s="764"/>
      <c r="Q132" s="375"/>
      <c r="R132" s="125"/>
      <c r="S132" s="176"/>
      <c r="T132" s="177"/>
      <c r="U132" s="49"/>
      <c r="V132" s="50"/>
    </row>
    <row r="133" spans="1:22" x14ac:dyDescent="0.35">
      <c r="A133" s="99"/>
      <c r="B133" s="99"/>
      <c r="C133" s="197"/>
      <c r="D133" s="197"/>
      <c r="E133" s="56">
        <f t="shared" si="6"/>
        <v>0</v>
      </c>
      <c r="F133" s="805"/>
      <c r="G133" s="120"/>
      <c r="H133" s="59"/>
      <c r="I133" s="805"/>
      <c r="J133" s="39">
        <f t="shared" si="4"/>
        <v>0</v>
      </c>
      <c r="K133" s="81"/>
      <c r="L133" s="566"/>
      <c r="M133" s="61"/>
      <c r="N133" s="42">
        <f t="shared" si="3"/>
        <v>0</v>
      </c>
      <c r="O133" s="375"/>
      <c r="P133" s="764"/>
      <c r="Q133" s="375"/>
      <c r="R133" s="125"/>
      <c r="S133" s="176"/>
      <c r="T133" s="177"/>
      <c r="U133" s="49"/>
      <c r="V133" s="50"/>
    </row>
    <row r="134" spans="1:22" x14ac:dyDescent="0.35">
      <c r="A134" s="99"/>
      <c r="B134" s="99"/>
      <c r="C134" s="197"/>
      <c r="D134" s="197"/>
      <c r="E134" s="56">
        <f t="shared" si="6"/>
        <v>0</v>
      </c>
      <c r="F134" s="805"/>
      <c r="G134" s="120"/>
      <c r="H134" s="59"/>
      <c r="I134" s="805"/>
      <c r="J134" s="39">
        <f t="shared" ref="J134:J271" si="7">I134-F134</f>
        <v>0</v>
      </c>
      <c r="K134" s="81"/>
      <c r="L134" s="566"/>
      <c r="M134" s="61"/>
      <c r="N134" s="42">
        <f t="shared" ref="N134:N199" si="8">K134*I134</f>
        <v>0</v>
      </c>
      <c r="O134" s="375"/>
      <c r="P134" s="764"/>
      <c r="Q134" s="375"/>
      <c r="R134" s="125"/>
      <c r="S134" s="176"/>
      <c r="T134" s="177"/>
      <c r="U134" s="49"/>
      <c r="V134" s="50"/>
    </row>
    <row r="135" spans="1:22" x14ac:dyDescent="0.35">
      <c r="A135" s="152"/>
      <c r="B135" s="99"/>
      <c r="C135" s="197"/>
      <c r="D135" s="197"/>
      <c r="E135" s="56">
        <f t="shared" si="6"/>
        <v>0</v>
      </c>
      <c r="F135" s="805"/>
      <c r="G135" s="120"/>
      <c r="H135" s="59"/>
      <c r="I135" s="805"/>
      <c r="J135" s="39">
        <f t="shared" si="7"/>
        <v>0</v>
      </c>
      <c r="K135" s="81"/>
      <c r="L135" s="566"/>
      <c r="M135" s="61"/>
      <c r="N135" s="42">
        <f t="shared" si="8"/>
        <v>0</v>
      </c>
      <c r="O135" s="375"/>
      <c r="P135" s="764"/>
      <c r="Q135" s="375"/>
      <c r="R135" s="125"/>
      <c r="S135" s="176"/>
      <c r="T135" s="177"/>
      <c r="U135" s="49"/>
      <c r="V135" s="50"/>
    </row>
    <row r="136" spans="1:22" ht="24" thickBot="1" x14ac:dyDescent="0.4">
      <c r="A136" s="99"/>
      <c r="B136" s="199"/>
      <c r="C136" s="200"/>
      <c r="D136" s="200"/>
      <c r="E136" s="201">
        <f t="shared" si="6"/>
        <v>0</v>
      </c>
      <c r="F136" s="808"/>
      <c r="G136" s="795"/>
      <c r="H136" s="794"/>
      <c r="I136" s="805"/>
      <c r="J136" s="39">
        <f t="shared" si="7"/>
        <v>0</v>
      </c>
      <c r="K136" s="81"/>
      <c r="L136" s="566"/>
      <c r="M136" s="61"/>
      <c r="N136" s="42">
        <f t="shared" si="8"/>
        <v>0</v>
      </c>
      <c r="O136" s="375"/>
      <c r="P136" s="764"/>
      <c r="Q136" s="375"/>
      <c r="R136" s="125"/>
      <c r="S136" s="176"/>
      <c r="T136" s="177"/>
      <c r="U136" s="49"/>
      <c r="V136" s="50"/>
    </row>
    <row r="137" spans="1:22" ht="24.75" thickTop="1" thickBot="1" x14ac:dyDescent="0.4">
      <c r="A137" s="99"/>
      <c r="B137" s="99"/>
      <c r="C137" s="197"/>
      <c r="D137" s="197"/>
      <c r="E137" s="34">
        <f t="shared" si="6"/>
        <v>0</v>
      </c>
      <c r="F137" s="805"/>
      <c r="G137" s="120"/>
      <c r="H137" s="59"/>
      <c r="I137" s="805"/>
      <c r="J137" s="39">
        <f t="shared" si="7"/>
        <v>0</v>
      </c>
      <c r="K137" s="81"/>
      <c r="L137" s="566"/>
      <c r="M137" s="61"/>
      <c r="N137" s="42">
        <f t="shared" si="8"/>
        <v>0</v>
      </c>
      <c r="O137" s="375"/>
      <c r="P137" s="764"/>
      <c r="Q137" s="375"/>
      <c r="R137" s="125"/>
      <c r="S137" s="176"/>
      <c r="T137" s="177"/>
      <c r="U137" s="49"/>
      <c r="V137" s="50"/>
    </row>
    <row r="138" spans="1:22" ht="24.75" thickTop="1" thickBot="1" x14ac:dyDescent="0.4">
      <c r="A138" s="110"/>
      <c r="B138" s="99"/>
      <c r="C138" s="197"/>
      <c r="D138" s="197"/>
      <c r="E138" s="34">
        <f t="shared" si="6"/>
        <v>0</v>
      </c>
      <c r="F138" s="805"/>
      <c r="G138" s="120"/>
      <c r="H138" s="59"/>
      <c r="I138" s="805"/>
      <c r="J138" s="39">
        <f t="shared" si="7"/>
        <v>0</v>
      </c>
      <c r="K138" s="81"/>
      <c r="L138" s="566"/>
      <c r="M138" s="61"/>
      <c r="N138" s="42">
        <f t="shared" si="8"/>
        <v>0</v>
      </c>
      <c r="O138" s="375"/>
      <c r="P138" s="764"/>
      <c r="Q138" s="375"/>
      <c r="R138" s="125"/>
      <c r="S138" s="176"/>
      <c r="T138" s="177"/>
      <c r="U138" s="49"/>
      <c r="V138" s="50"/>
    </row>
    <row r="139" spans="1:22" ht="24.75" thickTop="1" thickBot="1" x14ac:dyDescent="0.4">
      <c r="A139" s="110"/>
      <c r="B139" s="99"/>
      <c r="C139" s="197"/>
      <c r="D139" s="197"/>
      <c r="E139" s="34">
        <f t="shared" si="6"/>
        <v>0</v>
      </c>
      <c r="F139" s="805"/>
      <c r="G139" s="120"/>
      <c r="H139" s="59"/>
      <c r="I139" s="805"/>
      <c r="J139" s="39">
        <f t="shared" si="7"/>
        <v>0</v>
      </c>
      <c r="K139" s="81"/>
      <c r="L139" s="566"/>
      <c r="M139" s="61"/>
      <c r="N139" s="42">
        <f t="shared" si="8"/>
        <v>0</v>
      </c>
      <c r="O139" s="375"/>
      <c r="P139" s="764"/>
      <c r="Q139" s="375"/>
      <c r="R139" s="125"/>
      <c r="S139" s="176"/>
      <c r="T139" s="177"/>
      <c r="U139" s="49"/>
      <c r="V139" s="50"/>
    </row>
    <row r="140" spans="1:22" ht="24.75" thickTop="1" thickBot="1" x14ac:dyDescent="0.4">
      <c r="A140" s="110"/>
      <c r="B140" s="99"/>
      <c r="C140" s="197"/>
      <c r="D140" s="197"/>
      <c r="E140" s="34">
        <f t="shared" si="6"/>
        <v>0</v>
      </c>
      <c r="F140" s="805"/>
      <c r="G140" s="120"/>
      <c r="H140" s="59"/>
      <c r="I140" s="805"/>
      <c r="J140" s="39">
        <f t="shared" si="7"/>
        <v>0</v>
      </c>
      <c r="K140" s="81"/>
      <c r="L140" s="566"/>
      <c r="M140" s="61"/>
      <c r="N140" s="42">
        <f t="shared" si="8"/>
        <v>0</v>
      </c>
      <c r="O140" s="375"/>
      <c r="P140" s="764"/>
      <c r="Q140" s="375"/>
      <c r="R140" s="125"/>
      <c r="S140" s="176"/>
      <c r="T140" s="177"/>
      <c r="U140" s="49"/>
      <c r="V140" s="50"/>
    </row>
    <row r="141" spans="1:22" ht="24.75" thickTop="1" thickBot="1" x14ac:dyDescent="0.4">
      <c r="A141" s="99"/>
      <c r="B141" s="99"/>
      <c r="C141" s="197"/>
      <c r="D141" s="197"/>
      <c r="E141" s="34">
        <f t="shared" si="6"/>
        <v>0</v>
      </c>
      <c r="F141" s="805"/>
      <c r="G141" s="120"/>
      <c r="H141" s="59"/>
      <c r="I141" s="805"/>
      <c r="J141" s="39">
        <f t="shared" si="7"/>
        <v>0</v>
      </c>
      <c r="K141" s="81"/>
      <c r="L141" s="566"/>
      <c r="M141" s="61"/>
      <c r="N141" s="42">
        <f t="shared" si="8"/>
        <v>0</v>
      </c>
      <c r="O141" s="375"/>
      <c r="P141" s="764"/>
      <c r="Q141" s="375"/>
      <c r="R141" s="125"/>
      <c r="S141" s="176"/>
      <c r="T141" s="177"/>
      <c r="U141" s="49"/>
      <c r="V141" s="50"/>
    </row>
    <row r="142" spans="1:22" ht="24.75" thickTop="1" thickBot="1" x14ac:dyDescent="0.4">
      <c r="A142" s="98"/>
      <c r="B142" s="99"/>
      <c r="C142" s="197"/>
      <c r="D142" s="197"/>
      <c r="E142" s="34">
        <f t="shared" si="6"/>
        <v>0</v>
      </c>
      <c r="F142" s="805"/>
      <c r="G142" s="120"/>
      <c r="H142" s="59"/>
      <c r="I142" s="805"/>
      <c r="J142" s="39">
        <f t="shared" si="7"/>
        <v>0</v>
      </c>
      <c r="K142" s="81"/>
      <c r="L142" s="566"/>
      <c r="M142" s="61"/>
      <c r="N142" s="42">
        <f t="shared" si="8"/>
        <v>0</v>
      </c>
      <c r="O142" s="375"/>
      <c r="P142" s="764"/>
      <c r="Q142" s="375"/>
      <c r="R142" s="125"/>
      <c r="S142" s="176"/>
      <c r="T142" s="177"/>
      <c r="U142" s="49"/>
      <c r="V142" s="50"/>
    </row>
    <row r="143" spans="1:22" ht="24.75" thickTop="1" thickBot="1" x14ac:dyDescent="0.4">
      <c r="A143" s="101"/>
      <c r="B143" s="99"/>
      <c r="C143" s="197"/>
      <c r="D143" s="197"/>
      <c r="E143" s="34">
        <f t="shared" si="6"/>
        <v>0</v>
      </c>
      <c r="F143" s="805"/>
      <c r="G143" s="120"/>
      <c r="H143" s="59"/>
      <c r="I143" s="805"/>
      <c r="J143" s="39">
        <f t="shared" si="7"/>
        <v>0</v>
      </c>
      <c r="K143" s="81"/>
      <c r="L143" s="566"/>
      <c r="M143" s="61"/>
      <c r="N143" s="42">
        <f t="shared" si="8"/>
        <v>0</v>
      </c>
      <c r="O143" s="375"/>
      <c r="P143" s="764"/>
      <c r="Q143" s="375"/>
      <c r="R143" s="125"/>
      <c r="S143" s="176"/>
      <c r="T143" s="177"/>
      <c r="U143" s="49"/>
      <c r="V143" s="50"/>
    </row>
    <row r="144" spans="1:22" ht="24.75" thickTop="1" thickBot="1" x14ac:dyDescent="0.4">
      <c r="A144" s="101"/>
      <c r="B144" s="99"/>
      <c r="C144" s="197"/>
      <c r="D144" s="197"/>
      <c r="E144" s="34">
        <f t="shared" si="6"/>
        <v>0</v>
      </c>
      <c r="F144" s="805"/>
      <c r="G144" s="120"/>
      <c r="H144" s="59"/>
      <c r="I144" s="805"/>
      <c r="J144" s="39">
        <f t="shared" si="7"/>
        <v>0</v>
      </c>
      <c r="K144" s="81"/>
      <c r="L144" s="566"/>
      <c r="M144" s="61"/>
      <c r="N144" s="42">
        <f t="shared" si="8"/>
        <v>0</v>
      </c>
      <c r="O144" s="375"/>
      <c r="P144" s="764"/>
      <c r="Q144" s="375"/>
      <c r="R144" s="125"/>
      <c r="S144" s="176"/>
      <c r="T144" s="177"/>
      <c r="U144" s="49"/>
      <c r="V144" s="50"/>
    </row>
    <row r="145" spans="1:22" ht="24.75" thickTop="1" thickBot="1" x14ac:dyDescent="0.4">
      <c r="A145" s="202"/>
      <c r="B145" s="99"/>
      <c r="C145" s="197"/>
      <c r="D145" s="197"/>
      <c r="E145" s="34">
        <f t="shared" si="6"/>
        <v>0</v>
      </c>
      <c r="F145" s="805"/>
      <c r="G145" s="120"/>
      <c r="H145" s="59"/>
      <c r="I145" s="805"/>
      <c r="J145" s="39">
        <f t="shared" si="7"/>
        <v>0</v>
      </c>
      <c r="K145" s="81"/>
      <c r="L145" s="566"/>
      <c r="M145" s="61"/>
      <c r="N145" s="42">
        <f t="shared" si="8"/>
        <v>0</v>
      </c>
      <c r="O145" s="375"/>
      <c r="P145" s="764"/>
      <c r="Q145" s="375"/>
      <c r="R145" s="125"/>
      <c r="S145" s="176"/>
      <c r="T145" s="177"/>
      <c r="U145" s="49"/>
      <c r="V145" s="50"/>
    </row>
    <row r="146" spans="1:22" ht="24.75" thickTop="1" thickBot="1" x14ac:dyDescent="0.4">
      <c r="A146" s="203"/>
      <c r="B146" s="99"/>
      <c r="C146" s="197"/>
      <c r="D146" s="197"/>
      <c r="E146" s="34">
        <f t="shared" si="6"/>
        <v>0</v>
      </c>
      <c r="F146" s="805"/>
      <c r="G146" s="120"/>
      <c r="H146" s="59"/>
      <c r="I146" s="805"/>
      <c r="J146" s="39">
        <f t="shared" si="7"/>
        <v>0</v>
      </c>
      <c r="K146" s="81"/>
      <c r="L146" s="566"/>
      <c r="M146" s="61"/>
      <c r="N146" s="42">
        <f t="shared" si="8"/>
        <v>0</v>
      </c>
      <c r="O146" s="375"/>
      <c r="P146" s="764"/>
      <c r="Q146" s="375"/>
      <c r="R146" s="125"/>
      <c r="S146" s="176"/>
      <c r="T146" s="177"/>
      <c r="U146" s="49"/>
      <c r="V146" s="50"/>
    </row>
    <row r="147" spans="1:22" ht="24.75" thickTop="1" thickBot="1" x14ac:dyDescent="0.4">
      <c r="A147" s="204"/>
      <c r="B147" s="99"/>
      <c r="C147" s="197"/>
      <c r="D147" s="197"/>
      <c r="E147" s="34">
        <f t="shared" si="6"/>
        <v>0</v>
      </c>
      <c r="F147" s="805"/>
      <c r="G147" s="120"/>
      <c r="H147" s="59"/>
      <c r="I147" s="805"/>
      <c r="J147" s="39">
        <f t="shared" si="7"/>
        <v>0</v>
      </c>
      <c r="K147" s="81"/>
      <c r="L147" s="566"/>
      <c r="M147" s="61"/>
      <c r="N147" s="42">
        <f t="shared" si="8"/>
        <v>0</v>
      </c>
      <c r="O147" s="375"/>
      <c r="P147" s="764"/>
      <c r="Q147" s="375"/>
      <c r="R147" s="125"/>
      <c r="S147" s="176"/>
      <c r="T147" s="177"/>
      <c r="U147" s="49"/>
      <c r="V147" s="50"/>
    </row>
    <row r="148" spans="1:22" ht="24.75" thickTop="1" thickBot="1" x14ac:dyDescent="0.4">
      <c r="A148" s="204"/>
      <c r="B148" s="99"/>
      <c r="C148" s="154"/>
      <c r="D148" s="154"/>
      <c r="E148" s="34">
        <f t="shared" si="6"/>
        <v>0</v>
      </c>
      <c r="F148" s="805"/>
      <c r="G148" s="120"/>
      <c r="H148" s="59"/>
      <c r="I148" s="805"/>
      <c r="J148" s="39">
        <f t="shared" si="7"/>
        <v>0</v>
      </c>
      <c r="K148" s="81"/>
      <c r="L148" s="566"/>
      <c r="M148" s="61"/>
      <c r="N148" s="42">
        <f t="shared" si="8"/>
        <v>0</v>
      </c>
      <c r="O148" s="375"/>
      <c r="P148" s="764"/>
      <c r="Q148" s="375"/>
      <c r="R148" s="125"/>
      <c r="S148" s="176"/>
      <c r="T148" s="177"/>
      <c r="U148" s="49"/>
      <c r="V148" s="50"/>
    </row>
    <row r="149" spans="1:22" ht="24.75" thickTop="1" thickBot="1" x14ac:dyDescent="0.4">
      <c r="A149" s="203"/>
      <c r="B149" s="99"/>
      <c r="C149" s="197"/>
      <c r="D149" s="197"/>
      <c r="E149" s="34">
        <f t="shared" si="6"/>
        <v>0</v>
      </c>
      <c r="F149" s="805"/>
      <c r="G149" s="120"/>
      <c r="H149" s="205"/>
      <c r="I149" s="805"/>
      <c r="J149" s="39">
        <f t="shared" si="7"/>
        <v>0</v>
      </c>
      <c r="K149" s="81"/>
      <c r="L149" s="566"/>
      <c r="M149" s="61"/>
      <c r="N149" s="42">
        <f t="shared" si="8"/>
        <v>0</v>
      </c>
      <c r="O149" s="375"/>
      <c r="P149" s="764"/>
      <c r="Q149" s="375"/>
      <c r="R149" s="125"/>
      <c r="S149" s="176"/>
      <c r="T149" s="177"/>
      <c r="U149" s="49"/>
      <c r="V149" s="50"/>
    </row>
    <row r="150" spans="1:22" ht="24.75" thickTop="1" thickBot="1" x14ac:dyDescent="0.4">
      <c r="A150" s="203"/>
      <c r="B150" s="99"/>
      <c r="C150" s="154"/>
      <c r="D150" s="154"/>
      <c r="E150" s="34">
        <f t="shared" si="6"/>
        <v>0</v>
      </c>
      <c r="F150" s="805"/>
      <c r="G150" s="120"/>
      <c r="H150" s="205"/>
      <c r="I150" s="805"/>
      <c r="J150" s="39">
        <f t="shared" si="7"/>
        <v>0</v>
      </c>
      <c r="K150" s="81"/>
      <c r="L150" s="566"/>
      <c r="M150" s="61"/>
      <c r="N150" s="42">
        <f t="shared" si="8"/>
        <v>0</v>
      </c>
      <c r="O150" s="375"/>
      <c r="P150" s="764"/>
      <c r="Q150" s="375"/>
      <c r="R150" s="125"/>
      <c r="S150" s="176"/>
      <c r="T150" s="177"/>
      <c r="U150" s="49"/>
      <c r="V150" s="50"/>
    </row>
    <row r="151" spans="1:22" ht="24.75" thickTop="1" thickBot="1" x14ac:dyDescent="0.4">
      <c r="A151" s="203"/>
      <c r="B151" s="99"/>
      <c r="C151" s="197"/>
      <c r="D151" s="197"/>
      <c r="E151" s="34">
        <f t="shared" si="6"/>
        <v>0</v>
      </c>
      <c r="F151" s="805"/>
      <c r="G151" s="120"/>
      <c r="H151" s="205"/>
      <c r="I151" s="805"/>
      <c r="J151" s="39">
        <f t="shared" si="7"/>
        <v>0</v>
      </c>
      <c r="K151" s="81"/>
      <c r="L151" s="566"/>
      <c r="M151" s="61"/>
      <c r="N151" s="42">
        <f t="shared" si="8"/>
        <v>0</v>
      </c>
      <c r="O151" s="375"/>
      <c r="P151" s="764"/>
      <c r="Q151" s="375"/>
      <c r="R151" s="125"/>
      <c r="S151" s="176"/>
      <c r="T151" s="177"/>
      <c r="U151" s="49"/>
      <c r="V151" s="50"/>
    </row>
    <row r="152" spans="1:22" ht="24.75" thickTop="1" thickBot="1" x14ac:dyDescent="0.4">
      <c r="A152" s="203"/>
      <c r="B152" s="99"/>
      <c r="C152" s="194"/>
      <c r="D152" s="194"/>
      <c r="E152" s="34">
        <f t="shared" si="6"/>
        <v>0</v>
      </c>
      <c r="F152" s="805"/>
      <c r="G152" s="120"/>
      <c r="H152" s="205"/>
      <c r="I152" s="805"/>
      <c r="J152" s="39">
        <f t="shared" si="7"/>
        <v>0</v>
      </c>
      <c r="K152" s="81"/>
      <c r="L152" s="566"/>
      <c r="M152" s="61"/>
      <c r="N152" s="42">
        <f t="shared" si="8"/>
        <v>0</v>
      </c>
      <c r="O152" s="375"/>
      <c r="P152" s="764"/>
      <c r="Q152" s="375"/>
      <c r="R152" s="125"/>
      <c r="S152" s="176"/>
      <c r="T152" s="177"/>
      <c r="U152" s="49"/>
      <c r="V152" s="50"/>
    </row>
    <row r="153" spans="1:22" ht="24.75" thickTop="1" thickBot="1" x14ac:dyDescent="0.4">
      <c r="A153" s="99"/>
      <c r="B153" s="99"/>
      <c r="C153" s="197"/>
      <c r="D153" s="197"/>
      <c r="E153" s="34">
        <f t="shared" si="6"/>
        <v>0</v>
      </c>
      <c r="F153" s="805"/>
      <c r="G153" s="120"/>
      <c r="H153" s="206"/>
      <c r="I153" s="805"/>
      <c r="J153" s="39">
        <f t="shared" si="7"/>
        <v>0</v>
      </c>
      <c r="K153" s="81"/>
      <c r="L153" s="566"/>
      <c r="M153" s="61"/>
      <c r="N153" s="42">
        <f t="shared" si="8"/>
        <v>0</v>
      </c>
      <c r="O153" s="375"/>
      <c r="P153" s="764"/>
      <c r="Q153" s="375"/>
      <c r="R153" s="208"/>
      <c r="S153" s="176"/>
      <c r="T153" s="177"/>
      <c r="U153" s="49"/>
      <c r="V153" s="50"/>
    </row>
    <row r="154" spans="1:22" ht="24.75" thickTop="1" thickBot="1" x14ac:dyDescent="0.4">
      <c r="A154" s="99"/>
      <c r="B154" s="99"/>
      <c r="C154" s="197"/>
      <c r="D154" s="197"/>
      <c r="E154" s="34">
        <f t="shared" si="6"/>
        <v>0</v>
      </c>
      <c r="F154" s="805"/>
      <c r="G154" s="120"/>
      <c r="H154" s="206"/>
      <c r="I154" s="805"/>
      <c r="J154" s="39">
        <f t="shared" si="7"/>
        <v>0</v>
      </c>
      <c r="K154" s="81"/>
      <c r="L154" s="566"/>
      <c r="M154" s="61"/>
      <c r="N154" s="42">
        <f t="shared" si="8"/>
        <v>0</v>
      </c>
      <c r="O154" s="375"/>
      <c r="P154" s="764"/>
      <c r="Q154" s="375"/>
      <c r="R154" s="208"/>
      <c r="S154" s="176"/>
      <c r="T154" s="177"/>
      <c r="U154" s="49"/>
      <c r="V154" s="50"/>
    </row>
    <row r="155" spans="1:22" ht="24.75" thickTop="1" thickBot="1" x14ac:dyDescent="0.4">
      <c r="A155" s="99"/>
      <c r="B155" s="99"/>
      <c r="C155" s="197"/>
      <c r="D155" s="197"/>
      <c r="E155" s="34">
        <f t="shared" si="6"/>
        <v>0</v>
      </c>
      <c r="F155" s="805"/>
      <c r="G155" s="120"/>
      <c r="H155" s="206"/>
      <c r="I155" s="805"/>
      <c r="J155" s="39">
        <f t="shared" si="7"/>
        <v>0</v>
      </c>
      <c r="K155" s="81"/>
      <c r="L155" s="566"/>
      <c r="M155" s="61"/>
      <c r="N155" s="42">
        <f t="shared" si="8"/>
        <v>0</v>
      </c>
      <c r="O155" s="375"/>
      <c r="P155" s="764"/>
      <c r="Q155" s="375"/>
      <c r="R155" s="208"/>
      <c r="S155" s="176"/>
      <c r="T155" s="177"/>
      <c r="U155" s="49"/>
      <c r="V155" s="50"/>
    </row>
    <row r="156" spans="1:22" ht="24.75" thickTop="1" thickBot="1" x14ac:dyDescent="0.4">
      <c r="A156" s="99"/>
      <c r="B156" s="99"/>
      <c r="C156" s="197"/>
      <c r="D156" s="197"/>
      <c r="E156" s="34">
        <f t="shared" si="6"/>
        <v>0</v>
      </c>
      <c r="F156" s="805"/>
      <c r="G156" s="120"/>
      <c r="H156" s="206"/>
      <c r="I156" s="805"/>
      <c r="J156" s="39">
        <f t="shared" si="7"/>
        <v>0</v>
      </c>
      <c r="K156" s="81"/>
      <c r="L156" s="566"/>
      <c r="M156" s="61"/>
      <c r="N156" s="42">
        <f t="shared" si="8"/>
        <v>0</v>
      </c>
      <c r="O156" s="375"/>
      <c r="P156" s="764"/>
      <c r="Q156" s="375"/>
      <c r="R156" s="208"/>
      <c r="S156" s="176"/>
      <c r="T156" s="177"/>
      <c r="U156" s="49"/>
      <c r="V156" s="50"/>
    </row>
    <row r="157" spans="1:22" ht="24.75" thickTop="1" thickBot="1" x14ac:dyDescent="0.4">
      <c r="A157" s="102"/>
      <c r="B157" s="99"/>
      <c r="C157" s="197"/>
      <c r="D157" s="197"/>
      <c r="E157" s="34">
        <f t="shared" si="6"/>
        <v>0</v>
      </c>
      <c r="F157" s="805"/>
      <c r="G157" s="120"/>
      <c r="H157" s="205"/>
      <c r="I157" s="805"/>
      <c r="J157" s="39">
        <f t="shared" si="7"/>
        <v>0</v>
      </c>
      <c r="K157" s="81"/>
      <c r="L157" s="566"/>
      <c r="M157" s="61"/>
      <c r="N157" s="42">
        <f t="shared" si="8"/>
        <v>0</v>
      </c>
      <c r="O157" s="474"/>
      <c r="P157" s="764"/>
      <c r="Q157" s="210"/>
      <c r="R157" s="208"/>
      <c r="S157" s="176"/>
      <c r="T157" s="177"/>
      <c r="U157" s="49"/>
      <c r="V157" s="50"/>
    </row>
    <row r="158" spans="1:22" ht="24.75" thickTop="1" thickBot="1" x14ac:dyDescent="0.4">
      <c r="A158" s="99"/>
      <c r="B158" s="99"/>
      <c r="C158" s="197"/>
      <c r="D158" s="197"/>
      <c r="E158" s="34">
        <f t="shared" si="6"/>
        <v>0</v>
      </c>
      <c r="F158" s="805"/>
      <c r="G158" s="120"/>
      <c r="H158" s="205"/>
      <c r="I158" s="805"/>
      <c r="J158" s="39">
        <f t="shared" si="7"/>
        <v>0</v>
      </c>
      <c r="K158" s="81"/>
      <c r="L158" s="566"/>
      <c r="M158" s="61"/>
      <c r="N158" s="42">
        <f t="shared" si="8"/>
        <v>0</v>
      </c>
      <c r="O158" s="474"/>
      <c r="P158" s="764"/>
      <c r="Q158" s="210"/>
      <c r="R158" s="208"/>
      <c r="S158" s="176"/>
      <c r="T158" s="177"/>
      <c r="U158" s="49"/>
      <c r="V158" s="50"/>
    </row>
    <row r="159" spans="1:22" ht="24.75" thickTop="1" thickBot="1" x14ac:dyDescent="0.4">
      <c r="A159" s="101"/>
      <c r="B159" s="99"/>
      <c r="C159" s="197"/>
      <c r="D159" s="181"/>
      <c r="E159" s="34">
        <f t="shared" si="6"/>
        <v>0</v>
      </c>
      <c r="F159" s="805"/>
      <c r="G159" s="120"/>
      <c r="H159" s="205"/>
      <c r="I159" s="805"/>
      <c r="J159" s="39">
        <f t="shared" si="7"/>
        <v>0</v>
      </c>
      <c r="K159" s="81"/>
      <c r="L159" s="566"/>
      <c r="M159" s="61"/>
      <c r="N159" s="42">
        <f t="shared" si="8"/>
        <v>0</v>
      </c>
      <c r="O159" s="69"/>
      <c r="P159" s="670"/>
      <c r="Q159" s="210"/>
      <c r="R159" s="208"/>
      <c r="S159" s="176"/>
      <c r="T159" s="177"/>
      <c r="U159" s="49"/>
      <c r="V159" s="50"/>
    </row>
    <row r="160" spans="1:22" ht="24.75" thickTop="1" thickBot="1" x14ac:dyDescent="0.4">
      <c r="A160" s="101"/>
      <c r="B160" s="99"/>
      <c r="C160" s="197"/>
      <c r="D160" s="181"/>
      <c r="E160" s="34">
        <f t="shared" si="6"/>
        <v>0</v>
      </c>
      <c r="F160" s="805"/>
      <c r="G160" s="120"/>
      <c r="H160" s="205"/>
      <c r="I160" s="805"/>
      <c r="J160" s="39">
        <f t="shared" si="7"/>
        <v>0</v>
      </c>
      <c r="K160" s="81"/>
      <c r="L160" s="566"/>
      <c r="M160" s="61"/>
      <c r="N160" s="42">
        <f t="shared" si="8"/>
        <v>0</v>
      </c>
      <c r="O160" s="69"/>
      <c r="P160" s="670"/>
      <c r="Q160" s="210"/>
      <c r="R160" s="208"/>
      <c r="S160" s="176"/>
      <c r="T160" s="177"/>
      <c r="U160" s="49"/>
      <c r="V160" s="50"/>
    </row>
    <row r="161" spans="1:22" ht="24.75" thickTop="1" thickBot="1" x14ac:dyDescent="0.4">
      <c r="A161" s="101"/>
      <c r="B161" s="99"/>
      <c r="C161" s="197"/>
      <c r="D161" s="181"/>
      <c r="E161" s="34">
        <f t="shared" si="6"/>
        <v>0</v>
      </c>
      <c r="F161" s="805"/>
      <c r="G161" s="120"/>
      <c r="H161" s="205"/>
      <c r="I161" s="805"/>
      <c r="J161" s="39">
        <f t="shared" si="7"/>
        <v>0</v>
      </c>
      <c r="K161" s="81"/>
      <c r="L161" s="566"/>
      <c r="M161" s="61"/>
      <c r="N161" s="42">
        <f t="shared" si="8"/>
        <v>0</v>
      </c>
      <c r="O161" s="69"/>
      <c r="P161" s="670"/>
      <c r="Q161" s="210"/>
      <c r="R161" s="208"/>
      <c r="S161" s="176"/>
      <c r="T161" s="177"/>
      <c r="U161" s="49"/>
      <c r="V161" s="50"/>
    </row>
    <row r="162" spans="1:22" ht="24.75" thickTop="1" thickBot="1" x14ac:dyDescent="0.4">
      <c r="A162" s="101"/>
      <c r="B162" s="99"/>
      <c r="C162" s="197"/>
      <c r="D162" s="181"/>
      <c r="E162" s="34">
        <f t="shared" si="6"/>
        <v>0</v>
      </c>
      <c r="F162" s="805"/>
      <c r="G162" s="120"/>
      <c r="H162" s="205"/>
      <c r="I162" s="805"/>
      <c r="J162" s="39">
        <f t="shared" si="7"/>
        <v>0</v>
      </c>
      <c r="K162" s="81"/>
      <c r="L162" s="566"/>
      <c r="M162" s="61"/>
      <c r="N162" s="42">
        <f t="shared" si="8"/>
        <v>0</v>
      </c>
      <c r="O162" s="69"/>
      <c r="P162" s="670"/>
      <c r="Q162" s="210"/>
      <c r="R162" s="208"/>
      <c r="S162" s="176"/>
      <c r="T162" s="177"/>
      <c r="U162" s="49"/>
      <c r="V162" s="50"/>
    </row>
    <row r="163" spans="1:22" ht="24.75" thickTop="1" thickBot="1" x14ac:dyDescent="0.4">
      <c r="A163" s="101"/>
      <c r="B163" s="99"/>
      <c r="C163" s="197"/>
      <c r="D163" s="181"/>
      <c r="E163" s="34">
        <f t="shared" si="6"/>
        <v>0</v>
      </c>
      <c r="F163" s="805"/>
      <c r="G163" s="120"/>
      <c r="H163" s="205"/>
      <c r="I163" s="805"/>
      <c r="J163" s="39">
        <f t="shared" si="7"/>
        <v>0</v>
      </c>
      <c r="K163" s="81"/>
      <c r="L163" s="566"/>
      <c r="M163" s="61"/>
      <c r="N163" s="42">
        <f t="shared" si="8"/>
        <v>0</v>
      </c>
      <c r="O163" s="69"/>
      <c r="P163" s="670"/>
      <c r="Q163" s="210"/>
      <c r="R163" s="208"/>
      <c r="S163" s="176"/>
      <c r="T163" s="177"/>
      <c r="U163" s="49"/>
      <c r="V163" s="50"/>
    </row>
    <row r="164" spans="1:22" ht="24.75" thickTop="1" thickBot="1" x14ac:dyDescent="0.4">
      <c r="A164" s="203"/>
      <c r="B164" s="99"/>
      <c r="C164" s="197"/>
      <c r="D164" s="197"/>
      <c r="E164" s="34">
        <f t="shared" si="6"/>
        <v>0</v>
      </c>
      <c r="F164" s="805"/>
      <c r="G164" s="120"/>
      <c r="H164" s="205"/>
      <c r="I164" s="805"/>
      <c r="J164" s="39">
        <f t="shared" si="7"/>
        <v>0</v>
      </c>
      <c r="K164" s="81"/>
      <c r="L164" s="566"/>
      <c r="M164" s="61"/>
      <c r="N164" s="42">
        <f t="shared" si="8"/>
        <v>0</v>
      </c>
      <c r="O164" s="69"/>
      <c r="P164" s="670"/>
      <c r="Q164" s="210"/>
      <c r="R164" s="208"/>
      <c r="S164" s="176"/>
      <c r="T164" s="177"/>
      <c r="U164" s="49"/>
      <c r="V164" s="50"/>
    </row>
    <row r="165" spans="1:22" ht="24.75" thickTop="1" thickBot="1" x14ac:dyDescent="0.4">
      <c r="A165" s="169"/>
      <c r="B165" s="99"/>
      <c r="C165" s="154"/>
      <c r="D165" s="182"/>
      <c r="E165" s="34">
        <f t="shared" si="6"/>
        <v>0</v>
      </c>
      <c r="F165" s="805"/>
      <c r="G165" s="120"/>
      <c r="H165" s="205"/>
      <c r="I165" s="805"/>
      <c r="J165" s="39">
        <f t="shared" si="7"/>
        <v>0</v>
      </c>
      <c r="K165" s="81"/>
      <c r="L165" s="566"/>
      <c r="M165" s="61"/>
      <c r="N165" s="42">
        <f t="shared" si="8"/>
        <v>0</v>
      </c>
      <c r="O165" s="69"/>
      <c r="P165" s="670"/>
      <c r="Q165" s="210"/>
      <c r="R165" s="208"/>
      <c r="S165" s="176"/>
      <c r="T165" s="177"/>
      <c r="U165" s="49"/>
      <c r="V165" s="50"/>
    </row>
    <row r="166" spans="1:22" ht="24.75" thickTop="1" thickBot="1" x14ac:dyDescent="0.4">
      <c r="A166" s="169"/>
      <c r="B166" s="99"/>
      <c r="C166" s="154"/>
      <c r="D166" s="182"/>
      <c r="E166" s="34">
        <f t="shared" si="6"/>
        <v>0</v>
      </c>
      <c r="F166" s="805"/>
      <c r="G166" s="120"/>
      <c r="H166" s="205"/>
      <c r="I166" s="805"/>
      <c r="J166" s="39">
        <f t="shared" si="7"/>
        <v>0</v>
      </c>
      <c r="K166" s="81"/>
      <c r="L166" s="566"/>
      <c r="M166" s="61"/>
      <c r="N166" s="42">
        <f t="shared" si="8"/>
        <v>0</v>
      </c>
      <c r="O166" s="69"/>
      <c r="P166" s="670"/>
      <c r="Q166" s="211"/>
      <c r="R166" s="208"/>
      <c r="S166" s="176"/>
      <c r="T166" s="177"/>
      <c r="U166" s="49"/>
      <c r="V166" s="50"/>
    </row>
    <row r="167" spans="1:22" ht="24.75" thickTop="1" thickBot="1" x14ac:dyDescent="0.4">
      <c r="A167" s="169"/>
      <c r="B167" s="99"/>
      <c r="C167" s="154"/>
      <c r="D167" s="182"/>
      <c r="E167" s="34">
        <f t="shared" si="6"/>
        <v>0</v>
      </c>
      <c r="F167" s="805"/>
      <c r="G167" s="120"/>
      <c r="H167" s="205"/>
      <c r="I167" s="805"/>
      <c r="J167" s="39">
        <f t="shared" si="7"/>
        <v>0</v>
      </c>
      <c r="K167" s="81"/>
      <c r="L167" s="566"/>
      <c r="M167" s="61"/>
      <c r="N167" s="42">
        <f t="shared" si="8"/>
        <v>0</v>
      </c>
      <c r="O167" s="69"/>
      <c r="P167" s="670"/>
      <c r="Q167" s="210"/>
      <c r="R167" s="208"/>
      <c r="S167" s="176"/>
      <c r="T167" s="177"/>
      <c r="U167" s="49"/>
      <c r="V167" s="50"/>
    </row>
    <row r="168" spans="1:22" ht="24.75" thickTop="1" thickBot="1" x14ac:dyDescent="0.4">
      <c r="A168" s="203"/>
      <c r="B168" s="99"/>
      <c r="C168" s="197"/>
      <c r="D168" s="197"/>
      <c r="E168" s="34">
        <f t="shared" si="6"/>
        <v>0</v>
      </c>
      <c r="F168" s="805"/>
      <c r="G168" s="120"/>
      <c r="H168" s="205"/>
      <c r="I168" s="805"/>
      <c r="J168" s="39">
        <f t="shared" si="7"/>
        <v>0</v>
      </c>
      <c r="K168" s="81"/>
      <c r="L168" s="566"/>
      <c r="M168" s="61"/>
      <c r="N168" s="42">
        <f t="shared" si="8"/>
        <v>0</v>
      </c>
      <c r="O168" s="69"/>
      <c r="P168" s="670"/>
      <c r="Q168" s="210"/>
      <c r="R168" s="208"/>
      <c r="S168" s="176"/>
      <c r="T168" s="177"/>
      <c r="U168" s="49"/>
      <c r="V168" s="50"/>
    </row>
    <row r="169" spans="1:22" ht="24.75" thickTop="1" thickBot="1" x14ac:dyDescent="0.4">
      <c r="A169" s="203"/>
      <c r="B169" s="99"/>
      <c r="C169" s="197"/>
      <c r="D169" s="197"/>
      <c r="E169" s="34">
        <f t="shared" si="6"/>
        <v>0</v>
      </c>
      <c r="F169" s="805"/>
      <c r="G169" s="120"/>
      <c r="H169" s="206"/>
      <c r="I169" s="805"/>
      <c r="J169" s="39">
        <f t="shared" si="7"/>
        <v>0</v>
      </c>
      <c r="K169" s="81"/>
      <c r="L169" s="566"/>
      <c r="M169" s="61"/>
      <c r="N169" s="42">
        <f t="shared" si="8"/>
        <v>0</v>
      </c>
      <c r="O169" s="69"/>
      <c r="P169" s="670"/>
      <c r="Q169" s="210"/>
      <c r="R169" s="208"/>
      <c r="S169" s="176"/>
      <c r="T169" s="177"/>
      <c r="U169" s="49"/>
      <c r="V169" s="50"/>
    </row>
    <row r="170" spans="1:22" ht="24.75" thickTop="1" thickBot="1" x14ac:dyDescent="0.4">
      <c r="A170" s="203"/>
      <c r="B170" s="99"/>
      <c r="C170" s="197"/>
      <c r="D170" s="197"/>
      <c r="E170" s="34">
        <f t="shared" si="6"/>
        <v>0</v>
      </c>
      <c r="F170" s="805"/>
      <c r="G170" s="120"/>
      <c r="H170" s="213"/>
      <c r="I170" s="805"/>
      <c r="J170" s="39">
        <f t="shared" si="7"/>
        <v>0</v>
      </c>
      <c r="K170" s="81"/>
      <c r="L170" s="566"/>
      <c r="M170" s="61"/>
      <c r="N170" s="42">
        <f t="shared" si="8"/>
        <v>0</v>
      </c>
      <c r="O170" s="69"/>
      <c r="P170" s="670"/>
      <c r="Q170" s="210"/>
      <c r="R170" s="208"/>
      <c r="S170" s="176"/>
      <c r="T170" s="177"/>
      <c r="U170" s="49"/>
      <c r="V170" s="50"/>
    </row>
    <row r="171" spans="1:22" ht="24.75" thickTop="1" thickBot="1" x14ac:dyDescent="0.4">
      <c r="A171" s="203"/>
      <c r="B171" s="99"/>
      <c r="C171" s="197"/>
      <c r="D171" s="197"/>
      <c r="E171" s="34">
        <f t="shared" si="6"/>
        <v>0</v>
      </c>
      <c r="F171" s="805"/>
      <c r="G171" s="120"/>
      <c r="H171" s="205"/>
      <c r="I171" s="805"/>
      <c r="J171" s="39">
        <f t="shared" si="7"/>
        <v>0</v>
      </c>
      <c r="K171" s="81"/>
      <c r="L171" s="566"/>
      <c r="M171" s="61"/>
      <c r="N171" s="42">
        <f t="shared" si="8"/>
        <v>0</v>
      </c>
      <c r="O171" s="69"/>
      <c r="P171" s="670"/>
      <c r="Q171" s="210"/>
      <c r="R171" s="208"/>
      <c r="S171" s="176"/>
      <c r="T171" s="177"/>
      <c r="U171" s="49"/>
      <c r="V171" s="50"/>
    </row>
    <row r="172" spans="1:22" ht="24.75" thickTop="1" thickBot="1" x14ac:dyDescent="0.4">
      <c r="A172" s="214"/>
      <c r="B172" s="99"/>
      <c r="C172" s="197"/>
      <c r="D172" s="197"/>
      <c r="E172" s="34">
        <f t="shared" si="6"/>
        <v>0</v>
      </c>
      <c r="F172" s="805"/>
      <c r="G172" s="120"/>
      <c r="H172" s="215"/>
      <c r="I172" s="805"/>
      <c r="J172" s="39">
        <f t="shared" si="7"/>
        <v>0</v>
      </c>
      <c r="K172" s="81"/>
      <c r="L172" s="566"/>
      <c r="M172" s="61"/>
      <c r="N172" s="42">
        <f t="shared" si="8"/>
        <v>0</v>
      </c>
      <c r="O172" s="216"/>
      <c r="P172" s="676"/>
      <c r="Q172" s="218"/>
      <c r="R172" s="219"/>
      <c r="S172" s="176"/>
      <c r="T172" s="177"/>
      <c r="U172" s="49"/>
      <c r="V172" s="50"/>
    </row>
    <row r="173" spans="1:22" ht="24.75" thickTop="1" thickBot="1" x14ac:dyDescent="0.4">
      <c r="A173" s="220"/>
      <c r="B173" s="99"/>
      <c r="C173" s="197"/>
      <c r="D173" s="197"/>
      <c r="E173" s="34">
        <f t="shared" si="6"/>
        <v>0</v>
      </c>
      <c r="F173" s="805"/>
      <c r="G173" s="661"/>
      <c r="H173" s="222"/>
      <c r="I173" s="805"/>
      <c r="J173" s="39">
        <f t="shared" si="7"/>
        <v>0</v>
      </c>
      <c r="K173" s="81"/>
      <c r="L173" s="566"/>
      <c r="M173" s="61"/>
      <c r="N173" s="42">
        <f t="shared" si="8"/>
        <v>0</v>
      </c>
      <c r="O173" s="223"/>
      <c r="P173" s="125"/>
      <c r="Q173" s="210"/>
      <c r="R173" s="208"/>
      <c r="S173" s="176"/>
      <c r="T173" s="177"/>
      <c r="U173" s="49"/>
      <c r="V173" s="50"/>
    </row>
    <row r="174" spans="1:22" ht="24.75" thickTop="1" thickBot="1" x14ac:dyDescent="0.4">
      <c r="A174" s="204"/>
      <c r="B174" s="99"/>
      <c r="C174" s="197"/>
      <c r="D174" s="197"/>
      <c r="E174" s="34">
        <f t="shared" si="6"/>
        <v>0</v>
      </c>
      <c r="F174" s="805"/>
      <c r="G174" s="224"/>
      <c r="H174" s="215"/>
      <c r="I174" s="805"/>
      <c r="J174" s="39">
        <f t="shared" si="7"/>
        <v>0</v>
      </c>
      <c r="K174" s="81"/>
      <c r="L174" s="566"/>
      <c r="M174" s="61"/>
      <c r="N174" s="42">
        <f t="shared" si="8"/>
        <v>0</v>
      </c>
      <c r="O174" s="223"/>
      <c r="P174" s="125"/>
      <c r="Q174" s="210"/>
      <c r="R174" s="208"/>
      <c r="S174" s="176"/>
      <c r="T174" s="177"/>
      <c r="U174" s="49"/>
      <c r="V174" s="50"/>
    </row>
    <row r="175" spans="1:22" ht="24.75" thickTop="1" thickBot="1" x14ac:dyDescent="0.4">
      <c r="A175" s="204"/>
      <c r="B175" s="99"/>
      <c r="C175" s="197"/>
      <c r="D175" s="197"/>
      <c r="E175" s="34">
        <f t="shared" ref="E175:E244" si="9">D175*F175</f>
        <v>0</v>
      </c>
      <c r="F175" s="805"/>
      <c r="G175" s="224"/>
      <c r="H175" s="222"/>
      <c r="I175" s="805"/>
      <c r="J175" s="39">
        <f t="shared" si="7"/>
        <v>0</v>
      </c>
      <c r="K175" s="225"/>
      <c r="L175" s="566"/>
      <c r="M175" s="61" t="s">
        <v>26</v>
      </c>
      <c r="N175" s="42">
        <f t="shared" si="8"/>
        <v>0</v>
      </c>
      <c r="O175" s="216"/>
      <c r="P175" s="676"/>
      <c r="Q175" s="218"/>
      <c r="R175" s="219"/>
      <c r="S175" s="176"/>
      <c r="T175" s="177"/>
      <c r="U175" s="49"/>
      <c r="V175" s="50"/>
    </row>
    <row r="176" spans="1:22" ht="24.75" thickTop="1" thickBot="1" x14ac:dyDescent="0.4">
      <c r="A176" s="203"/>
      <c r="B176" s="99"/>
      <c r="C176" s="197"/>
      <c r="D176" s="197"/>
      <c r="E176" s="34">
        <f t="shared" si="9"/>
        <v>0</v>
      </c>
      <c r="F176" s="805"/>
      <c r="G176" s="224"/>
      <c r="H176" s="222"/>
      <c r="I176" s="805"/>
      <c r="J176" s="39">
        <f t="shared" si="7"/>
        <v>0</v>
      </c>
      <c r="K176" s="225"/>
      <c r="L176" s="566"/>
      <c r="M176" s="61"/>
      <c r="N176" s="42">
        <f t="shared" si="8"/>
        <v>0</v>
      </c>
      <c r="O176" s="223"/>
      <c r="P176" s="125"/>
      <c r="Q176" s="210"/>
      <c r="R176" s="208"/>
      <c r="S176" s="176"/>
      <c r="T176" s="177"/>
      <c r="U176" s="49"/>
      <c r="V176" s="50"/>
    </row>
    <row r="177" spans="1:22" ht="24.75" thickTop="1" thickBot="1" x14ac:dyDescent="0.4">
      <c r="A177" s="169"/>
      <c r="B177" s="99"/>
      <c r="C177" s="226"/>
      <c r="D177" s="226"/>
      <c r="E177" s="34">
        <f t="shared" si="9"/>
        <v>0</v>
      </c>
      <c r="F177" s="805"/>
      <c r="G177" s="224"/>
      <c r="H177" s="227"/>
      <c r="I177" s="805"/>
      <c r="J177" s="39">
        <f t="shared" si="7"/>
        <v>0</v>
      </c>
      <c r="K177" s="81"/>
      <c r="L177" s="566"/>
      <c r="M177" s="61"/>
      <c r="N177" s="42">
        <f t="shared" si="8"/>
        <v>0</v>
      </c>
      <c r="O177" s="228"/>
      <c r="P177" s="677"/>
      <c r="Q177" s="124"/>
      <c r="R177" s="125"/>
      <c r="S177" s="176"/>
      <c r="T177" s="177"/>
      <c r="U177" s="49"/>
      <c r="V177" s="50"/>
    </row>
    <row r="178" spans="1:22" ht="24.75" thickTop="1" thickBot="1" x14ac:dyDescent="0.4">
      <c r="A178" s="230"/>
      <c r="B178" s="99"/>
      <c r="C178" s="197"/>
      <c r="D178" s="197"/>
      <c r="E178" s="34">
        <f t="shared" si="9"/>
        <v>0</v>
      </c>
      <c r="F178" s="805"/>
      <c r="G178" s="224"/>
      <c r="H178" s="205"/>
      <c r="I178" s="805"/>
      <c r="J178" s="39">
        <f t="shared" si="7"/>
        <v>0</v>
      </c>
      <c r="K178" s="225"/>
      <c r="L178" s="570"/>
      <c r="M178" s="231"/>
      <c r="N178" s="42">
        <f t="shared" si="8"/>
        <v>0</v>
      </c>
      <c r="O178" s="228"/>
      <c r="P178" s="677"/>
      <c r="Q178" s="218"/>
      <c r="R178" s="219"/>
      <c r="S178" s="176"/>
      <c r="T178" s="177"/>
      <c r="U178" s="49"/>
      <c r="V178" s="50"/>
    </row>
    <row r="179" spans="1:22" ht="24.75" thickTop="1" thickBot="1" x14ac:dyDescent="0.4">
      <c r="A179" s="203"/>
      <c r="B179" s="99"/>
      <c r="C179" s="197"/>
      <c r="D179" s="197"/>
      <c r="E179" s="34">
        <f t="shared" si="9"/>
        <v>0</v>
      </c>
      <c r="F179" s="805"/>
      <c r="G179" s="224"/>
      <c r="H179" s="205"/>
      <c r="I179" s="805"/>
      <c r="J179" s="39">
        <f t="shared" si="7"/>
        <v>0</v>
      </c>
      <c r="K179" s="225"/>
      <c r="L179" s="570"/>
      <c r="M179" s="231"/>
      <c r="N179" s="42">
        <f t="shared" si="8"/>
        <v>0</v>
      </c>
      <c r="O179" s="69"/>
      <c r="P179" s="670"/>
      <c r="Q179" s="218"/>
      <c r="R179" s="219"/>
      <c r="S179" s="176"/>
      <c r="T179" s="177"/>
      <c r="U179" s="49"/>
      <c r="V179" s="50"/>
    </row>
    <row r="180" spans="1:22" ht="24.75" thickTop="1" thickBot="1" x14ac:dyDescent="0.4">
      <c r="A180" s="204"/>
      <c r="B180" s="99"/>
      <c r="C180" s="197"/>
      <c r="D180" s="197"/>
      <c r="E180" s="34">
        <f t="shared" si="9"/>
        <v>0</v>
      </c>
      <c r="F180" s="805"/>
      <c r="G180" s="224"/>
      <c r="H180" s="232"/>
      <c r="I180" s="805"/>
      <c r="J180" s="39">
        <f t="shared" si="7"/>
        <v>0</v>
      </c>
      <c r="K180" s="233"/>
      <c r="L180" s="570"/>
      <c r="M180" s="231"/>
      <c r="N180" s="42">
        <f t="shared" si="8"/>
        <v>0</v>
      </c>
      <c r="O180" s="223"/>
      <c r="P180" s="125"/>
      <c r="Q180" s="218"/>
      <c r="R180" s="219"/>
      <c r="S180" s="176"/>
      <c r="T180" s="177"/>
      <c r="U180" s="49"/>
      <c r="V180" s="50"/>
    </row>
    <row r="181" spans="1:22" ht="24.75" thickTop="1" thickBot="1" x14ac:dyDescent="0.4">
      <c r="A181" s="204"/>
      <c r="B181" s="99"/>
      <c r="C181" s="197"/>
      <c r="D181" s="197"/>
      <c r="E181" s="34">
        <f t="shared" si="9"/>
        <v>0</v>
      </c>
      <c r="F181" s="805"/>
      <c r="G181" s="224"/>
      <c r="H181" s="205"/>
      <c r="I181" s="805"/>
      <c r="J181" s="39">
        <f t="shared" si="7"/>
        <v>0</v>
      </c>
      <c r="K181" s="234"/>
      <c r="L181" s="571"/>
      <c r="M181" s="235"/>
      <c r="N181" s="42">
        <f t="shared" si="8"/>
        <v>0</v>
      </c>
      <c r="O181" s="216"/>
      <c r="P181" s="676"/>
      <c r="Q181" s="218"/>
      <c r="R181" s="219"/>
      <c r="S181" s="176"/>
      <c r="T181" s="177"/>
      <c r="U181" s="49"/>
      <c r="V181" s="50"/>
    </row>
    <row r="182" spans="1:22" ht="24.75" thickTop="1" thickBot="1" x14ac:dyDescent="0.4">
      <c r="A182" s="236"/>
      <c r="B182" s="99"/>
      <c r="C182" s="197"/>
      <c r="D182" s="197"/>
      <c r="E182" s="34">
        <f t="shared" si="9"/>
        <v>0</v>
      </c>
      <c r="F182" s="809"/>
      <c r="G182" s="224"/>
      <c r="H182" s="213"/>
      <c r="I182" s="805"/>
      <c r="J182" s="39">
        <f t="shared" si="7"/>
        <v>0</v>
      </c>
      <c r="K182" s="234"/>
      <c r="L182" s="572"/>
      <c r="M182" s="238"/>
      <c r="N182" s="42">
        <f t="shared" si="8"/>
        <v>0</v>
      </c>
      <c r="O182" s="223"/>
      <c r="P182" s="125"/>
      <c r="Q182" s="218"/>
      <c r="R182" s="219"/>
      <c r="S182" s="176"/>
      <c r="T182" s="177"/>
      <c r="U182" s="49"/>
      <c r="V182" s="50"/>
    </row>
    <row r="183" spans="1:22" ht="24.75" thickTop="1" thickBot="1" x14ac:dyDescent="0.4">
      <c r="A183" s="214"/>
      <c r="B183" s="99"/>
      <c r="C183" s="197"/>
      <c r="D183" s="197"/>
      <c r="E183" s="34">
        <f t="shared" si="9"/>
        <v>0</v>
      </c>
      <c r="F183" s="805"/>
      <c r="G183" s="224"/>
      <c r="H183" s="205"/>
      <c r="I183" s="805"/>
      <c r="J183" s="39">
        <f t="shared" si="7"/>
        <v>0</v>
      </c>
      <c r="K183" s="234"/>
      <c r="L183" s="570"/>
      <c r="M183" s="231"/>
      <c r="N183" s="42">
        <f t="shared" si="8"/>
        <v>0</v>
      </c>
      <c r="O183" s="216"/>
      <c r="P183" s="676"/>
      <c r="Q183" s="218"/>
      <c r="R183" s="219"/>
      <c r="S183" s="176"/>
      <c r="T183" s="177"/>
      <c r="U183" s="49"/>
      <c r="V183" s="50"/>
    </row>
    <row r="184" spans="1:22" ht="24.75" thickTop="1" thickBot="1" x14ac:dyDescent="0.4">
      <c r="A184" s="204"/>
      <c r="B184" s="99"/>
      <c r="C184" s="197"/>
      <c r="D184" s="197"/>
      <c r="E184" s="34">
        <f t="shared" si="9"/>
        <v>0</v>
      </c>
      <c r="F184" s="805"/>
      <c r="G184" s="224"/>
      <c r="H184" s="239"/>
      <c r="I184" s="805"/>
      <c r="J184" s="39">
        <f t="shared" si="7"/>
        <v>0</v>
      </c>
      <c r="K184" s="81"/>
      <c r="L184" s="570"/>
      <c r="M184" s="231"/>
      <c r="N184" s="42">
        <f t="shared" si="8"/>
        <v>0</v>
      </c>
      <c r="O184" s="216"/>
      <c r="P184" s="676"/>
      <c r="Q184" s="218"/>
      <c r="R184" s="219"/>
      <c r="S184" s="176"/>
      <c r="T184" s="177"/>
      <c r="U184" s="49"/>
      <c r="V184" s="50"/>
    </row>
    <row r="185" spans="1:22" ht="24.75" thickTop="1" thickBot="1" x14ac:dyDescent="0.4">
      <c r="A185" s="204"/>
      <c r="B185" s="99"/>
      <c r="C185" s="197"/>
      <c r="D185" s="197"/>
      <c r="E185" s="34">
        <f t="shared" si="9"/>
        <v>0</v>
      </c>
      <c r="F185" s="805"/>
      <c r="G185" s="224"/>
      <c r="H185" s="215"/>
      <c r="I185" s="805"/>
      <c r="J185" s="39">
        <f t="shared" si="7"/>
        <v>0</v>
      </c>
      <c r="K185" s="234"/>
      <c r="L185" s="570"/>
      <c r="M185" s="231"/>
      <c r="N185" s="42">
        <f t="shared" si="8"/>
        <v>0</v>
      </c>
      <c r="O185" s="216"/>
      <c r="P185" s="676"/>
      <c r="Q185" s="218"/>
      <c r="R185" s="219"/>
      <c r="S185" s="176"/>
      <c r="T185" s="177"/>
      <c r="U185" s="49"/>
      <c r="V185" s="50"/>
    </row>
    <row r="186" spans="1:22" ht="24.75" thickTop="1" thickBot="1" x14ac:dyDescent="0.4">
      <c r="A186" s="204"/>
      <c r="B186" s="99"/>
      <c r="C186" s="197"/>
      <c r="D186" s="197"/>
      <c r="E186" s="34">
        <f t="shared" si="9"/>
        <v>0</v>
      </c>
      <c r="F186" s="805"/>
      <c r="G186" s="224"/>
      <c r="H186" s="175"/>
      <c r="I186" s="805"/>
      <c r="J186" s="39">
        <f t="shared" si="7"/>
        <v>0</v>
      </c>
      <c r="K186" s="234"/>
      <c r="L186" s="570"/>
      <c r="M186" s="231"/>
      <c r="N186" s="42">
        <f t="shared" si="8"/>
        <v>0</v>
      </c>
      <c r="O186" s="216"/>
      <c r="P186" s="676"/>
      <c r="Q186" s="218"/>
      <c r="R186" s="219"/>
      <c r="S186" s="176"/>
      <c r="T186" s="177"/>
      <c r="U186" s="49"/>
      <c r="V186" s="50"/>
    </row>
    <row r="187" spans="1:22" ht="24.75" thickTop="1" thickBot="1" x14ac:dyDescent="0.4">
      <c r="A187" s="204"/>
      <c r="B187" s="99"/>
      <c r="C187" s="197"/>
      <c r="D187" s="197"/>
      <c r="E187" s="34">
        <f t="shared" si="9"/>
        <v>0</v>
      </c>
      <c r="F187" s="805"/>
      <c r="G187" s="224"/>
      <c r="H187" s="240"/>
      <c r="I187" s="805"/>
      <c r="J187" s="39">
        <f t="shared" si="7"/>
        <v>0</v>
      </c>
      <c r="K187" s="234"/>
      <c r="L187" s="573"/>
      <c r="M187" s="241"/>
      <c r="N187" s="42">
        <f t="shared" si="8"/>
        <v>0</v>
      </c>
      <c r="O187" s="216"/>
      <c r="P187" s="676"/>
      <c r="Q187" s="218"/>
      <c r="R187" s="219"/>
      <c r="S187" s="176"/>
      <c r="T187" s="177"/>
      <c r="U187" s="49"/>
      <c r="V187" s="50"/>
    </row>
    <row r="188" spans="1:22" ht="24.75" thickTop="1" thickBot="1" x14ac:dyDescent="0.4">
      <c r="A188" s="204"/>
      <c r="B188" s="99"/>
      <c r="C188" s="197"/>
      <c r="D188" s="197"/>
      <c r="E188" s="34">
        <f t="shared" si="9"/>
        <v>0</v>
      </c>
      <c r="F188" s="805"/>
      <c r="G188" s="224"/>
      <c r="H188" s="175"/>
      <c r="I188" s="805"/>
      <c r="J188" s="39">
        <f t="shared" si="7"/>
        <v>0</v>
      </c>
      <c r="K188" s="234"/>
      <c r="L188" s="573"/>
      <c r="M188" s="241"/>
      <c r="N188" s="42">
        <f t="shared" si="8"/>
        <v>0</v>
      </c>
      <c r="O188" s="216"/>
      <c r="P188" s="676"/>
      <c r="Q188" s="218"/>
      <c r="R188" s="219"/>
      <c r="S188" s="176"/>
      <c r="T188" s="177"/>
      <c r="U188" s="49"/>
      <c r="V188" s="50"/>
    </row>
    <row r="189" spans="1:22" ht="24.75" thickTop="1" thickBot="1" x14ac:dyDescent="0.4">
      <c r="A189" s="204"/>
      <c r="B189" s="99"/>
      <c r="C189" s="197"/>
      <c r="D189" s="197"/>
      <c r="E189" s="34">
        <f t="shared" si="9"/>
        <v>0</v>
      </c>
      <c r="F189" s="805"/>
      <c r="G189" s="224"/>
      <c r="H189" s="175"/>
      <c r="I189" s="805"/>
      <c r="J189" s="39">
        <f t="shared" si="7"/>
        <v>0</v>
      </c>
      <c r="K189" s="234"/>
      <c r="L189" s="573"/>
      <c r="M189" s="241"/>
      <c r="N189" s="42">
        <f t="shared" si="8"/>
        <v>0</v>
      </c>
      <c r="O189" s="216"/>
      <c r="P189" s="676"/>
      <c r="Q189" s="218"/>
      <c r="R189" s="219"/>
      <c r="S189" s="176"/>
      <c r="T189" s="177"/>
      <c r="U189" s="49"/>
      <c r="V189" s="50"/>
    </row>
    <row r="190" spans="1:22" ht="24.75" thickTop="1" thickBot="1" x14ac:dyDescent="0.4">
      <c r="A190" s="204"/>
      <c r="B190" s="99"/>
      <c r="C190" s="197"/>
      <c r="D190" s="197"/>
      <c r="E190" s="34">
        <f t="shared" si="9"/>
        <v>0</v>
      </c>
      <c r="F190" s="805"/>
      <c r="G190" s="224"/>
      <c r="H190" s="175"/>
      <c r="I190" s="805"/>
      <c r="J190" s="39">
        <f t="shared" si="7"/>
        <v>0</v>
      </c>
      <c r="K190" s="81"/>
      <c r="L190" s="566"/>
      <c r="M190" s="61"/>
      <c r="N190" s="42">
        <f t="shared" si="8"/>
        <v>0</v>
      </c>
      <c r="O190" s="216"/>
      <c r="P190" s="676"/>
      <c r="Q190" s="218"/>
      <c r="R190" s="219"/>
      <c r="S190" s="176"/>
      <c r="T190" s="177"/>
      <c r="U190" s="49"/>
      <c r="V190" s="50"/>
    </row>
    <row r="191" spans="1:22" ht="24.75" thickTop="1" thickBot="1" x14ac:dyDescent="0.4">
      <c r="A191" s="204"/>
      <c r="B191" s="99"/>
      <c r="C191" s="242"/>
      <c r="D191" s="242"/>
      <c r="E191" s="34">
        <f t="shared" si="9"/>
        <v>0</v>
      </c>
      <c r="F191" s="805"/>
      <c r="G191" s="224"/>
      <c r="H191" s="175"/>
      <c r="I191" s="805"/>
      <c r="J191" s="39">
        <f t="shared" si="7"/>
        <v>0</v>
      </c>
      <c r="K191" s="81"/>
      <c r="L191" s="566"/>
      <c r="M191" s="61"/>
      <c r="N191" s="42">
        <f t="shared" si="8"/>
        <v>0</v>
      </c>
      <c r="O191" s="223"/>
      <c r="P191" s="125"/>
      <c r="Q191" s="124"/>
      <c r="R191" s="125"/>
      <c r="S191" s="176"/>
      <c r="T191" s="177"/>
      <c r="U191" s="49"/>
      <c r="V191" s="50"/>
    </row>
    <row r="192" spans="1:22" ht="24.75" thickTop="1" thickBot="1" x14ac:dyDescent="0.4">
      <c r="A192" s="204"/>
      <c r="B192" s="99"/>
      <c r="C192" s="242"/>
      <c r="D192" s="242"/>
      <c r="E192" s="34">
        <f t="shared" si="9"/>
        <v>0</v>
      </c>
      <c r="F192" s="805"/>
      <c r="G192" s="224"/>
      <c r="H192" s="175"/>
      <c r="I192" s="805"/>
      <c r="J192" s="39">
        <f t="shared" si="7"/>
        <v>0</v>
      </c>
      <c r="K192" s="81"/>
      <c r="L192" s="566"/>
      <c r="M192" s="61"/>
      <c r="N192" s="42">
        <f t="shared" si="8"/>
        <v>0</v>
      </c>
      <c r="O192" s="223"/>
      <c r="P192" s="125"/>
      <c r="Q192" s="124"/>
      <c r="R192" s="125"/>
      <c r="S192" s="176"/>
      <c r="T192" s="177"/>
      <c r="U192" s="49"/>
      <c r="V192" s="50"/>
    </row>
    <row r="193" spans="1:22" ht="24.75" thickTop="1" thickBot="1" x14ac:dyDescent="0.4">
      <c r="A193" s="101"/>
      <c r="B193" s="99"/>
      <c r="C193" s="226"/>
      <c r="D193" s="226"/>
      <c r="E193" s="34">
        <f t="shared" si="9"/>
        <v>0</v>
      </c>
      <c r="F193" s="805"/>
      <c r="G193" s="224"/>
      <c r="H193" s="227"/>
      <c r="I193" s="805"/>
      <c r="J193" s="39">
        <f t="shared" si="7"/>
        <v>0</v>
      </c>
      <c r="K193" s="81"/>
      <c r="L193" s="566"/>
      <c r="M193" s="61"/>
      <c r="N193" s="42">
        <f t="shared" si="8"/>
        <v>0</v>
      </c>
      <c r="O193" s="69"/>
      <c r="P193" s="670"/>
      <c r="Q193" s="124"/>
      <c r="R193" s="125"/>
      <c r="S193" s="176"/>
      <c r="T193" s="177"/>
      <c r="U193" s="49"/>
      <c r="V193" s="50"/>
    </row>
    <row r="194" spans="1:22" ht="24.75" thickTop="1" thickBot="1" x14ac:dyDescent="0.4">
      <c r="A194" s="204"/>
      <c r="B194" s="99"/>
      <c r="C194" s="244"/>
      <c r="D194" s="244"/>
      <c r="E194" s="34">
        <f t="shared" si="9"/>
        <v>0</v>
      </c>
      <c r="F194" s="805"/>
      <c r="G194" s="224"/>
      <c r="H194" s="59"/>
      <c r="I194" s="805"/>
      <c r="J194" s="39">
        <f t="shared" si="7"/>
        <v>0</v>
      </c>
      <c r="K194" s="81"/>
      <c r="L194" s="566"/>
      <c r="M194" s="61"/>
      <c r="N194" s="42">
        <f t="shared" si="8"/>
        <v>0</v>
      </c>
      <c r="O194" s="69"/>
      <c r="P194" s="670"/>
      <c r="Q194" s="124"/>
      <c r="R194" s="125"/>
      <c r="S194" s="176"/>
      <c r="T194" s="177"/>
      <c r="U194" s="49"/>
      <c r="V194" s="50"/>
    </row>
    <row r="195" spans="1:22" ht="24.75" thickTop="1" thickBot="1" x14ac:dyDescent="0.4">
      <c r="A195" s="169"/>
      <c r="B195" s="99"/>
      <c r="C195" s="226"/>
      <c r="D195" s="226"/>
      <c r="E195" s="34">
        <f t="shared" si="9"/>
        <v>0</v>
      </c>
      <c r="F195" s="805"/>
      <c r="G195" s="224"/>
      <c r="H195" s="227"/>
      <c r="I195" s="805"/>
      <c r="J195" s="39">
        <f t="shared" si="7"/>
        <v>0</v>
      </c>
      <c r="K195" s="81"/>
      <c r="L195" s="566"/>
      <c r="M195" s="61"/>
      <c r="N195" s="42">
        <f t="shared" si="8"/>
        <v>0</v>
      </c>
      <c r="O195" s="69"/>
      <c r="P195" s="670"/>
      <c r="Q195" s="124"/>
      <c r="R195" s="125"/>
      <c r="S195" s="176"/>
      <c r="T195" s="177"/>
      <c r="U195" s="49"/>
      <c r="V195" s="50"/>
    </row>
    <row r="196" spans="1:22" ht="24.75" thickTop="1" thickBot="1" x14ac:dyDescent="0.4">
      <c r="A196" s="245"/>
      <c r="B196" s="246"/>
      <c r="C196" s="197"/>
      <c r="D196" s="181"/>
      <c r="E196" s="34">
        <f t="shared" si="9"/>
        <v>0</v>
      </c>
      <c r="F196" s="805"/>
      <c r="G196" s="224"/>
      <c r="H196" s="227"/>
      <c r="I196" s="805"/>
      <c r="J196" s="39">
        <f t="shared" si="7"/>
        <v>0</v>
      </c>
      <c r="K196" s="81"/>
      <c r="L196" s="566"/>
      <c r="M196" s="61"/>
      <c r="N196" s="42">
        <f t="shared" si="8"/>
        <v>0</v>
      </c>
      <c r="O196" s="228"/>
      <c r="P196" s="677"/>
      <c r="Q196" s="124"/>
      <c r="R196" s="125"/>
      <c r="S196" s="176"/>
      <c r="T196" s="177"/>
      <c r="U196" s="49"/>
      <c r="V196" s="50"/>
    </row>
    <row r="197" spans="1:22" ht="24.75" thickTop="1" thickBot="1" x14ac:dyDescent="0.4">
      <c r="A197" s="169"/>
      <c r="B197" s="99"/>
      <c r="C197" s="249"/>
      <c r="D197" s="247"/>
      <c r="E197" s="34">
        <f t="shared" si="9"/>
        <v>0</v>
      </c>
      <c r="F197" s="805"/>
      <c r="G197" s="224"/>
      <c r="H197" s="227"/>
      <c r="I197" s="805"/>
      <c r="J197" s="39">
        <f t="shared" si="7"/>
        <v>0</v>
      </c>
      <c r="K197" s="81"/>
      <c r="L197" s="566"/>
      <c r="M197" s="61"/>
      <c r="N197" s="42">
        <f t="shared" si="8"/>
        <v>0</v>
      </c>
      <c r="O197" s="69"/>
      <c r="P197" s="670"/>
      <c r="Q197" s="124"/>
      <c r="R197" s="125"/>
      <c r="S197" s="176"/>
      <c r="T197" s="177"/>
      <c r="U197" s="49"/>
      <c r="V197" s="50"/>
    </row>
    <row r="198" spans="1:22" ht="24.75" thickTop="1" thickBot="1" x14ac:dyDescent="0.4">
      <c r="A198" s="169"/>
      <c r="B198" s="99"/>
      <c r="C198" s="249"/>
      <c r="D198" s="247"/>
      <c r="E198" s="34">
        <f t="shared" si="9"/>
        <v>0</v>
      </c>
      <c r="F198" s="805"/>
      <c r="G198" s="224"/>
      <c r="H198" s="227"/>
      <c r="I198" s="805"/>
      <c r="J198" s="39">
        <f t="shared" si="7"/>
        <v>0</v>
      </c>
      <c r="K198" s="81"/>
      <c r="L198" s="566"/>
      <c r="M198" s="61"/>
      <c r="N198" s="42">
        <f t="shared" si="8"/>
        <v>0</v>
      </c>
      <c r="O198" s="69"/>
      <c r="P198" s="670"/>
      <c r="Q198" s="124"/>
      <c r="R198" s="125"/>
      <c r="S198" s="176"/>
      <c r="T198" s="177"/>
      <c r="U198" s="49"/>
      <c r="V198" s="50"/>
    </row>
    <row r="199" spans="1:22" ht="24.75" thickTop="1" thickBot="1" x14ac:dyDescent="0.4">
      <c r="A199" s="248"/>
      <c r="B199" s="99"/>
      <c r="C199" s="249"/>
      <c r="D199" s="249"/>
      <c r="E199" s="34">
        <f t="shared" si="9"/>
        <v>0</v>
      </c>
      <c r="F199" s="805"/>
      <c r="G199" s="224"/>
      <c r="H199" s="227"/>
      <c r="I199" s="805"/>
      <c r="J199" s="39">
        <f t="shared" si="7"/>
        <v>0</v>
      </c>
      <c r="K199" s="81"/>
      <c r="L199" s="566"/>
      <c r="M199" s="61"/>
      <c r="N199" s="42">
        <f t="shared" si="8"/>
        <v>0</v>
      </c>
      <c r="O199" s="69"/>
      <c r="P199" s="670"/>
      <c r="Q199" s="124"/>
      <c r="R199" s="125"/>
      <c r="S199" s="176"/>
      <c r="T199" s="177"/>
      <c r="U199" s="49"/>
      <c r="V199" s="50"/>
    </row>
    <row r="200" spans="1:22" ht="24.75" thickTop="1" thickBot="1" x14ac:dyDescent="0.4">
      <c r="A200" s="169"/>
      <c r="B200" s="99"/>
      <c r="C200" s="597"/>
      <c r="D200" s="250"/>
      <c r="E200" s="34">
        <f t="shared" si="9"/>
        <v>0</v>
      </c>
      <c r="F200" s="805"/>
      <c r="G200" s="209"/>
      <c r="H200" s="227"/>
      <c r="I200" s="805"/>
      <c r="J200" s="39">
        <f t="shared" si="7"/>
        <v>0</v>
      </c>
      <c r="K200" s="81"/>
      <c r="L200" s="566"/>
      <c r="M200" s="61"/>
      <c r="N200" s="42">
        <f t="shared" ref="N200:N289" si="10">K200*I200</f>
        <v>0</v>
      </c>
      <c r="O200" s="62"/>
      <c r="P200" s="678"/>
      <c r="Q200" s="124"/>
      <c r="R200" s="125"/>
      <c r="S200" s="176"/>
      <c r="T200" s="177"/>
      <c r="U200" s="49"/>
      <c r="V200" s="50"/>
    </row>
    <row r="201" spans="1:22" ht="24.75" thickTop="1" thickBot="1" x14ac:dyDescent="0.4">
      <c r="A201" s="169"/>
      <c r="B201" s="99"/>
      <c r="C201" s="597"/>
      <c r="D201" s="250"/>
      <c r="E201" s="34">
        <f t="shared" si="9"/>
        <v>0</v>
      </c>
      <c r="F201" s="805"/>
      <c r="G201" s="120"/>
      <c r="H201" s="227"/>
      <c r="I201" s="805"/>
      <c r="J201" s="39">
        <f t="shared" si="7"/>
        <v>0</v>
      </c>
      <c r="K201" s="81"/>
      <c r="L201" s="566"/>
      <c r="M201" s="61"/>
      <c r="N201" s="42">
        <f t="shared" si="10"/>
        <v>0</v>
      </c>
      <c r="O201" s="62"/>
      <c r="P201" s="678"/>
      <c r="Q201" s="124"/>
      <c r="R201" s="125"/>
      <c r="S201" s="176"/>
      <c r="T201" s="177"/>
      <c r="U201" s="49"/>
      <c r="V201" s="50"/>
    </row>
    <row r="202" spans="1:22" ht="24.75" thickTop="1" thickBot="1" x14ac:dyDescent="0.4">
      <c r="A202" s="169"/>
      <c r="B202" s="203"/>
      <c r="C202" s="188"/>
      <c r="D202" s="253"/>
      <c r="E202" s="34">
        <f t="shared" si="9"/>
        <v>0</v>
      </c>
      <c r="F202" s="810"/>
      <c r="G202" s="224"/>
      <c r="H202" s="255"/>
      <c r="I202" s="810"/>
      <c r="J202" s="39">
        <f t="shared" si="7"/>
        <v>0</v>
      </c>
      <c r="N202" s="42">
        <f t="shared" si="10"/>
        <v>0</v>
      </c>
      <c r="O202" s="257"/>
      <c r="P202" s="125"/>
      <c r="Q202" s="258"/>
      <c r="R202" s="259"/>
      <c r="S202" s="260"/>
      <c r="T202" s="261"/>
      <c r="U202" s="262"/>
      <c r="V202" s="263"/>
    </row>
    <row r="203" spans="1:22" ht="24.75" thickTop="1" thickBot="1" x14ac:dyDescent="0.4">
      <c r="A203" s="169"/>
      <c r="B203" s="99"/>
      <c r="C203" s="249"/>
      <c r="D203" s="249"/>
      <c r="E203" s="34">
        <f t="shared" si="9"/>
        <v>0</v>
      </c>
      <c r="F203" s="810"/>
      <c r="G203" s="224"/>
      <c r="H203" s="255"/>
      <c r="I203" s="810"/>
      <c r="J203" s="39">
        <f t="shared" si="7"/>
        <v>0</v>
      </c>
      <c r="N203" s="42">
        <f t="shared" si="10"/>
        <v>0</v>
      </c>
      <c r="O203" s="257"/>
      <c r="P203" s="125"/>
      <c r="Q203" s="258"/>
      <c r="R203" s="259"/>
      <c r="S203" s="260"/>
      <c r="T203" s="261"/>
      <c r="U203" s="262"/>
      <c r="V203" s="263"/>
    </row>
    <row r="204" spans="1:22" ht="24.75" thickTop="1" thickBot="1" x14ac:dyDescent="0.4">
      <c r="A204" s="169"/>
      <c r="B204" s="99"/>
      <c r="C204" s="249"/>
      <c r="D204" s="249"/>
      <c r="E204" s="34">
        <f t="shared" si="9"/>
        <v>0</v>
      </c>
      <c r="F204" s="805"/>
      <c r="G204" s="224"/>
      <c r="H204" s="227"/>
      <c r="I204" s="805"/>
      <c r="J204" s="39">
        <f t="shared" si="7"/>
        <v>0</v>
      </c>
      <c r="K204" s="81"/>
      <c r="L204" s="566"/>
      <c r="M204" s="61"/>
      <c r="N204" s="42">
        <f t="shared" si="10"/>
        <v>0</v>
      </c>
      <c r="O204" s="69"/>
      <c r="P204" s="670"/>
      <c r="Q204" s="124"/>
      <c r="R204" s="125"/>
      <c r="S204" s="176"/>
      <c r="T204" s="177"/>
      <c r="U204" s="49"/>
      <c r="V204" s="50"/>
    </row>
    <row r="205" spans="1:22" ht="24.75" thickTop="1" thickBot="1" x14ac:dyDescent="0.4">
      <c r="A205" s="169"/>
      <c r="B205" s="99"/>
      <c r="C205" s="249"/>
      <c r="D205" s="249"/>
      <c r="E205" s="34">
        <f t="shared" si="9"/>
        <v>0</v>
      </c>
      <c r="F205" s="805"/>
      <c r="G205" s="224"/>
      <c r="H205" s="227"/>
      <c r="I205" s="805"/>
      <c r="J205" s="39">
        <f t="shared" si="7"/>
        <v>0</v>
      </c>
      <c r="K205" s="81"/>
      <c r="L205" s="566"/>
      <c r="M205" s="61"/>
      <c r="N205" s="42">
        <f t="shared" si="10"/>
        <v>0</v>
      </c>
      <c r="O205" s="69"/>
      <c r="P205" s="670"/>
      <c r="Q205" s="124"/>
      <c r="R205" s="125"/>
      <c r="S205" s="176"/>
      <c r="T205" s="177"/>
      <c r="U205" s="49"/>
      <c r="V205" s="50"/>
    </row>
    <row r="206" spans="1:22" ht="24.75" thickTop="1" thickBot="1" x14ac:dyDescent="0.4">
      <c r="A206" s="169"/>
      <c r="B206" s="99"/>
      <c r="C206" s="270"/>
      <c r="D206" s="264"/>
      <c r="E206" s="34">
        <f t="shared" si="9"/>
        <v>0</v>
      </c>
      <c r="F206" s="805"/>
      <c r="G206" s="209"/>
      <c r="H206" s="227"/>
      <c r="I206" s="805"/>
      <c r="J206" s="39">
        <f t="shared" si="7"/>
        <v>0</v>
      </c>
      <c r="K206" s="81"/>
      <c r="L206" s="566"/>
      <c r="M206" s="61"/>
      <c r="N206" s="42">
        <f t="shared" si="10"/>
        <v>0</v>
      </c>
      <c r="O206" s="69"/>
      <c r="P206" s="670"/>
      <c r="Q206" s="124"/>
      <c r="R206" s="125"/>
      <c r="S206" s="176"/>
      <c r="T206" s="177"/>
      <c r="U206" s="49"/>
      <c r="V206" s="50"/>
    </row>
    <row r="207" spans="1:22" ht="24.75" thickTop="1" thickBot="1" x14ac:dyDescent="0.4">
      <c r="A207" s="169"/>
      <c r="B207" s="99"/>
      <c r="C207" s="270"/>
      <c r="D207" s="264"/>
      <c r="E207" s="34">
        <f t="shared" si="9"/>
        <v>0</v>
      </c>
      <c r="F207" s="805"/>
      <c r="G207" s="209"/>
      <c r="H207" s="227"/>
      <c r="I207" s="805"/>
      <c r="J207" s="39">
        <f t="shared" si="7"/>
        <v>0</v>
      </c>
      <c r="K207" s="81"/>
      <c r="L207" s="566"/>
      <c r="M207" s="61"/>
      <c r="N207" s="42">
        <f t="shared" si="10"/>
        <v>0</v>
      </c>
      <c r="O207" s="69"/>
      <c r="P207" s="670"/>
      <c r="Q207" s="124"/>
      <c r="R207" s="125"/>
      <c r="S207" s="176"/>
      <c r="T207" s="177"/>
      <c r="U207" s="49"/>
      <c r="V207" s="50"/>
    </row>
    <row r="208" spans="1:22" ht="24.75" thickTop="1" thickBot="1" x14ac:dyDescent="0.4">
      <c r="A208" s="169"/>
      <c r="B208" s="99"/>
      <c r="C208" s="270"/>
      <c r="D208" s="264"/>
      <c r="E208" s="34">
        <f t="shared" si="9"/>
        <v>0</v>
      </c>
      <c r="F208" s="805"/>
      <c r="G208" s="209"/>
      <c r="H208" s="227"/>
      <c r="I208" s="805"/>
      <c r="J208" s="39">
        <f t="shared" si="7"/>
        <v>0</v>
      </c>
      <c r="K208" s="81"/>
      <c r="L208" s="566"/>
      <c r="M208" s="61"/>
      <c r="N208" s="42">
        <f t="shared" si="10"/>
        <v>0</v>
      </c>
      <c r="O208" s="69"/>
      <c r="P208" s="670"/>
      <c r="Q208" s="124"/>
      <c r="R208" s="125"/>
      <c r="S208" s="176"/>
      <c r="T208" s="177"/>
      <c r="U208" s="49"/>
      <c r="V208" s="50"/>
    </row>
    <row r="209" spans="1:22" ht="24.75" thickTop="1" thickBot="1" x14ac:dyDescent="0.4">
      <c r="A209" s="169"/>
      <c r="B209" s="203"/>
      <c r="C209" s="265"/>
      <c r="D209" s="265"/>
      <c r="E209" s="34">
        <f t="shared" si="9"/>
        <v>0</v>
      </c>
      <c r="F209" s="805"/>
      <c r="G209" s="209"/>
      <c r="H209" s="227"/>
      <c r="I209" s="805"/>
      <c r="J209" s="39">
        <f t="shared" si="7"/>
        <v>0</v>
      </c>
      <c r="K209" s="81"/>
      <c r="L209" s="566"/>
      <c r="M209" s="61"/>
      <c r="N209" s="42">
        <f t="shared" si="10"/>
        <v>0</v>
      </c>
      <c r="O209" s="69"/>
      <c r="P209" s="670"/>
      <c r="Q209" s="124"/>
      <c r="R209" s="125"/>
      <c r="S209" s="176"/>
      <c r="T209" s="177"/>
      <c r="U209" s="49"/>
      <c r="V209" s="50"/>
    </row>
    <row r="210" spans="1:22" ht="24.75" thickTop="1" thickBot="1" x14ac:dyDescent="0.4">
      <c r="A210" s="169"/>
      <c r="B210" s="99"/>
      <c r="C210" s="270"/>
      <c r="D210" s="264"/>
      <c r="E210" s="34">
        <f t="shared" si="9"/>
        <v>0</v>
      </c>
      <c r="F210" s="805"/>
      <c r="G210" s="209"/>
      <c r="H210" s="227"/>
      <c r="I210" s="805"/>
      <c r="J210" s="39">
        <f t="shared" si="7"/>
        <v>0</v>
      </c>
      <c r="K210" s="81"/>
      <c r="L210" s="566"/>
      <c r="M210" s="61"/>
      <c r="N210" s="42">
        <f t="shared" si="10"/>
        <v>0</v>
      </c>
      <c r="O210" s="69"/>
      <c r="P210" s="670"/>
      <c r="Q210" s="124"/>
      <c r="R210" s="125"/>
      <c r="S210" s="176"/>
      <c r="T210" s="177"/>
      <c r="U210" s="49"/>
      <c r="V210" s="50"/>
    </row>
    <row r="211" spans="1:22" ht="24.75" thickTop="1" thickBot="1" x14ac:dyDescent="0.4">
      <c r="A211" s="169"/>
      <c r="B211" s="99"/>
      <c r="C211" s="244"/>
      <c r="D211" s="244"/>
      <c r="E211" s="34">
        <f t="shared" si="9"/>
        <v>0</v>
      </c>
      <c r="F211" s="805"/>
      <c r="G211" s="224"/>
      <c r="H211" s="227"/>
      <c r="I211" s="805"/>
      <c r="J211" s="39">
        <f t="shared" si="7"/>
        <v>0</v>
      </c>
      <c r="K211" s="81"/>
      <c r="L211" s="566"/>
      <c r="M211" s="61"/>
      <c r="N211" s="42">
        <f t="shared" si="10"/>
        <v>0</v>
      </c>
      <c r="O211" s="69"/>
      <c r="P211" s="670"/>
      <c r="Q211" s="124"/>
      <c r="R211" s="125"/>
      <c r="S211" s="176"/>
      <c r="T211" s="177"/>
      <c r="U211" s="49"/>
      <c r="V211" s="50"/>
    </row>
    <row r="212" spans="1:22" ht="24.75" thickTop="1" thickBot="1" x14ac:dyDescent="0.4">
      <c r="A212" s="169"/>
      <c r="B212" s="99"/>
      <c r="C212" s="244"/>
      <c r="D212" s="244"/>
      <c r="E212" s="34">
        <f t="shared" si="9"/>
        <v>0</v>
      </c>
      <c r="F212" s="805"/>
      <c r="G212" s="224"/>
      <c r="H212" s="227"/>
      <c r="I212" s="805"/>
      <c r="J212" s="39">
        <f t="shared" si="7"/>
        <v>0</v>
      </c>
      <c r="K212" s="81"/>
      <c r="L212" s="566"/>
      <c r="M212" s="61"/>
      <c r="N212" s="42">
        <f t="shared" si="10"/>
        <v>0</v>
      </c>
      <c r="O212" s="69"/>
      <c r="P212" s="670"/>
      <c r="Q212" s="124"/>
      <c r="R212" s="125"/>
      <c r="S212" s="176"/>
      <c r="T212" s="177"/>
      <c r="U212" s="49"/>
      <c r="V212" s="50"/>
    </row>
    <row r="213" spans="1:22" ht="24.75" thickTop="1" thickBot="1" x14ac:dyDescent="0.4">
      <c r="A213" s="169"/>
      <c r="B213" s="99"/>
      <c r="C213" s="244"/>
      <c r="D213" s="244"/>
      <c r="E213" s="34">
        <f t="shared" si="9"/>
        <v>0</v>
      </c>
      <c r="F213" s="805"/>
      <c r="G213" s="224"/>
      <c r="H213" s="227"/>
      <c r="I213" s="805"/>
      <c r="J213" s="39">
        <f t="shared" si="7"/>
        <v>0</v>
      </c>
      <c r="K213" s="81"/>
      <c r="L213" s="566"/>
      <c r="M213" s="61"/>
      <c r="N213" s="42">
        <f t="shared" si="10"/>
        <v>0</v>
      </c>
      <c r="O213" s="69"/>
      <c r="P213" s="670"/>
      <c r="Q213" s="124"/>
      <c r="R213" s="125"/>
      <c r="S213" s="176"/>
      <c r="T213" s="177"/>
      <c r="U213" s="49"/>
      <c r="V213" s="50"/>
    </row>
    <row r="214" spans="1:22" ht="24.75" thickTop="1" thickBot="1" x14ac:dyDescent="0.4">
      <c r="A214" s="169"/>
      <c r="B214" s="99"/>
      <c r="C214" s="244"/>
      <c r="D214" s="244"/>
      <c r="E214" s="34">
        <f t="shared" si="9"/>
        <v>0</v>
      </c>
      <c r="F214" s="805"/>
      <c r="G214" s="224"/>
      <c r="H214" s="227"/>
      <c r="I214" s="805"/>
      <c r="J214" s="39">
        <f t="shared" si="7"/>
        <v>0</v>
      </c>
      <c r="K214" s="81"/>
      <c r="L214" s="566"/>
      <c r="M214" s="61"/>
      <c r="N214" s="42">
        <f t="shared" si="10"/>
        <v>0</v>
      </c>
      <c r="O214" s="69"/>
      <c r="P214" s="670"/>
      <c r="Q214" s="124"/>
      <c r="R214" s="125"/>
      <c r="S214" s="176"/>
      <c r="T214" s="177"/>
      <c r="U214" s="49"/>
      <c r="V214" s="50"/>
    </row>
    <row r="215" spans="1:22" ht="24.75" thickTop="1" thickBot="1" x14ac:dyDescent="0.4">
      <c r="A215" s="248"/>
      <c r="B215" s="203"/>
      <c r="C215" s="249"/>
      <c r="D215" s="249"/>
      <c r="E215" s="34">
        <f t="shared" si="9"/>
        <v>0</v>
      </c>
      <c r="F215" s="805"/>
      <c r="G215" s="224"/>
      <c r="H215" s="227"/>
      <c r="I215" s="805"/>
      <c r="J215" s="39">
        <f t="shared" si="7"/>
        <v>0</v>
      </c>
      <c r="K215" s="81"/>
      <c r="L215" s="566"/>
      <c r="M215" s="61"/>
      <c r="N215" s="42">
        <f t="shared" si="10"/>
        <v>0</v>
      </c>
      <c r="O215" s="69"/>
      <c r="P215" s="670"/>
      <c r="Q215" s="124"/>
      <c r="R215" s="125"/>
      <c r="S215" s="176"/>
      <c r="T215" s="177"/>
      <c r="U215" s="49"/>
      <c r="V215" s="50"/>
    </row>
    <row r="216" spans="1:22" ht="24.75" thickTop="1" thickBot="1" x14ac:dyDescent="0.4">
      <c r="A216" s="266"/>
      <c r="B216" s="99"/>
      <c r="C216" s="597"/>
      <c r="D216" s="250"/>
      <c r="E216" s="34">
        <f t="shared" si="9"/>
        <v>0</v>
      </c>
      <c r="F216" s="805"/>
      <c r="G216" s="120"/>
      <c r="H216" s="227"/>
      <c r="I216" s="805"/>
      <c r="J216" s="39">
        <f t="shared" si="7"/>
        <v>0</v>
      </c>
      <c r="K216" s="81"/>
      <c r="L216" s="566"/>
      <c r="M216" s="61"/>
      <c r="N216" s="42">
        <f t="shared" si="10"/>
        <v>0</v>
      </c>
      <c r="O216" s="62"/>
      <c r="P216" s="678"/>
      <c r="Q216" s="124"/>
      <c r="R216" s="125"/>
      <c r="S216" s="176"/>
      <c r="T216" s="177"/>
      <c r="U216" s="49"/>
      <c r="V216" s="50"/>
    </row>
    <row r="217" spans="1:22" ht="24.75" thickTop="1" thickBot="1" x14ac:dyDescent="0.4">
      <c r="A217" s="169"/>
      <c r="B217" s="203"/>
      <c r="C217" s="598"/>
      <c r="D217" s="267"/>
      <c r="E217" s="34">
        <f t="shared" si="9"/>
        <v>0</v>
      </c>
      <c r="F217" s="805"/>
      <c r="G217" s="224"/>
      <c r="H217" s="227"/>
      <c r="I217" s="805"/>
      <c r="J217" s="39">
        <f t="shared" si="7"/>
        <v>0</v>
      </c>
      <c r="K217" s="81"/>
      <c r="L217" s="566"/>
      <c r="M217" s="61"/>
      <c r="N217" s="42">
        <f t="shared" si="10"/>
        <v>0</v>
      </c>
      <c r="O217" s="69"/>
      <c r="P217" s="670"/>
      <c r="Q217" s="124"/>
      <c r="R217" s="125"/>
      <c r="S217" s="176"/>
      <c r="T217" s="177"/>
      <c r="U217" s="49"/>
      <c r="V217" s="50"/>
    </row>
    <row r="218" spans="1:22" ht="24.75" thickTop="1" thickBot="1" x14ac:dyDescent="0.4">
      <c r="A218" s="169"/>
      <c r="B218" s="203"/>
      <c r="C218" s="598"/>
      <c r="D218" s="267"/>
      <c r="E218" s="34">
        <f t="shared" si="9"/>
        <v>0</v>
      </c>
      <c r="F218" s="805"/>
      <c r="G218" s="224"/>
      <c r="H218" s="227"/>
      <c r="I218" s="805"/>
      <c r="J218" s="39">
        <f t="shared" si="7"/>
        <v>0</v>
      </c>
      <c r="K218" s="81"/>
      <c r="L218" s="566"/>
      <c r="M218" s="61"/>
      <c r="N218" s="42">
        <f t="shared" si="10"/>
        <v>0</v>
      </c>
      <c r="O218" s="69"/>
      <c r="P218" s="670"/>
      <c r="Q218" s="124"/>
      <c r="R218" s="125"/>
      <c r="S218" s="176"/>
      <c r="T218" s="177"/>
      <c r="U218" s="49"/>
      <c r="V218" s="50"/>
    </row>
    <row r="219" spans="1:22" ht="24.75" thickTop="1" thickBot="1" x14ac:dyDescent="0.4">
      <c r="A219" s="169"/>
      <c r="B219" s="203"/>
      <c r="C219" s="598"/>
      <c r="D219" s="267"/>
      <c r="E219" s="34">
        <f t="shared" si="9"/>
        <v>0</v>
      </c>
      <c r="F219" s="805"/>
      <c r="G219" s="224"/>
      <c r="H219" s="227"/>
      <c r="I219" s="805"/>
      <c r="J219" s="39">
        <f t="shared" si="7"/>
        <v>0</v>
      </c>
      <c r="K219" s="81"/>
      <c r="L219" s="566"/>
      <c r="M219" s="61"/>
      <c r="N219" s="42">
        <f t="shared" si="10"/>
        <v>0</v>
      </c>
      <c r="O219" s="69"/>
      <c r="P219" s="670"/>
      <c r="Q219" s="124"/>
      <c r="R219" s="125"/>
      <c r="S219" s="176"/>
      <c r="T219" s="177"/>
      <c r="U219" s="49"/>
      <c r="V219" s="50"/>
    </row>
    <row r="220" spans="1:22" ht="24.75" thickTop="1" thickBot="1" x14ac:dyDescent="0.4">
      <c r="A220" s="169"/>
      <c r="B220" s="203"/>
      <c r="C220" s="598"/>
      <c r="D220" s="267"/>
      <c r="E220" s="34">
        <f t="shared" si="9"/>
        <v>0</v>
      </c>
      <c r="F220" s="811"/>
      <c r="G220" s="209"/>
      <c r="H220" s="227"/>
      <c r="I220" s="805"/>
      <c r="J220" s="39">
        <f t="shared" si="7"/>
        <v>0</v>
      </c>
      <c r="K220" s="81"/>
      <c r="L220" s="566"/>
      <c r="M220" s="61"/>
      <c r="N220" s="42">
        <f t="shared" si="10"/>
        <v>0</v>
      </c>
      <c r="O220" s="69"/>
      <c r="P220" s="670"/>
      <c r="Q220" s="124"/>
      <c r="R220" s="125"/>
      <c r="S220" s="176"/>
      <c r="T220" s="177"/>
      <c r="U220" s="49"/>
      <c r="V220" s="50"/>
    </row>
    <row r="221" spans="1:22" ht="24.75" thickTop="1" thickBot="1" x14ac:dyDescent="0.4">
      <c r="A221" s="169"/>
      <c r="B221" s="203"/>
      <c r="C221" s="598"/>
      <c r="D221" s="267"/>
      <c r="E221" s="34">
        <f t="shared" si="9"/>
        <v>0</v>
      </c>
      <c r="F221" s="811"/>
      <c r="G221" s="209"/>
      <c r="H221" s="227"/>
      <c r="I221" s="805"/>
      <c r="J221" s="39">
        <f t="shared" si="7"/>
        <v>0</v>
      </c>
      <c r="K221" s="81"/>
      <c r="L221" s="566"/>
      <c r="M221" s="61"/>
      <c r="N221" s="42">
        <f t="shared" si="10"/>
        <v>0</v>
      </c>
      <c r="O221" s="69"/>
      <c r="P221" s="670"/>
      <c r="Q221" s="124"/>
      <c r="R221" s="125"/>
      <c r="S221" s="176"/>
      <c r="T221" s="177"/>
      <c r="U221" s="49"/>
      <c r="V221" s="50"/>
    </row>
    <row r="222" spans="1:22" ht="24.75" thickTop="1" thickBot="1" x14ac:dyDescent="0.4">
      <c r="A222" s="169"/>
      <c r="B222" s="203"/>
      <c r="C222" s="598"/>
      <c r="D222" s="267"/>
      <c r="E222" s="34">
        <f t="shared" si="9"/>
        <v>0</v>
      </c>
      <c r="F222" s="811"/>
      <c r="G222" s="209"/>
      <c r="H222" s="227"/>
      <c r="I222" s="805"/>
      <c r="J222" s="39">
        <f t="shared" si="7"/>
        <v>0</v>
      </c>
      <c r="K222" s="81"/>
      <c r="L222" s="566"/>
      <c r="M222" s="61"/>
      <c r="N222" s="42">
        <f t="shared" si="10"/>
        <v>0</v>
      </c>
      <c r="O222" s="69"/>
      <c r="P222" s="670"/>
      <c r="Q222" s="124"/>
      <c r="R222" s="125"/>
      <c r="S222" s="176"/>
      <c r="T222" s="177"/>
      <c r="U222" s="49"/>
      <c r="V222" s="50"/>
    </row>
    <row r="223" spans="1:22" ht="24.75" thickTop="1" thickBot="1" x14ac:dyDescent="0.4">
      <c r="A223" s="169"/>
      <c r="B223" s="203"/>
      <c r="C223" s="598"/>
      <c r="D223" s="267"/>
      <c r="E223" s="34">
        <f t="shared" si="9"/>
        <v>0</v>
      </c>
      <c r="F223" s="811"/>
      <c r="G223" s="209"/>
      <c r="H223" s="227"/>
      <c r="I223" s="805"/>
      <c r="J223" s="39">
        <f t="shared" si="7"/>
        <v>0</v>
      </c>
      <c r="K223" s="81"/>
      <c r="L223" s="566"/>
      <c r="M223" s="61"/>
      <c r="N223" s="42">
        <f t="shared" si="10"/>
        <v>0</v>
      </c>
      <c r="O223" s="69"/>
      <c r="P223" s="670"/>
      <c r="Q223" s="124"/>
      <c r="R223" s="125"/>
      <c r="S223" s="176"/>
      <c r="T223" s="177"/>
      <c r="U223" s="49"/>
      <c r="V223" s="50"/>
    </row>
    <row r="224" spans="1:22" ht="24.75" thickTop="1" thickBot="1" x14ac:dyDescent="0.4">
      <c r="A224" s="169"/>
      <c r="B224" s="203"/>
      <c r="C224" s="598"/>
      <c r="D224" s="267"/>
      <c r="E224" s="34">
        <f t="shared" si="9"/>
        <v>0</v>
      </c>
      <c r="F224" s="811"/>
      <c r="G224" s="209"/>
      <c r="H224" s="227"/>
      <c r="I224" s="805"/>
      <c r="J224" s="39">
        <f t="shared" si="7"/>
        <v>0</v>
      </c>
      <c r="K224" s="81"/>
      <c r="L224" s="566"/>
      <c r="M224" s="61"/>
      <c r="N224" s="42">
        <f t="shared" si="10"/>
        <v>0</v>
      </c>
      <c r="O224" s="69"/>
      <c r="P224" s="670"/>
      <c r="Q224" s="124"/>
      <c r="R224" s="125"/>
      <c r="S224" s="176"/>
      <c r="T224" s="177"/>
      <c r="U224" s="49"/>
      <c r="V224" s="50"/>
    </row>
    <row r="225" spans="1:22" ht="24.75" thickTop="1" thickBot="1" x14ac:dyDescent="0.4">
      <c r="A225" s="169"/>
      <c r="B225" s="203"/>
      <c r="C225" s="598"/>
      <c r="D225" s="267"/>
      <c r="E225" s="34">
        <f t="shared" si="9"/>
        <v>0</v>
      </c>
      <c r="F225" s="811"/>
      <c r="G225" s="209"/>
      <c r="H225" s="227"/>
      <c r="I225" s="805"/>
      <c r="J225" s="39">
        <f t="shared" si="7"/>
        <v>0</v>
      </c>
      <c r="K225" s="81"/>
      <c r="L225" s="566"/>
      <c r="M225" s="61"/>
      <c r="N225" s="42">
        <f t="shared" si="10"/>
        <v>0</v>
      </c>
      <c r="O225" s="69"/>
      <c r="P225" s="670"/>
      <c r="Q225" s="124"/>
      <c r="R225" s="125"/>
      <c r="S225" s="176"/>
      <c r="T225" s="177"/>
      <c r="U225" s="49"/>
      <c r="V225" s="50"/>
    </row>
    <row r="226" spans="1:22" ht="24.75" thickTop="1" thickBot="1" x14ac:dyDescent="0.4">
      <c r="A226" s="169"/>
      <c r="B226" s="203"/>
      <c r="C226" s="598"/>
      <c r="D226" s="267"/>
      <c r="E226" s="34">
        <f t="shared" si="9"/>
        <v>0</v>
      </c>
      <c r="F226" s="811"/>
      <c r="G226" s="209"/>
      <c r="H226" s="227"/>
      <c r="I226" s="805"/>
      <c r="J226" s="39">
        <f t="shared" si="7"/>
        <v>0</v>
      </c>
      <c r="K226" s="81"/>
      <c r="L226" s="566"/>
      <c r="M226" s="61"/>
      <c r="N226" s="42">
        <f t="shared" si="10"/>
        <v>0</v>
      </c>
      <c r="O226" s="69"/>
      <c r="P226" s="670"/>
      <c r="Q226" s="124"/>
      <c r="R226" s="125"/>
      <c r="S226" s="176"/>
      <c r="T226" s="177"/>
      <c r="U226" s="49"/>
      <c r="V226" s="50"/>
    </row>
    <row r="227" spans="1:22" ht="24.75" thickTop="1" thickBot="1" x14ac:dyDescent="0.4">
      <c r="A227" s="169"/>
      <c r="B227" s="203"/>
      <c r="C227" s="598"/>
      <c r="D227" s="267"/>
      <c r="E227" s="34">
        <f t="shared" si="9"/>
        <v>0</v>
      </c>
      <c r="F227" s="805"/>
      <c r="G227" s="209"/>
      <c r="H227" s="227"/>
      <c r="I227" s="805"/>
      <c r="J227" s="39">
        <f t="shared" si="7"/>
        <v>0</v>
      </c>
      <c r="K227" s="81"/>
      <c r="L227" s="566"/>
      <c r="M227" s="61"/>
      <c r="N227" s="42">
        <f t="shared" si="10"/>
        <v>0</v>
      </c>
      <c r="O227" s="69"/>
      <c r="P227" s="670"/>
      <c r="Q227" s="124"/>
      <c r="R227" s="125"/>
      <c r="S227" s="176"/>
      <c r="T227" s="177"/>
      <c r="U227" s="49"/>
      <c r="V227" s="50"/>
    </row>
    <row r="228" spans="1:22" ht="24.75" thickTop="1" thickBot="1" x14ac:dyDescent="0.4">
      <c r="A228" s="169"/>
      <c r="B228" s="203"/>
      <c r="C228" s="244"/>
      <c r="D228" s="244"/>
      <c r="E228" s="34">
        <f t="shared" si="9"/>
        <v>0</v>
      </c>
      <c r="F228" s="805"/>
      <c r="G228" s="224"/>
      <c r="H228" s="227"/>
      <c r="I228" s="805"/>
      <c r="J228" s="39">
        <f t="shared" si="7"/>
        <v>0</v>
      </c>
      <c r="K228" s="81"/>
      <c r="L228" s="566"/>
      <c r="M228" s="61"/>
      <c r="N228" s="42">
        <f t="shared" si="10"/>
        <v>0</v>
      </c>
      <c r="O228" s="69"/>
      <c r="P228" s="670"/>
      <c r="Q228" s="124"/>
      <c r="R228" s="125"/>
      <c r="S228" s="176"/>
      <c r="T228" s="177"/>
      <c r="U228" s="49"/>
      <c r="V228" s="50"/>
    </row>
    <row r="229" spans="1:22" ht="24.75" thickTop="1" thickBot="1" x14ac:dyDescent="0.4">
      <c r="A229" s="169"/>
      <c r="B229" s="203"/>
      <c r="C229" s="244"/>
      <c r="D229" s="244"/>
      <c r="E229" s="34">
        <f t="shared" si="9"/>
        <v>0</v>
      </c>
      <c r="F229" s="805"/>
      <c r="G229" s="224"/>
      <c r="H229" s="227"/>
      <c r="I229" s="805"/>
      <c r="J229" s="39">
        <f t="shared" si="7"/>
        <v>0</v>
      </c>
      <c r="K229" s="81"/>
      <c r="L229" s="566"/>
      <c r="M229" s="61"/>
      <c r="N229" s="42">
        <f t="shared" si="10"/>
        <v>0</v>
      </c>
      <c r="O229" s="69"/>
      <c r="P229" s="670"/>
      <c r="Q229" s="124"/>
      <c r="R229" s="125"/>
      <c r="S229" s="176"/>
      <c r="T229" s="177"/>
      <c r="U229" s="49"/>
      <c r="V229" s="50"/>
    </row>
    <row r="230" spans="1:22" ht="24.75" thickTop="1" thickBot="1" x14ac:dyDescent="0.4">
      <c r="A230" s="169"/>
      <c r="B230" s="203"/>
      <c r="C230" s="244"/>
      <c r="D230" s="244"/>
      <c r="E230" s="34">
        <f t="shared" si="9"/>
        <v>0</v>
      </c>
      <c r="F230" s="805"/>
      <c r="G230" s="224"/>
      <c r="H230" s="227"/>
      <c r="I230" s="805"/>
      <c r="J230" s="39">
        <f t="shared" si="7"/>
        <v>0</v>
      </c>
      <c r="K230" s="81"/>
      <c r="L230" s="566"/>
      <c r="M230" s="61"/>
      <c r="N230" s="42">
        <f t="shared" si="10"/>
        <v>0</v>
      </c>
      <c r="O230" s="69"/>
      <c r="P230" s="670"/>
      <c r="Q230" s="124"/>
      <c r="R230" s="125"/>
      <c r="S230" s="176"/>
      <c r="T230" s="177"/>
      <c r="U230" s="49"/>
      <c r="V230" s="50"/>
    </row>
    <row r="231" spans="1:22" ht="24.75" thickTop="1" thickBot="1" x14ac:dyDescent="0.4">
      <c r="A231" s="169"/>
      <c r="B231" s="203"/>
      <c r="C231" s="244"/>
      <c r="D231" s="244"/>
      <c r="E231" s="34">
        <f t="shared" si="9"/>
        <v>0</v>
      </c>
      <c r="F231" s="805"/>
      <c r="G231" s="224"/>
      <c r="H231" s="227"/>
      <c r="I231" s="805"/>
      <c r="J231" s="39">
        <f t="shared" si="7"/>
        <v>0</v>
      </c>
      <c r="K231" s="81"/>
      <c r="L231" s="566"/>
      <c r="M231" s="61"/>
      <c r="N231" s="42">
        <f t="shared" si="10"/>
        <v>0</v>
      </c>
      <c r="O231" s="69"/>
      <c r="P231" s="670"/>
      <c r="Q231" s="124"/>
      <c r="R231" s="125"/>
      <c r="S231" s="176"/>
      <c r="T231" s="177"/>
      <c r="U231" s="49"/>
      <c r="V231" s="50"/>
    </row>
    <row r="232" spans="1:22" ht="24.75" thickTop="1" thickBot="1" x14ac:dyDescent="0.4">
      <c r="A232" s="169"/>
      <c r="B232" s="203"/>
      <c r="C232" s="244"/>
      <c r="D232" s="244"/>
      <c r="E232" s="34">
        <f t="shared" si="9"/>
        <v>0</v>
      </c>
      <c r="F232" s="805"/>
      <c r="G232" s="224"/>
      <c r="H232" s="227"/>
      <c r="I232" s="805"/>
      <c r="J232" s="39">
        <f t="shared" si="7"/>
        <v>0</v>
      </c>
      <c r="K232" s="81"/>
      <c r="L232" s="566"/>
      <c r="M232" s="61"/>
      <c r="N232" s="42">
        <f t="shared" si="10"/>
        <v>0</v>
      </c>
      <c r="O232" s="69"/>
      <c r="P232" s="670"/>
      <c r="Q232" s="124"/>
      <c r="R232" s="125"/>
      <c r="S232" s="176"/>
      <c r="T232" s="177"/>
      <c r="U232" s="49"/>
      <c r="V232" s="50"/>
    </row>
    <row r="233" spans="1:22" ht="24.75" thickTop="1" thickBot="1" x14ac:dyDescent="0.4">
      <c r="A233" s="169"/>
      <c r="B233" s="203"/>
      <c r="C233" s="244"/>
      <c r="D233" s="244"/>
      <c r="E233" s="34">
        <f t="shared" si="9"/>
        <v>0</v>
      </c>
      <c r="F233" s="805"/>
      <c r="G233" s="224"/>
      <c r="H233" s="227"/>
      <c r="I233" s="805"/>
      <c r="J233" s="39">
        <f t="shared" si="7"/>
        <v>0</v>
      </c>
      <c r="K233" s="81"/>
      <c r="L233" s="566"/>
      <c r="M233" s="61"/>
      <c r="N233" s="42">
        <f t="shared" si="10"/>
        <v>0</v>
      </c>
      <c r="O233" s="69"/>
      <c r="P233" s="670"/>
      <c r="Q233" s="124"/>
      <c r="R233" s="125"/>
      <c r="S233" s="176"/>
      <c r="T233" s="177"/>
      <c r="U233" s="49"/>
      <c r="V233" s="50"/>
    </row>
    <row r="234" spans="1:22" ht="24.75" thickTop="1" thickBot="1" x14ac:dyDescent="0.4">
      <c r="A234" s="169"/>
      <c r="B234" s="203"/>
      <c r="C234" s="244"/>
      <c r="D234" s="244"/>
      <c r="E234" s="34">
        <f t="shared" si="9"/>
        <v>0</v>
      </c>
      <c r="F234" s="805"/>
      <c r="G234" s="224"/>
      <c r="H234" s="227"/>
      <c r="I234" s="805"/>
      <c r="J234" s="39">
        <f t="shared" si="7"/>
        <v>0</v>
      </c>
      <c r="K234" s="81"/>
      <c r="L234" s="566"/>
      <c r="M234" s="61"/>
      <c r="N234" s="42">
        <f t="shared" si="10"/>
        <v>0</v>
      </c>
      <c r="O234" s="69"/>
      <c r="P234" s="670"/>
      <c r="Q234" s="124"/>
      <c r="R234" s="125"/>
      <c r="S234" s="176"/>
      <c r="T234" s="177"/>
      <c r="U234" s="49"/>
      <c r="V234" s="50"/>
    </row>
    <row r="235" spans="1:22" ht="24.75" thickTop="1" thickBot="1" x14ac:dyDescent="0.4">
      <c r="A235" s="169"/>
      <c r="B235" s="203"/>
      <c r="C235" s="244"/>
      <c r="D235" s="244"/>
      <c r="E235" s="34">
        <f t="shared" si="9"/>
        <v>0</v>
      </c>
      <c r="F235" s="805"/>
      <c r="G235" s="224"/>
      <c r="H235" s="227"/>
      <c r="I235" s="805"/>
      <c r="J235" s="39">
        <f t="shared" si="7"/>
        <v>0</v>
      </c>
      <c r="K235" s="81"/>
      <c r="L235" s="566"/>
      <c r="M235" s="61"/>
      <c r="N235" s="42">
        <f t="shared" si="10"/>
        <v>0</v>
      </c>
      <c r="O235" s="69"/>
      <c r="P235" s="670"/>
      <c r="Q235" s="124"/>
      <c r="R235" s="125"/>
      <c r="S235" s="176"/>
      <c r="T235" s="177"/>
      <c r="U235" s="49"/>
      <c r="V235" s="50"/>
    </row>
    <row r="236" spans="1:22" ht="24.75" thickTop="1" thickBot="1" x14ac:dyDescent="0.4">
      <c r="A236" s="203"/>
      <c r="B236" s="253"/>
      <c r="C236" s="244"/>
      <c r="D236" s="244"/>
      <c r="E236" s="34">
        <f t="shared" si="9"/>
        <v>0</v>
      </c>
      <c r="F236" s="805"/>
      <c r="G236" s="120"/>
      <c r="H236" s="59"/>
      <c r="I236" s="805"/>
      <c r="J236" s="39">
        <f t="shared" si="7"/>
        <v>0</v>
      </c>
      <c r="K236" s="81"/>
      <c r="L236" s="566"/>
      <c r="M236" s="61"/>
      <c r="N236" s="42">
        <f t="shared" si="10"/>
        <v>0</v>
      </c>
      <c r="O236" s="69"/>
      <c r="P236" s="670"/>
      <c r="Q236" s="124"/>
      <c r="R236" s="125"/>
      <c r="S236" s="176"/>
      <c r="T236" s="177"/>
      <c r="U236" s="49"/>
      <c r="V236" s="50"/>
    </row>
    <row r="237" spans="1:22" ht="24.75" thickTop="1" thickBot="1" x14ac:dyDescent="0.4">
      <c r="A237" s="266"/>
      <c r="B237" s="203"/>
      <c r="C237" s="244"/>
      <c r="D237" s="244"/>
      <c r="E237" s="34">
        <f t="shared" si="9"/>
        <v>0</v>
      </c>
      <c r="F237" s="805"/>
      <c r="G237" s="224"/>
      <c r="H237" s="227"/>
      <c r="I237" s="805"/>
      <c r="J237" s="39">
        <f t="shared" si="7"/>
        <v>0</v>
      </c>
      <c r="K237" s="81"/>
      <c r="L237" s="566"/>
      <c r="M237" s="61"/>
      <c r="N237" s="42">
        <f t="shared" si="10"/>
        <v>0</v>
      </c>
      <c r="O237" s="69"/>
      <c r="P237" s="670"/>
      <c r="Q237" s="124"/>
      <c r="R237" s="125"/>
      <c r="S237" s="176"/>
      <c r="T237" s="177"/>
      <c r="U237" s="49"/>
      <c r="V237" s="50"/>
    </row>
    <row r="238" spans="1:22" ht="24.75" thickTop="1" thickBot="1" x14ac:dyDescent="0.4">
      <c r="A238" s="266"/>
      <c r="B238" s="203"/>
      <c r="C238" s="244"/>
      <c r="D238" s="244"/>
      <c r="E238" s="34">
        <f t="shared" si="9"/>
        <v>0</v>
      </c>
      <c r="F238" s="805"/>
      <c r="G238" s="224"/>
      <c r="H238" s="227"/>
      <c r="I238" s="805"/>
      <c r="J238" s="39">
        <f t="shared" si="7"/>
        <v>0</v>
      </c>
      <c r="K238" s="81"/>
      <c r="L238" s="566"/>
      <c r="M238" s="61"/>
      <c r="N238" s="42">
        <f t="shared" si="10"/>
        <v>0</v>
      </c>
      <c r="O238" s="69"/>
      <c r="P238" s="670"/>
      <c r="Q238" s="124"/>
      <c r="R238" s="125"/>
      <c r="S238" s="176"/>
      <c r="T238" s="177"/>
      <c r="U238" s="49"/>
      <c r="V238" s="50"/>
    </row>
    <row r="239" spans="1:22" ht="24.75" thickTop="1" thickBot="1" x14ac:dyDescent="0.4">
      <c r="A239" s="266"/>
      <c r="B239" s="203"/>
      <c r="C239" s="244"/>
      <c r="D239" s="244"/>
      <c r="E239" s="34">
        <f t="shared" si="9"/>
        <v>0</v>
      </c>
      <c r="F239" s="805"/>
      <c r="G239" s="224"/>
      <c r="H239" s="227"/>
      <c r="I239" s="805"/>
      <c r="J239" s="39">
        <f t="shared" si="7"/>
        <v>0</v>
      </c>
      <c r="K239" s="81"/>
      <c r="L239" s="566"/>
      <c r="M239" s="61"/>
      <c r="N239" s="42">
        <f t="shared" si="10"/>
        <v>0</v>
      </c>
      <c r="O239" s="69"/>
      <c r="P239" s="670"/>
      <c r="Q239" s="124"/>
      <c r="R239" s="125"/>
      <c r="S239" s="176"/>
      <c r="T239" s="177"/>
      <c r="U239" s="49"/>
      <c r="V239" s="50"/>
    </row>
    <row r="240" spans="1:22" ht="24.75" thickTop="1" thickBot="1" x14ac:dyDescent="0.4">
      <c r="A240" s="266"/>
      <c r="B240" s="203"/>
      <c r="C240" s="244"/>
      <c r="D240" s="244"/>
      <c r="E240" s="34">
        <f t="shared" si="9"/>
        <v>0</v>
      </c>
      <c r="F240" s="805"/>
      <c r="G240" s="224"/>
      <c r="H240" s="227"/>
      <c r="I240" s="805"/>
      <c r="J240" s="39">
        <f t="shared" si="7"/>
        <v>0</v>
      </c>
      <c r="K240" s="81"/>
      <c r="L240" s="566"/>
      <c r="M240" s="61"/>
      <c r="N240" s="42">
        <f t="shared" si="10"/>
        <v>0</v>
      </c>
      <c r="O240" s="69"/>
      <c r="P240" s="670"/>
      <c r="Q240" s="124"/>
      <c r="R240" s="125"/>
      <c r="S240" s="176"/>
      <c r="T240" s="177"/>
      <c r="U240" s="49"/>
      <c r="V240" s="50"/>
    </row>
    <row r="241" spans="1:22" ht="24.75" thickTop="1" thickBot="1" x14ac:dyDescent="0.4">
      <c r="A241" s="269"/>
      <c r="B241" s="203"/>
      <c r="C241" s="244"/>
      <c r="D241" s="244"/>
      <c r="E241" s="34">
        <f t="shared" si="9"/>
        <v>0</v>
      </c>
      <c r="F241" s="805"/>
      <c r="G241" s="224"/>
      <c r="H241" s="227"/>
      <c r="I241" s="805"/>
      <c r="J241" s="39">
        <f t="shared" si="7"/>
        <v>0</v>
      </c>
      <c r="K241" s="81"/>
      <c r="L241" s="566"/>
      <c r="M241" s="61"/>
      <c r="N241" s="42">
        <f t="shared" si="10"/>
        <v>0</v>
      </c>
      <c r="O241" s="69"/>
      <c r="P241" s="670"/>
      <c r="Q241" s="124"/>
      <c r="R241" s="125"/>
      <c r="S241" s="176"/>
      <c r="T241" s="177"/>
      <c r="U241" s="49"/>
      <c r="V241" s="50"/>
    </row>
    <row r="242" spans="1:22" ht="24.75" thickTop="1" thickBot="1" x14ac:dyDescent="0.4">
      <c r="A242" s="169"/>
      <c r="B242" s="203"/>
      <c r="C242" s="244"/>
      <c r="D242" s="244"/>
      <c r="E242" s="34">
        <f t="shared" si="9"/>
        <v>0</v>
      </c>
      <c r="F242" s="805"/>
      <c r="G242" s="224"/>
      <c r="H242" s="227"/>
      <c r="I242" s="805"/>
      <c r="J242" s="39">
        <f t="shared" si="7"/>
        <v>0</v>
      </c>
      <c r="K242" s="81"/>
      <c r="L242" s="566"/>
      <c r="M242" s="61"/>
      <c r="N242" s="42">
        <f t="shared" si="10"/>
        <v>0</v>
      </c>
      <c r="O242" s="69"/>
      <c r="P242" s="670"/>
      <c r="Q242" s="124"/>
      <c r="R242" s="125"/>
      <c r="S242" s="176"/>
      <c r="T242" s="177"/>
      <c r="U242" s="49"/>
      <c r="V242" s="50"/>
    </row>
    <row r="243" spans="1:22" ht="24.75" thickTop="1" thickBot="1" x14ac:dyDescent="0.4">
      <c r="A243" s="169"/>
      <c r="B243" s="203"/>
      <c r="C243" s="244"/>
      <c r="D243" s="244"/>
      <c r="E243" s="34">
        <f t="shared" si="9"/>
        <v>0</v>
      </c>
      <c r="F243" s="805"/>
      <c r="G243" s="224"/>
      <c r="H243" s="227"/>
      <c r="I243" s="805"/>
      <c r="J243" s="39">
        <f t="shared" si="7"/>
        <v>0</v>
      </c>
      <c r="K243" s="81"/>
      <c r="L243" s="566"/>
      <c r="M243" s="61"/>
      <c r="N243" s="42">
        <f t="shared" si="10"/>
        <v>0</v>
      </c>
      <c r="O243" s="69"/>
      <c r="P243" s="670"/>
      <c r="Q243" s="124"/>
      <c r="R243" s="125"/>
      <c r="S243" s="176"/>
      <c r="T243" s="177"/>
      <c r="U243" s="49"/>
      <c r="V243" s="50"/>
    </row>
    <row r="244" spans="1:22" ht="24.75" thickTop="1" thickBot="1" x14ac:dyDescent="0.4">
      <c r="A244" s="169"/>
      <c r="B244" s="203"/>
      <c r="C244" s="244"/>
      <c r="D244" s="244"/>
      <c r="E244" s="34">
        <f t="shared" si="9"/>
        <v>0</v>
      </c>
      <c r="F244" s="805"/>
      <c r="G244" s="224"/>
      <c r="H244" s="227"/>
      <c r="I244" s="805"/>
      <c r="J244" s="39">
        <f t="shared" si="7"/>
        <v>0</v>
      </c>
      <c r="K244" s="81"/>
      <c r="L244" s="566"/>
      <c r="M244" s="61"/>
      <c r="N244" s="42">
        <f t="shared" si="10"/>
        <v>0</v>
      </c>
      <c r="O244" s="69"/>
      <c r="P244" s="670"/>
      <c r="Q244" s="124"/>
      <c r="R244" s="125"/>
      <c r="S244" s="176"/>
      <c r="T244" s="177"/>
      <c r="U244" s="49"/>
      <c r="V244" s="50"/>
    </row>
    <row r="245" spans="1:22" ht="24.75" thickTop="1" thickBot="1" x14ac:dyDescent="0.4">
      <c r="A245" s="169"/>
      <c r="B245" s="203"/>
      <c r="C245" s="244"/>
      <c r="D245" s="244"/>
      <c r="E245" s="34">
        <f t="shared" ref="E245:E289" si="11">D245*F245</f>
        <v>0</v>
      </c>
      <c r="F245" s="805"/>
      <c r="G245" s="224"/>
      <c r="H245" s="227"/>
      <c r="I245" s="805"/>
      <c r="J245" s="39">
        <f t="shared" si="7"/>
        <v>0</v>
      </c>
      <c r="K245" s="81"/>
      <c r="L245" s="566"/>
      <c r="M245" s="61"/>
      <c r="N245" s="42">
        <f t="shared" si="10"/>
        <v>0</v>
      </c>
      <c r="O245" s="69"/>
      <c r="P245" s="670"/>
      <c r="Q245" s="124"/>
      <c r="R245" s="125"/>
      <c r="S245" s="176"/>
      <c r="T245" s="177"/>
      <c r="U245" s="49"/>
      <c r="V245" s="50"/>
    </row>
    <row r="246" spans="1:22" ht="24.75" thickTop="1" thickBot="1" x14ac:dyDescent="0.4">
      <c r="A246" s="169"/>
      <c r="B246" s="203"/>
      <c r="C246" s="244"/>
      <c r="D246" s="244"/>
      <c r="E246" s="34">
        <f t="shared" si="11"/>
        <v>0</v>
      </c>
      <c r="F246" s="805"/>
      <c r="G246" s="224"/>
      <c r="H246" s="227"/>
      <c r="I246" s="805"/>
      <c r="J246" s="39">
        <f t="shared" si="7"/>
        <v>0</v>
      </c>
      <c r="K246" s="81"/>
      <c r="L246" s="566"/>
      <c r="M246" s="61"/>
      <c r="N246" s="42">
        <f t="shared" si="10"/>
        <v>0</v>
      </c>
      <c r="O246" s="69"/>
      <c r="P246" s="670"/>
      <c r="Q246" s="124"/>
      <c r="R246" s="125"/>
      <c r="S246" s="176"/>
      <c r="T246" s="177"/>
      <c r="U246" s="49"/>
      <c r="V246" s="50"/>
    </row>
    <row r="247" spans="1:22" ht="24.75" thickTop="1" thickBot="1" x14ac:dyDescent="0.4">
      <c r="A247" s="169"/>
      <c r="B247" s="203"/>
      <c r="C247" s="244"/>
      <c r="D247" s="244"/>
      <c r="E247" s="34">
        <f t="shared" si="11"/>
        <v>0</v>
      </c>
      <c r="F247" s="805"/>
      <c r="G247" s="224"/>
      <c r="H247" s="227"/>
      <c r="I247" s="805"/>
      <c r="J247" s="39">
        <f t="shared" si="7"/>
        <v>0</v>
      </c>
      <c r="K247" s="81"/>
      <c r="L247" s="566"/>
      <c r="M247" s="61"/>
      <c r="N247" s="42">
        <f t="shared" si="10"/>
        <v>0</v>
      </c>
      <c r="O247" s="69"/>
      <c r="P247" s="670"/>
      <c r="Q247" s="124"/>
      <c r="R247" s="125"/>
      <c r="S247" s="176"/>
      <c r="T247" s="177"/>
      <c r="U247" s="49"/>
      <c r="V247" s="50"/>
    </row>
    <row r="248" spans="1:22" ht="24.75" thickTop="1" thickBot="1" x14ac:dyDescent="0.4">
      <c r="A248" s="169"/>
      <c r="B248" s="203"/>
      <c r="C248" s="244"/>
      <c r="D248" s="244"/>
      <c r="E248" s="34">
        <f t="shared" si="11"/>
        <v>0</v>
      </c>
      <c r="F248" s="805"/>
      <c r="G248" s="224"/>
      <c r="H248" s="227"/>
      <c r="I248" s="805"/>
      <c r="J248" s="39">
        <f t="shared" si="7"/>
        <v>0</v>
      </c>
      <c r="K248" s="81"/>
      <c r="L248" s="566"/>
      <c r="M248" s="61"/>
      <c r="N248" s="42">
        <f t="shared" si="10"/>
        <v>0</v>
      </c>
      <c r="O248" s="69"/>
      <c r="P248" s="670"/>
      <c r="Q248" s="124"/>
      <c r="R248" s="125"/>
      <c r="S248" s="176"/>
      <c r="T248" s="177"/>
      <c r="U248" s="49"/>
      <c r="V248" s="50"/>
    </row>
    <row r="249" spans="1:22" ht="24.75" thickTop="1" thickBot="1" x14ac:dyDescent="0.4">
      <c r="A249" s="169"/>
      <c r="B249" s="203"/>
      <c r="C249" s="244"/>
      <c r="D249" s="244"/>
      <c r="E249" s="34">
        <f t="shared" si="11"/>
        <v>0</v>
      </c>
      <c r="F249" s="805"/>
      <c r="G249" s="224"/>
      <c r="H249" s="227"/>
      <c r="I249" s="805"/>
      <c r="J249" s="39">
        <f t="shared" si="7"/>
        <v>0</v>
      </c>
      <c r="K249" s="81"/>
      <c r="L249" s="566"/>
      <c r="M249" s="61"/>
      <c r="N249" s="42">
        <f t="shared" si="10"/>
        <v>0</v>
      </c>
      <c r="O249" s="69"/>
      <c r="P249" s="670"/>
      <c r="Q249" s="124"/>
      <c r="R249" s="125"/>
      <c r="S249" s="176"/>
      <c r="T249" s="177"/>
      <c r="U249" s="49"/>
      <c r="V249" s="50"/>
    </row>
    <row r="250" spans="1:22" ht="24.75" thickTop="1" thickBot="1" x14ac:dyDescent="0.4">
      <c r="A250" s="169"/>
      <c r="B250" s="203"/>
      <c r="C250" s="244"/>
      <c r="D250" s="244"/>
      <c r="E250" s="34">
        <f t="shared" si="11"/>
        <v>0</v>
      </c>
      <c r="F250" s="805"/>
      <c r="G250" s="224"/>
      <c r="H250" s="227"/>
      <c r="I250" s="805"/>
      <c r="J250" s="39">
        <f t="shared" si="7"/>
        <v>0</v>
      </c>
      <c r="K250" s="81"/>
      <c r="L250" s="566"/>
      <c r="M250" s="61"/>
      <c r="N250" s="42">
        <f t="shared" si="10"/>
        <v>0</v>
      </c>
      <c r="O250" s="69"/>
      <c r="P250" s="670"/>
      <c r="Q250" s="124"/>
      <c r="R250" s="125"/>
      <c r="S250" s="176"/>
      <c r="T250" s="177"/>
      <c r="U250" s="49"/>
      <c r="V250" s="50"/>
    </row>
    <row r="251" spans="1:22" ht="24.75" thickTop="1" thickBot="1" x14ac:dyDescent="0.4">
      <c r="A251" s="169"/>
      <c r="B251" s="203"/>
      <c r="C251" s="270"/>
      <c r="D251" s="270"/>
      <c r="E251" s="34">
        <f t="shared" si="11"/>
        <v>0</v>
      </c>
      <c r="F251" s="805"/>
      <c r="G251" s="224"/>
      <c r="H251" s="227"/>
      <c r="I251" s="805"/>
      <c r="J251" s="39">
        <f t="shared" si="7"/>
        <v>0</v>
      </c>
      <c r="K251" s="81"/>
      <c r="L251" s="566"/>
      <c r="M251" s="61"/>
      <c r="N251" s="42">
        <f t="shared" si="10"/>
        <v>0</v>
      </c>
      <c r="O251" s="69"/>
      <c r="P251" s="670"/>
      <c r="Q251" s="124"/>
      <c r="R251" s="125"/>
      <c r="S251" s="176"/>
      <c r="T251" s="177"/>
      <c r="U251" s="49"/>
      <c r="V251" s="50"/>
    </row>
    <row r="252" spans="1:22" ht="24.75" thickTop="1" thickBot="1" x14ac:dyDescent="0.4">
      <c r="A252" s="169"/>
      <c r="B252" s="203"/>
      <c r="C252" s="244"/>
      <c r="D252" s="244"/>
      <c r="E252" s="34">
        <f t="shared" si="11"/>
        <v>0</v>
      </c>
      <c r="F252" s="805"/>
      <c r="G252" s="224"/>
      <c r="H252" s="227"/>
      <c r="I252" s="805"/>
      <c r="J252" s="39">
        <f t="shared" si="7"/>
        <v>0</v>
      </c>
      <c r="K252" s="81"/>
      <c r="L252" s="566"/>
      <c r="M252" s="61"/>
      <c r="N252" s="42">
        <f t="shared" si="10"/>
        <v>0</v>
      </c>
      <c r="O252" s="69"/>
      <c r="P252" s="670"/>
      <c r="Q252" s="124"/>
      <c r="R252" s="125"/>
      <c r="S252" s="176"/>
      <c r="T252" s="177"/>
      <c r="U252" s="49"/>
      <c r="V252" s="50"/>
    </row>
    <row r="253" spans="1:22" ht="24.75" thickTop="1" thickBot="1" x14ac:dyDescent="0.4">
      <c r="A253" s="169"/>
      <c r="B253" s="203"/>
      <c r="C253" s="270"/>
      <c r="D253" s="264"/>
      <c r="E253" s="34">
        <f t="shared" si="11"/>
        <v>0</v>
      </c>
      <c r="F253" s="805"/>
      <c r="G253" s="224"/>
      <c r="H253" s="227"/>
      <c r="I253" s="805"/>
      <c r="J253" s="39">
        <f t="shared" si="7"/>
        <v>0</v>
      </c>
      <c r="K253" s="81"/>
      <c r="L253" s="566"/>
      <c r="M253" s="61"/>
      <c r="N253" s="42">
        <f t="shared" si="10"/>
        <v>0</v>
      </c>
      <c r="O253" s="69"/>
      <c r="P253" s="670"/>
      <c r="Q253" s="124"/>
      <c r="R253" s="125"/>
      <c r="S253" s="176"/>
      <c r="T253" s="177"/>
      <c r="U253" s="49"/>
      <c r="V253" s="50"/>
    </row>
    <row r="254" spans="1:22" ht="24.75" thickTop="1" thickBot="1" x14ac:dyDescent="0.4">
      <c r="A254" s="169"/>
      <c r="B254" s="203"/>
      <c r="C254" s="265"/>
      <c r="D254" s="265"/>
      <c r="E254" s="34">
        <f t="shared" si="11"/>
        <v>0</v>
      </c>
      <c r="F254" s="805"/>
      <c r="G254" s="224"/>
      <c r="H254" s="227"/>
      <c r="I254" s="805"/>
      <c r="J254" s="39">
        <f t="shared" si="7"/>
        <v>0</v>
      </c>
      <c r="K254" s="81"/>
      <c r="L254" s="566"/>
      <c r="M254" s="61"/>
      <c r="N254" s="42">
        <f t="shared" si="10"/>
        <v>0</v>
      </c>
      <c r="O254" s="69"/>
      <c r="P254" s="670"/>
      <c r="Q254" s="124"/>
      <c r="R254" s="125"/>
      <c r="S254" s="176"/>
      <c r="T254" s="177"/>
      <c r="U254" s="49"/>
      <c r="V254" s="50"/>
    </row>
    <row r="255" spans="1:22" ht="24.75" thickTop="1" thickBot="1" x14ac:dyDescent="0.4">
      <c r="A255" s="169"/>
      <c r="B255" s="203"/>
      <c r="C255" s="265"/>
      <c r="D255" s="265"/>
      <c r="E255" s="34">
        <f t="shared" si="11"/>
        <v>0</v>
      </c>
      <c r="F255" s="805"/>
      <c r="G255" s="224"/>
      <c r="H255" s="227"/>
      <c r="I255" s="805"/>
      <c r="J255" s="39">
        <f t="shared" si="7"/>
        <v>0</v>
      </c>
      <c r="K255" s="81"/>
      <c r="L255" s="566"/>
      <c r="M255" s="61"/>
      <c r="N255" s="42">
        <f t="shared" si="10"/>
        <v>0</v>
      </c>
      <c r="O255" s="69"/>
      <c r="P255" s="670"/>
      <c r="Q255" s="124"/>
      <c r="R255" s="125"/>
      <c r="S255" s="176"/>
      <c r="T255" s="177"/>
      <c r="U255" s="49"/>
      <c r="V255" s="50"/>
    </row>
    <row r="256" spans="1:22" ht="24.75" thickTop="1" thickBot="1" x14ac:dyDescent="0.4">
      <c r="A256" s="169"/>
      <c r="B256" s="203"/>
      <c r="C256" s="270"/>
      <c r="D256" s="264"/>
      <c r="E256" s="34">
        <f t="shared" si="11"/>
        <v>0</v>
      </c>
      <c r="F256" s="805"/>
      <c r="G256" s="224"/>
      <c r="H256" s="227"/>
      <c r="I256" s="805"/>
      <c r="J256" s="39">
        <f t="shared" si="7"/>
        <v>0</v>
      </c>
      <c r="K256" s="81"/>
      <c r="L256" s="566"/>
      <c r="M256" s="61"/>
      <c r="N256" s="42">
        <f t="shared" si="10"/>
        <v>0</v>
      </c>
      <c r="O256" s="69"/>
      <c r="P256" s="670"/>
      <c r="Q256" s="124"/>
      <c r="R256" s="125"/>
      <c r="S256" s="176"/>
      <c r="T256" s="177"/>
      <c r="U256" s="49"/>
      <c r="V256" s="50"/>
    </row>
    <row r="257" spans="1:22" ht="24.75" thickTop="1" thickBot="1" x14ac:dyDescent="0.4">
      <c r="A257" s="169"/>
      <c r="B257" s="203"/>
      <c r="C257" s="249"/>
      <c r="D257" s="249"/>
      <c r="E257" s="34">
        <f t="shared" si="11"/>
        <v>0</v>
      </c>
      <c r="F257" s="805"/>
      <c r="G257" s="224"/>
      <c r="H257" s="227"/>
      <c r="I257" s="805"/>
      <c r="J257" s="39">
        <f t="shared" si="7"/>
        <v>0</v>
      </c>
      <c r="K257" s="81"/>
      <c r="L257" s="566"/>
      <c r="M257" s="61"/>
      <c r="N257" s="42">
        <f t="shared" si="10"/>
        <v>0</v>
      </c>
      <c r="O257" s="69"/>
      <c r="P257" s="670"/>
      <c r="Q257" s="124"/>
      <c r="R257" s="125"/>
      <c r="S257" s="176"/>
      <c r="T257" s="177"/>
      <c r="U257" s="49"/>
      <c r="V257" s="50"/>
    </row>
    <row r="258" spans="1:22" ht="24.75" thickTop="1" thickBot="1" x14ac:dyDescent="0.4">
      <c r="A258" s="169"/>
      <c r="B258" s="203"/>
      <c r="C258" s="197"/>
      <c r="D258" s="197"/>
      <c r="E258" s="34">
        <f t="shared" si="11"/>
        <v>0</v>
      </c>
      <c r="F258" s="805"/>
      <c r="G258" s="224"/>
      <c r="H258" s="227"/>
      <c r="I258" s="805"/>
      <c r="J258" s="39">
        <f t="shared" si="7"/>
        <v>0</v>
      </c>
      <c r="K258" s="81"/>
      <c r="L258" s="566"/>
      <c r="M258" s="61"/>
      <c r="N258" s="42">
        <f t="shared" si="10"/>
        <v>0</v>
      </c>
      <c r="O258" s="69"/>
      <c r="P258" s="670"/>
      <c r="Q258" s="124"/>
      <c r="R258" s="125"/>
      <c r="S258" s="176"/>
      <c r="T258" s="177"/>
      <c r="U258" s="49"/>
      <c r="V258" s="50"/>
    </row>
    <row r="259" spans="1:22" ht="24.75" thickTop="1" thickBot="1" x14ac:dyDescent="0.4">
      <c r="A259" s="204"/>
      <c r="B259" s="203"/>
      <c r="C259" s="226"/>
      <c r="D259" s="226"/>
      <c r="E259" s="34">
        <f t="shared" si="11"/>
        <v>0</v>
      </c>
      <c r="F259" s="805"/>
      <c r="G259" s="224"/>
      <c r="H259" s="227"/>
      <c r="I259" s="805"/>
      <c r="J259" s="39">
        <f t="shared" si="7"/>
        <v>0</v>
      </c>
      <c r="K259" s="81"/>
      <c r="L259" s="566"/>
      <c r="M259" s="61"/>
      <c r="N259" s="42">
        <f t="shared" si="10"/>
        <v>0</v>
      </c>
      <c r="O259" s="69"/>
      <c r="P259" s="670"/>
      <c r="Q259" s="124"/>
      <c r="R259" s="125"/>
      <c r="S259" s="176"/>
      <c r="T259" s="177"/>
      <c r="U259" s="49"/>
      <c r="V259" s="50"/>
    </row>
    <row r="260" spans="1:22" ht="24.75" thickTop="1" thickBot="1" x14ac:dyDescent="0.4">
      <c r="A260" s="169"/>
      <c r="B260" s="203"/>
      <c r="C260" s="226"/>
      <c r="D260" s="226"/>
      <c r="E260" s="34">
        <f t="shared" si="11"/>
        <v>0</v>
      </c>
      <c r="F260" s="805"/>
      <c r="G260" s="224"/>
      <c r="H260" s="227"/>
      <c r="I260" s="805"/>
      <c r="J260" s="39">
        <f t="shared" si="7"/>
        <v>0</v>
      </c>
      <c r="K260" s="81"/>
      <c r="L260" s="566"/>
      <c r="M260" s="61"/>
      <c r="N260" s="42">
        <f t="shared" si="10"/>
        <v>0</v>
      </c>
      <c r="O260" s="69"/>
      <c r="P260" s="670"/>
      <c r="Q260" s="124"/>
      <c r="R260" s="125"/>
      <c r="S260" s="176"/>
      <c r="T260" s="177"/>
      <c r="U260" s="49"/>
      <c r="V260" s="50"/>
    </row>
    <row r="261" spans="1:22" ht="24.75" thickTop="1" thickBot="1" x14ac:dyDescent="0.4">
      <c r="A261" s="169"/>
      <c r="B261" s="203"/>
      <c r="C261" s="226"/>
      <c r="D261" s="226"/>
      <c r="E261" s="34">
        <f t="shared" si="11"/>
        <v>0</v>
      </c>
      <c r="F261" s="805"/>
      <c r="G261" s="224"/>
      <c r="H261" s="227"/>
      <c r="I261" s="805"/>
      <c r="J261" s="39">
        <f t="shared" si="7"/>
        <v>0</v>
      </c>
      <c r="K261" s="81"/>
      <c r="L261" s="566"/>
      <c r="M261" s="61"/>
      <c r="N261" s="42">
        <f t="shared" si="10"/>
        <v>0</v>
      </c>
      <c r="O261" s="69"/>
      <c r="P261" s="670"/>
      <c r="Q261" s="124"/>
      <c r="R261" s="125"/>
      <c r="S261" s="176"/>
      <c r="T261" s="177"/>
      <c r="U261" s="49"/>
      <c r="V261" s="50"/>
    </row>
    <row r="262" spans="1:22" ht="24.75" thickTop="1" thickBot="1" x14ac:dyDescent="0.4">
      <c r="A262" s="796"/>
      <c r="B262" s="272"/>
      <c r="C262" s="226"/>
      <c r="D262" s="226"/>
      <c r="E262" s="34">
        <f t="shared" si="11"/>
        <v>0</v>
      </c>
      <c r="F262" s="805"/>
      <c r="G262" s="224"/>
      <c r="H262" s="227"/>
      <c r="I262" s="805"/>
      <c r="J262" s="39">
        <f t="shared" si="7"/>
        <v>0</v>
      </c>
      <c r="K262" s="81"/>
      <c r="L262" s="566"/>
      <c r="M262" s="61"/>
      <c r="N262" s="42">
        <f t="shared" si="10"/>
        <v>0</v>
      </c>
      <c r="O262" s="69"/>
      <c r="P262" s="670"/>
      <c r="Q262" s="124"/>
      <c r="R262" s="125"/>
      <c r="S262" s="176"/>
      <c r="T262" s="177"/>
      <c r="U262" s="49"/>
      <c r="V262" s="50"/>
    </row>
    <row r="263" spans="1:22" ht="24.75" thickTop="1" thickBot="1" x14ac:dyDescent="0.4">
      <c r="A263" s="204"/>
      <c r="B263" s="272"/>
      <c r="C263" s="226"/>
      <c r="D263" s="226"/>
      <c r="E263" s="34">
        <f t="shared" si="11"/>
        <v>0</v>
      </c>
      <c r="F263" s="805"/>
      <c r="G263" s="224"/>
      <c r="H263" s="59"/>
      <c r="I263" s="805"/>
      <c r="J263" s="39">
        <f t="shared" si="7"/>
        <v>0</v>
      </c>
      <c r="K263" s="81"/>
      <c r="L263" s="566"/>
      <c r="M263" s="61"/>
      <c r="N263" s="42">
        <f t="shared" si="10"/>
        <v>0</v>
      </c>
      <c r="O263" s="69"/>
      <c r="P263" s="670"/>
      <c r="Q263" s="124"/>
      <c r="R263" s="125"/>
      <c r="S263" s="176"/>
      <c r="T263" s="177"/>
      <c r="U263" s="49"/>
      <c r="V263" s="50"/>
    </row>
    <row r="264" spans="1:22" ht="24.75" thickTop="1" thickBot="1" x14ac:dyDescent="0.4">
      <c r="A264" s="204"/>
      <c r="B264" s="272"/>
      <c r="C264" s="226"/>
      <c r="D264" s="226"/>
      <c r="E264" s="34">
        <f t="shared" si="11"/>
        <v>0</v>
      </c>
      <c r="F264" s="805"/>
      <c r="G264" s="224"/>
      <c r="H264" s="227"/>
      <c r="I264" s="805"/>
      <c r="J264" s="39">
        <f t="shared" si="7"/>
        <v>0</v>
      </c>
      <c r="K264" s="81"/>
      <c r="L264" s="566"/>
      <c r="M264" s="61"/>
      <c r="N264" s="42">
        <f t="shared" si="10"/>
        <v>0</v>
      </c>
      <c r="O264" s="69"/>
      <c r="P264" s="670"/>
      <c r="Q264" s="124"/>
      <c r="R264" s="125"/>
      <c r="S264" s="176"/>
      <c r="T264" s="177"/>
      <c r="U264" s="49"/>
      <c r="V264" s="50"/>
    </row>
    <row r="265" spans="1:22" ht="24.75" thickTop="1" thickBot="1" x14ac:dyDescent="0.4">
      <c r="A265" s="169"/>
      <c r="B265" s="272"/>
      <c r="C265" s="197"/>
      <c r="D265" s="181"/>
      <c r="E265" s="34">
        <f t="shared" si="11"/>
        <v>0</v>
      </c>
      <c r="F265" s="805"/>
      <c r="G265" s="224"/>
      <c r="H265" s="227"/>
      <c r="I265" s="805"/>
      <c r="J265" s="39">
        <f t="shared" si="7"/>
        <v>0</v>
      </c>
      <c r="K265" s="81"/>
      <c r="L265" s="566"/>
      <c r="M265" s="61"/>
      <c r="N265" s="42">
        <f t="shared" si="10"/>
        <v>0</v>
      </c>
      <c r="O265" s="69"/>
      <c r="P265" s="670"/>
      <c r="Q265" s="124"/>
      <c r="R265" s="125"/>
      <c r="S265" s="176"/>
      <c r="T265" s="177"/>
      <c r="U265" s="49"/>
      <c r="V265" s="50"/>
    </row>
    <row r="266" spans="1:22" ht="24.75" thickTop="1" thickBot="1" x14ac:dyDescent="0.4">
      <c r="A266" s="169"/>
      <c r="B266" s="272"/>
      <c r="C266" s="197"/>
      <c r="D266" s="181"/>
      <c r="E266" s="34">
        <f t="shared" si="11"/>
        <v>0</v>
      </c>
      <c r="F266" s="805"/>
      <c r="G266" s="224"/>
      <c r="H266" s="227"/>
      <c r="I266" s="805"/>
      <c r="J266" s="39">
        <f t="shared" si="7"/>
        <v>0</v>
      </c>
      <c r="K266" s="81"/>
      <c r="L266" s="566"/>
      <c r="M266" s="61"/>
      <c r="N266" s="42">
        <f t="shared" si="10"/>
        <v>0</v>
      </c>
      <c r="O266" s="69"/>
      <c r="P266" s="670"/>
      <c r="Q266" s="124"/>
      <c r="R266" s="125"/>
      <c r="S266" s="176"/>
      <c r="T266" s="177"/>
      <c r="U266" s="49"/>
      <c r="V266" s="50"/>
    </row>
    <row r="267" spans="1:22" ht="24.75" thickTop="1" thickBot="1" x14ac:dyDescent="0.4">
      <c r="A267" s="204"/>
      <c r="B267" s="272"/>
      <c r="C267" s="242"/>
      <c r="D267" s="242"/>
      <c r="E267" s="34">
        <f t="shared" si="11"/>
        <v>0</v>
      </c>
      <c r="F267" s="805"/>
      <c r="G267" s="224"/>
      <c r="H267" s="175"/>
      <c r="I267" s="805"/>
      <c r="J267" s="39">
        <f t="shared" si="7"/>
        <v>0</v>
      </c>
      <c r="K267" s="81"/>
      <c r="L267" s="566"/>
      <c r="M267" s="61"/>
      <c r="N267" s="42">
        <f t="shared" si="10"/>
        <v>0</v>
      </c>
      <c r="O267" s="223"/>
      <c r="P267" s="125"/>
      <c r="Q267" s="124"/>
      <c r="R267" s="125"/>
      <c r="S267" s="176"/>
      <c r="T267" s="177"/>
      <c r="U267" s="49"/>
      <c r="V267" s="50"/>
    </row>
    <row r="268" spans="1:22" ht="24.75" thickTop="1" thickBot="1" x14ac:dyDescent="0.4">
      <c r="A268" s="204"/>
      <c r="B268" s="272"/>
      <c r="C268" s="191"/>
      <c r="D268" s="187"/>
      <c r="E268" s="34">
        <f t="shared" si="11"/>
        <v>0</v>
      </c>
      <c r="F268" s="805"/>
      <c r="G268" s="224"/>
      <c r="H268" s="175"/>
      <c r="I268" s="805"/>
      <c r="J268" s="39">
        <f t="shared" si="7"/>
        <v>0</v>
      </c>
      <c r="K268" s="81"/>
      <c r="L268" s="566"/>
      <c r="M268" s="274"/>
      <c r="N268" s="42">
        <f t="shared" si="10"/>
        <v>0</v>
      </c>
      <c r="O268" s="223"/>
      <c r="P268" s="125"/>
      <c r="Q268" s="124"/>
      <c r="R268" s="125"/>
      <c r="S268" s="176"/>
      <c r="T268" s="177"/>
      <c r="U268" s="49"/>
      <c r="V268" s="50"/>
    </row>
    <row r="269" spans="1:22" ht="24.75" thickTop="1" thickBot="1" x14ac:dyDescent="0.4">
      <c r="A269" s="204"/>
      <c r="B269" s="275"/>
      <c r="C269" s="154"/>
      <c r="D269" s="182"/>
      <c r="E269" s="34">
        <f t="shared" si="11"/>
        <v>0</v>
      </c>
      <c r="F269" s="812"/>
      <c r="G269" s="662"/>
      <c r="H269" s="277"/>
      <c r="I269" s="804"/>
      <c r="J269" s="39">
        <f t="shared" si="7"/>
        <v>0</v>
      </c>
      <c r="K269" s="81"/>
      <c r="L269" s="566"/>
      <c r="M269" s="274"/>
      <c r="N269" s="42">
        <f t="shared" si="10"/>
        <v>0</v>
      </c>
      <c r="O269" s="223"/>
      <c r="P269" s="125"/>
      <c r="Q269" s="124"/>
      <c r="R269" s="125"/>
      <c r="S269" s="176"/>
      <c r="T269" s="177"/>
      <c r="U269" s="49"/>
      <c r="V269" s="50"/>
    </row>
    <row r="270" spans="1:22" ht="24.75" thickTop="1" thickBot="1" x14ac:dyDescent="0.4">
      <c r="A270" s="204"/>
      <c r="B270" s="275"/>
      <c r="C270" s="154"/>
      <c r="D270" s="182"/>
      <c r="E270" s="34">
        <f t="shared" si="11"/>
        <v>0</v>
      </c>
      <c r="F270" s="812"/>
      <c r="G270" s="662"/>
      <c r="H270" s="277"/>
      <c r="I270" s="804"/>
      <c r="J270" s="39">
        <f t="shared" si="7"/>
        <v>0</v>
      </c>
      <c r="K270" s="81"/>
      <c r="L270" s="566"/>
      <c r="M270" s="274"/>
      <c r="N270" s="42">
        <f t="shared" si="10"/>
        <v>0</v>
      </c>
      <c r="O270" s="223"/>
      <c r="P270" s="125"/>
      <c r="Q270" s="124"/>
      <c r="R270" s="125"/>
      <c r="S270" s="176"/>
      <c r="T270" s="177"/>
      <c r="U270" s="49"/>
      <c r="V270" s="50"/>
    </row>
    <row r="271" spans="1:22" ht="24.75" thickTop="1" thickBot="1" x14ac:dyDescent="0.4">
      <c r="A271" s="204"/>
      <c r="B271" s="278"/>
      <c r="C271" s="154"/>
      <c r="D271" s="182"/>
      <c r="E271" s="34">
        <f t="shared" si="11"/>
        <v>0</v>
      </c>
      <c r="F271" s="812"/>
      <c r="G271" s="662"/>
      <c r="H271" s="277"/>
      <c r="I271" s="804"/>
      <c r="J271" s="39">
        <f t="shared" si="7"/>
        <v>0</v>
      </c>
      <c r="K271" s="81"/>
      <c r="L271" s="566"/>
      <c r="M271" s="274"/>
      <c r="N271" s="42">
        <f t="shared" si="10"/>
        <v>0</v>
      </c>
      <c r="O271" s="69"/>
      <c r="P271" s="670"/>
      <c r="Q271" s="124"/>
      <c r="R271" s="125"/>
      <c r="S271" s="176"/>
      <c r="T271" s="177"/>
      <c r="U271" s="49"/>
      <c r="V271" s="50"/>
    </row>
    <row r="272" spans="1:22" ht="24.75" thickTop="1" thickBot="1" x14ac:dyDescent="0.4">
      <c r="A272" s="204"/>
      <c r="B272" s="278"/>
      <c r="C272" s="154"/>
      <c r="D272" s="182"/>
      <c r="E272" s="34">
        <f t="shared" si="11"/>
        <v>0</v>
      </c>
      <c r="F272" s="812"/>
      <c r="G272" s="662"/>
      <c r="H272" s="277"/>
      <c r="I272" s="804"/>
      <c r="J272" s="39">
        <f t="shared" ref="J272:J285" si="12">I272-F272</f>
        <v>0</v>
      </c>
      <c r="K272" s="81"/>
      <c r="L272" s="566"/>
      <c r="M272" s="274"/>
      <c r="N272" s="42">
        <f t="shared" si="10"/>
        <v>0</v>
      </c>
      <c r="O272" s="69"/>
      <c r="P272" s="670"/>
      <c r="Q272" s="124"/>
      <c r="R272" s="125"/>
      <c r="S272" s="176"/>
      <c r="T272" s="177"/>
      <c r="U272" s="49"/>
      <c r="V272" s="50"/>
    </row>
    <row r="273" spans="1:22" ht="24.75" thickTop="1" thickBot="1" x14ac:dyDescent="0.4">
      <c r="A273" s="204"/>
      <c r="B273" s="278"/>
      <c r="C273" s="154"/>
      <c r="D273" s="182"/>
      <c r="E273" s="34">
        <f t="shared" si="11"/>
        <v>0</v>
      </c>
      <c r="F273" s="812"/>
      <c r="G273" s="662"/>
      <c r="H273" s="277"/>
      <c r="I273" s="804"/>
      <c r="J273" s="39">
        <f t="shared" si="12"/>
        <v>0</v>
      </c>
      <c r="K273" s="81"/>
      <c r="L273" s="566"/>
      <c r="M273" s="274"/>
      <c r="N273" s="42">
        <f t="shared" si="10"/>
        <v>0</v>
      </c>
      <c r="O273" s="69"/>
      <c r="P273" s="670"/>
      <c r="Q273" s="124"/>
      <c r="R273" s="125"/>
      <c r="S273" s="176"/>
      <c r="T273" s="177"/>
      <c r="U273" s="49"/>
      <c r="V273" s="50"/>
    </row>
    <row r="274" spans="1:22" ht="24.75" thickTop="1" thickBot="1" x14ac:dyDescent="0.4">
      <c r="A274" s="204"/>
      <c r="B274" s="203"/>
      <c r="C274" s="279"/>
      <c r="D274" s="280"/>
      <c r="E274" s="34">
        <f t="shared" si="11"/>
        <v>0</v>
      </c>
      <c r="F274" s="808"/>
      <c r="G274" s="281"/>
      <c r="H274" s="282"/>
      <c r="I274" s="805"/>
      <c r="J274" s="39">
        <f t="shared" si="12"/>
        <v>0</v>
      </c>
      <c r="K274" s="81"/>
      <c r="L274" s="566"/>
      <c r="M274" s="283"/>
      <c r="N274" s="42">
        <f t="shared" si="10"/>
        <v>0</v>
      </c>
      <c r="O274" s="223"/>
      <c r="P274" s="125"/>
      <c r="Q274" s="124"/>
      <c r="R274" s="125"/>
      <c r="S274" s="176"/>
      <c r="T274" s="177"/>
      <c r="U274" s="49"/>
      <c r="V274" s="50"/>
    </row>
    <row r="275" spans="1:22" ht="24.75" thickTop="1" thickBot="1" x14ac:dyDescent="0.4">
      <c r="A275" s="204"/>
      <c r="B275" s="203"/>
      <c r="C275" s="279"/>
      <c r="D275" s="279"/>
      <c r="E275" s="34">
        <f t="shared" si="11"/>
        <v>0</v>
      </c>
      <c r="F275" s="805"/>
      <c r="G275" s="224"/>
      <c r="H275" s="175"/>
      <c r="I275" s="805"/>
      <c r="J275" s="39">
        <f t="shared" si="12"/>
        <v>0</v>
      </c>
      <c r="K275" s="81"/>
      <c r="L275" s="566"/>
      <c r="M275" s="283"/>
      <c r="N275" s="42">
        <f t="shared" si="10"/>
        <v>0</v>
      </c>
      <c r="O275" s="223"/>
      <c r="P275" s="125"/>
      <c r="Q275" s="124"/>
      <c r="R275" s="125"/>
      <c r="S275" s="176"/>
      <c r="T275" s="177"/>
      <c r="U275" s="49"/>
      <c r="V275" s="50"/>
    </row>
    <row r="276" spans="1:22" ht="24.75" thickTop="1" thickBot="1" x14ac:dyDescent="0.4">
      <c r="A276" s="204"/>
      <c r="B276" s="203"/>
      <c r="C276" s="279"/>
      <c r="D276" s="279"/>
      <c r="E276" s="34">
        <f t="shared" si="11"/>
        <v>0</v>
      </c>
      <c r="F276" s="805"/>
      <c r="G276" s="224"/>
      <c r="H276" s="175"/>
      <c r="I276" s="805"/>
      <c r="J276" s="39">
        <f t="shared" si="12"/>
        <v>0</v>
      </c>
      <c r="K276" s="81"/>
      <c r="L276" s="566"/>
      <c r="M276" s="283"/>
      <c r="N276" s="42">
        <f t="shared" si="10"/>
        <v>0</v>
      </c>
      <c r="O276" s="223"/>
      <c r="P276" s="125"/>
      <c r="Q276" s="124"/>
      <c r="R276" s="125"/>
      <c r="S276" s="176"/>
      <c r="T276" s="177"/>
      <c r="U276" s="49"/>
      <c r="V276" s="50"/>
    </row>
    <row r="277" spans="1:22" ht="24.75" thickTop="1" thickBot="1" x14ac:dyDescent="0.4">
      <c r="A277" s="204"/>
      <c r="B277" s="203"/>
      <c r="C277" s="284"/>
      <c r="D277" s="284"/>
      <c r="E277" s="34">
        <f t="shared" si="11"/>
        <v>0</v>
      </c>
      <c r="F277" s="805"/>
      <c r="G277" s="224"/>
      <c r="H277" s="175"/>
      <c r="I277" s="805"/>
      <c r="J277" s="39">
        <f t="shared" si="12"/>
        <v>0</v>
      </c>
      <c r="K277" s="81"/>
      <c r="L277" s="566"/>
      <c r="M277" s="283"/>
      <c r="N277" s="42">
        <f t="shared" si="10"/>
        <v>0</v>
      </c>
      <c r="O277" s="223"/>
      <c r="P277" s="125"/>
      <c r="Q277" s="124"/>
      <c r="R277" s="125"/>
      <c r="S277" s="176"/>
      <c r="T277" s="177"/>
      <c r="U277" s="49"/>
      <c r="V277" s="50"/>
    </row>
    <row r="278" spans="1:22" ht="24.75" thickTop="1" thickBot="1" x14ac:dyDescent="0.4">
      <c r="A278" s="285"/>
      <c r="B278" s="203"/>
      <c r="C278" s="599"/>
      <c r="D278" s="203"/>
      <c r="E278" s="34">
        <f t="shared" si="11"/>
        <v>0</v>
      </c>
      <c r="F278" s="810"/>
      <c r="G278" s="224"/>
      <c r="H278" s="255"/>
      <c r="I278" s="810">
        <v>0</v>
      </c>
      <c r="J278" s="39">
        <f t="shared" si="12"/>
        <v>0</v>
      </c>
      <c r="K278" s="286"/>
      <c r="L278" s="575"/>
      <c r="M278" s="286"/>
      <c r="N278" s="42">
        <f t="shared" si="10"/>
        <v>0</v>
      </c>
      <c r="O278" s="287"/>
      <c r="P278" s="125"/>
      <c r="Q278" s="124"/>
      <c r="R278" s="288"/>
      <c r="S278" s="289"/>
      <c r="T278" s="290"/>
      <c r="U278" s="259"/>
      <c r="V278" s="263"/>
    </row>
    <row r="279" spans="1:22" ht="24.75" thickTop="1" thickBot="1" x14ac:dyDescent="0.4">
      <c r="A279" s="285"/>
      <c r="B279" s="203"/>
      <c r="C279" s="599"/>
      <c r="D279" s="203"/>
      <c r="E279" s="34">
        <f t="shared" si="11"/>
        <v>0</v>
      </c>
      <c r="F279" s="810"/>
      <c r="G279" s="224"/>
      <c r="H279" s="255"/>
      <c r="I279" s="810">
        <v>0</v>
      </c>
      <c r="J279" s="39">
        <f t="shared" si="12"/>
        <v>0</v>
      </c>
      <c r="K279" s="286"/>
      <c r="L279" s="575"/>
      <c r="M279" s="286"/>
      <c r="N279" s="42">
        <f t="shared" si="10"/>
        <v>0</v>
      </c>
      <c r="O279" s="287"/>
      <c r="P279" s="125"/>
      <c r="Q279" s="124"/>
      <c r="R279" s="288"/>
      <c r="S279" s="289"/>
      <c r="T279" s="290"/>
      <c r="U279" s="259"/>
      <c r="V279" s="263"/>
    </row>
    <row r="280" spans="1:22" ht="24.75" thickTop="1" thickBot="1" x14ac:dyDescent="0.4">
      <c r="A280" s="285"/>
      <c r="B280" s="203"/>
      <c r="C280" s="599"/>
      <c r="D280" s="203"/>
      <c r="E280" s="34">
        <f t="shared" si="11"/>
        <v>0</v>
      </c>
      <c r="F280" s="810"/>
      <c r="G280" s="224"/>
      <c r="H280" s="255"/>
      <c r="I280" s="810">
        <v>0</v>
      </c>
      <c r="J280" s="39">
        <f t="shared" si="12"/>
        <v>0</v>
      </c>
      <c r="K280" s="286"/>
      <c r="L280" s="575"/>
      <c r="M280" s="286"/>
      <c r="N280" s="42">
        <f t="shared" si="10"/>
        <v>0</v>
      </c>
      <c r="O280" s="287"/>
      <c r="P280" s="125"/>
      <c r="Q280" s="124"/>
      <c r="R280" s="288"/>
      <c r="S280" s="289"/>
      <c r="T280" s="290"/>
      <c r="U280" s="259"/>
      <c r="V280" s="263"/>
    </row>
    <row r="281" spans="1:22" ht="24.75" thickTop="1" thickBot="1" x14ac:dyDescent="0.4">
      <c r="A281" s="285"/>
      <c r="B281" s="203"/>
      <c r="C281" s="599"/>
      <c r="D281" s="203"/>
      <c r="E281" s="34">
        <f t="shared" si="11"/>
        <v>0</v>
      </c>
      <c r="F281" s="810"/>
      <c r="G281" s="224"/>
      <c r="H281" s="291"/>
      <c r="I281" s="810">
        <v>0</v>
      </c>
      <c r="J281" s="39">
        <f t="shared" si="12"/>
        <v>0</v>
      </c>
      <c r="K281" s="286"/>
      <c r="L281" s="575"/>
      <c r="M281" s="286"/>
      <c r="N281" s="42">
        <f t="shared" si="10"/>
        <v>0</v>
      </c>
      <c r="O281" s="287"/>
      <c r="P281" s="125"/>
      <c r="Q281" s="124"/>
      <c r="R281" s="288"/>
      <c r="S281" s="289"/>
      <c r="T281" s="290"/>
      <c r="U281" s="259"/>
      <c r="V281" s="263"/>
    </row>
    <row r="282" spans="1:22" ht="24.75" thickTop="1" thickBot="1" x14ac:dyDescent="0.4">
      <c r="A282" s="292"/>
      <c r="B282" s="203"/>
      <c r="C282" s="599"/>
      <c r="D282" s="203"/>
      <c r="E282" s="34">
        <f t="shared" si="11"/>
        <v>0</v>
      </c>
      <c r="F282" s="810"/>
      <c r="G282" s="224"/>
      <c r="H282" s="293"/>
      <c r="I282" s="810">
        <v>0</v>
      </c>
      <c r="J282" s="39">
        <f t="shared" si="12"/>
        <v>0</v>
      </c>
      <c r="K282" s="286"/>
      <c r="L282" s="575"/>
      <c r="M282" s="286"/>
      <c r="N282" s="42">
        <f t="shared" si="10"/>
        <v>0</v>
      </c>
      <c r="O282" s="287"/>
      <c r="P282" s="125"/>
      <c r="Q282" s="124"/>
      <c r="R282" s="288"/>
      <c r="S282" s="289"/>
      <c r="T282" s="290"/>
      <c r="U282" s="49"/>
      <c r="V282" s="50"/>
    </row>
    <row r="283" spans="1:22" ht="24.75" thickTop="1" thickBot="1" x14ac:dyDescent="0.4">
      <c r="A283" s="294"/>
      <c r="B283" s="295"/>
      <c r="E283" s="34">
        <f t="shared" si="11"/>
        <v>0</v>
      </c>
      <c r="H283" s="299"/>
      <c r="I283" s="813">
        <v>0</v>
      </c>
      <c r="J283" s="39">
        <f t="shared" si="12"/>
        <v>0</v>
      </c>
      <c r="K283" s="300"/>
      <c r="M283" s="300"/>
      <c r="N283" s="42">
        <f t="shared" si="10"/>
        <v>0</v>
      </c>
      <c r="O283" s="287"/>
      <c r="P283" s="125"/>
      <c r="Q283" s="258"/>
      <c r="R283" s="288"/>
      <c r="S283" s="289"/>
      <c r="T283" s="290"/>
      <c r="U283" s="49"/>
      <c r="V283" s="50"/>
    </row>
    <row r="284" spans="1:22" ht="24.75" thickTop="1" thickBot="1" x14ac:dyDescent="0.4">
      <c r="A284" s="294"/>
      <c r="B284" s="295"/>
      <c r="E284" s="34">
        <f t="shared" si="11"/>
        <v>0</v>
      </c>
      <c r="I284" s="813">
        <v>0</v>
      </c>
      <c r="J284" s="39">
        <f t="shared" si="12"/>
        <v>0</v>
      </c>
      <c r="K284" s="300"/>
      <c r="M284" s="300"/>
      <c r="N284" s="42">
        <f t="shared" si="10"/>
        <v>0</v>
      </c>
      <c r="O284" s="287"/>
      <c r="P284" s="125"/>
      <c r="Q284" s="258"/>
      <c r="R284" s="288"/>
      <c r="S284" s="289"/>
      <c r="T284" s="290"/>
      <c r="U284" s="49"/>
      <c r="V284" s="50"/>
    </row>
    <row r="285" spans="1:22" ht="24.75" thickTop="1" thickBot="1" x14ac:dyDescent="0.4">
      <c r="A285" s="294"/>
      <c r="B285" s="295"/>
      <c r="E285" s="34">
        <f t="shared" si="11"/>
        <v>0</v>
      </c>
      <c r="I285" s="821">
        <v>0</v>
      </c>
      <c r="J285" s="39">
        <f t="shared" si="12"/>
        <v>0</v>
      </c>
      <c r="K285" s="300"/>
      <c r="M285" s="300"/>
      <c r="N285" s="42">
        <f t="shared" si="10"/>
        <v>0</v>
      </c>
      <c r="O285" s="287"/>
      <c r="P285" s="125"/>
      <c r="Q285" s="258"/>
      <c r="R285" s="288"/>
      <c r="S285" s="289"/>
      <c r="T285" s="290"/>
      <c r="U285" s="49"/>
      <c r="V285" s="50"/>
    </row>
    <row r="286" spans="1:22" ht="24.75" thickTop="1" thickBot="1" x14ac:dyDescent="0.35">
      <c r="A286" s="294"/>
      <c r="B286" s="295"/>
      <c r="E286" s="34" t="e">
        <f t="shared" si="11"/>
        <v>#VALUE!</v>
      </c>
      <c r="F286" s="1661" t="s">
        <v>27</v>
      </c>
      <c r="G286" s="1661"/>
      <c r="H286" s="1662"/>
      <c r="I286" s="822">
        <f>SUM(I5:I285)</f>
        <v>330557.08</v>
      </c>
      <c r="J286" s="304"/>
      <c r="K286" s="300"/>
      <c r="L286" s="576"/>
      <c r="M286" s="300"/>
      <c r="N286" s="42">
        <f t="shared" si="10"/>
        <v>0</v>
      </c>
      <c r="O286" s="287"/>
      <c r="P286" s="125"/>
      <c r="Q286" s="258"/>
      <c r="R286" s="288"/>
      <c r="S286" s="306"/>
      <c r="T286" s="261"/>
      <c r="U286" s="262"/>
      <c r="V286" s="50"/>
    </row>
    <row r="287" spans="1:22" ht="24.75" thickTop="1" thickBot="1" x14ac:dyDescent="0.3">
      <c r="A287" s="307"/>
      <c r="B287" s="295"/>
      <c r="E287" s="34">
        <f t="shared" si="11"/>
        <v>0</v>
      </c>
      <c r="I287" s="823"/>
      <c r="J287" s="304"/>
      <c r="K287" s="300"/>
      <c r="L287" s="576"/>
      <c r="M287" s="300"/>
      <c r="N287" s="42">
        <f t="shared" si="10"/>
        <v>0</v>
      </c>
      <c r="O287" s="309"/>
      <c r="Q287" s="6"/>
      <c r="R287" s="310"/>
      <c r="S287" s="311"/>
      <c r="T287" s="312"/>
      <c r="V287" s="9"/>
    </row>
    <row r="288" spans="1:22" ht="24.75" thickTop="1" thickBot="1" x14ac:dyDescent="0.4">
      <c r="A288" s="294"/>
      <c r="B288" s="295"/>
      <c r="E288" s="34">
        <f t="shared" si="11"/>
        <v>0</v>
      </c>
      <c r="J288" s="297"/>
      <c r="K288" s="300"/>
      <c r="M288" s="300"/>
      <c r="N288" s="42">
        <f t="shared" si="10"/>
        <v>0</v>
      </c>
      <c r="O288" s="309"/>
      <c r="Q288" s="6"/>
      <c r="R288" s="310"/>
      <c r="S288" s="311"/>
      <c r="T288" s="312"/>
      <c r="V288" s="9"/>
    </row>
    <row r="289" spans="1:22" ht="24.75" thickTop="1" thickBot="1" x14ac:dyDescent="0.4">
      <c r="A289" s="294"/>
      <c r="B289" s="295"/>
      <c r="E289" s="34">
        <f t="shared" si="11"/>
        <v>0</v>
      </c>
      <c r="J289" s="297"/>
      <c r="K289" s="314"/>
      <c r="N289" s="42">
        <f t="shared" si="10"/>
        <v>0</v>
      </c>
      <c r="O289" s="315"/>
      <c r="Q289" s="6"/>
      <c r="R289" s="310"/>
      <c r="S289" s="311"/>
      <c r="T289" s="316"/>
      <c r="V289" s="9"/>
    </row>
    <row r="290" spans="1:22" ht="24.75" thickTop="1" thickBot="1" x14ac:dyDescent="0.4">
      <c r="A290" s="294"/>
      <c r="H290" s="318"/>
      <c r="I290" s="824" t="s">
        <v>28</v>
      </c>
      <c r="J290" s="320"/>
      <c r="K290" s="320"/>
      <c r="L290" s="577">
        <f>SUM(L278:L289)</f>
        <v>0</v>
      </c>
      <c r="M290" s="322"/>
      <c r="N290" s="323">
        <f>SUM(N5:N289)</f>
        <v>14688910.565000003</v>
      </c>
      <c r="O290" s="324"/>
      <c r="Q290" s="325">
        <f>SUM(Q5:Q289)</f>
        <v>150125</v>
      </c>
      <c r="R290" s="256"/>
      <c r="S290" s="326">
        <f>SUM(S26:S289)</f>
        <v>56000</v>
      </c>
      <c r="T290" s="327"/>
      <c r="U290" s="328"/>
      <c r="V290" s="329">
        <f>SUM(V278:V289)</f>
        <v>0</v>
      </c>
    </row>
    <row r="291" spans="1:22" x14ac:dyDescent="0.35">
      <c r="A291" s="294"/>
      <c r="H291" s="318"/>
      <c r="I291" s="825"/>
      <c r="J291" s="331"/>
      <c r="K291" s="332"/>
      <c r="M291" s="332"/>
      <c r="N291" s="333"/>
      <c r="O291" s="324"/>
      <c r="R291" s="310"/>
      <c r="S291" s="334"/>
      <c r="U291" s="336"/>
      <c r="V291"/>
    </row>
    <row r="292" spans="1:22" ht="24" thickBot="1" x14ac:dyDescent="0.4">
      <c r="A292" s="294"/>
      <c r="H292" s="318"/>
      <c r="I292" s="825"/>
      <c r="J292" s="331"/>
      <c r="K292" s="332"/>
      <c r="M292" s="332"/>
      <c r="N292" s="333"/>
      <c r="O292" s="324"/>
      <c r="R292" s="310"/>
      <c r="S292" s="334"/>
      <c r="U292" s="336"/>
      <c r="V292"/>
    </row>
    <row r="293" spans="1:22" ht="24" thickTop="1" x14ac:dyDescent="0.25">
      <c r="A293" s="294"/>
      <c r="I293" s="826" t="s">
        <v>29</v>
      </c>
      <c r="J293" s="338"/>
      <c r="K293" s="338"/>
      <c r="L293" s="578"/>
      <c r="M293" s="339"/>
      <c r="N293" s="340">
        <f>V290+S290+Q290+N290+L290</f>
        <v>14895035.565000003</v>
      </c>
      <c r="O293" s="341"/>
      <c r="R293" s="310"/>
      <c r="S293" s="334"/>
      <c r="U293" s="336"/>
      <c r="V293"/>
    </row>
    <row r="294" spans="1:22" ht="24" thickBot="1" x14ac:dyDescent="0.3">
      <c r="A294" s="342"/>
      <c r="I294" s="827"/>
      <c r="J294" s="344"/>
      <c r="K294" s="344"/>
      <c r="L294" s="579"/>
      <c r="M294" s="345"/>
      <c r="N294" s="346"/>
      <c r="O294" s="347"/>
      <c r="R294" s="310"/>
      <c r="S294" s="334"/>
      <c r="U294" s="336"/>
      <c r="V294"/>
    </row>
    <row r="295" spans="1:22" ht="24" thickTop="1" x14ac:dyDescent="0.35">
      <c r="A295" s="342"/>
      <c r="I295" s="825"/>
      <c r="J295" s="331"/>
      <c r="K295" s="332"/>
      <c r="M295" s="332"/>
      <c r="N295" s="333"/>
      <c r="O295" s="324"/>
      <c r="R295" s="310"/>
      <c r="S295" s="334"/>
      <c r="U295" s="336"/>
      <c r="V295"/>
    </row>
    <row r="296" spans="1:22" x14ac:dyDescent="0.35">
      <c r="A296" s="294"/>
      <c r="I296" s="825"/>
      <c r="J296" s="331"/>
      <c r="K296" s="332"/>
      <c r="M296" s="332"/>
      <c r="N296" s="333"/>
      <c r="O296" s="324"/>
      <c r="R296" s="310"/>
      <c r="S296" s="334"/>
      <c r="U296" s="336"/>
      <c r="V296"/>
    </row>
    <row r="297" spans="1:22" x14ac:dyDescent="0.35">
      <c r="A297" s="294"/>
      <c r="I297" s="825"/>
      <c r="J297" s="348"/>
      <c r="K297" s="332"/>
      <c r="M297" s="332"/>
      <c r="N297" s="333"/>
      <c r="O297" s="349"/>
      <c r="R297" s="310"/>
      <c r="S297" s="334"/>
      <c r="U297" s="336"/>
      <c r="V297"/>
    </row>
    <row r="298" spans="1:22" x14ac:dyDescent="0.35">
      <c r="A298" s="342"/>
      <c r="N298" s="333"/>
      <c r="O298" s="351"/>
      <c r="R298" s="310"/>
      <c r="S298" s="334"/>
      <c r="U298" s="336"/>
      <c r="V298"/>
    </row>
    <row r="299" spans="1:22" x14ac:dyDescent="0.35">
      <c r="A299" s="342"/>
      <c r="O299" s="351"/>
      <c r="S299" s="334"/>
      <c r="U299" s="336"/>
      <c r="V299"/>
    </row>
    <row r="300" spans="1:22" x14ac:dyDescent="0.35">
      <c r="A300" s="294"/>
      <c r="B300" s="295"/>
      <c r="N300" s="333"/>
      <c r="O300" s="324"/>
      <c r="S300" s="334"/>
      <c r="U300" s="336"/>
      <c r="V300"/>
    </row>
    <row r="301" spans="1:22" x14ac:dyDescent="0.35">
      <c r="A301" s="342"/>
      <c r="B301" s="295"/>
      <c r="N301" s="333"/>
      <c r="O301" s="324"/>
      <c r="S301" s="334"/>
      <c r="U301" s="336"/>
      <c r="V301"/>
    </row>
    <row r="302" spans="1:22" x14ac:dyDescent="0.35">
      <c r="A302" s="294"/>
      <c r="B302" s="295"/>
      <c r="I302" s="825"/>
      <c r="J302" s="331"/>
      <c r="K302" s="332"/>
      <c r="M302" s="332"/>
      <c r="N302" s="333"/>
      <c r="O302" s="324"/>
      <c r="S302" s="334"/>
      <c r="U302" s="336"/>
      <c r="V302"/>
    </row>
    <row r="303" spans="1:22" x14ac:dyDescent="0.35">
      <c r="A303" s="342"/>
      <c r="B303" s="295"/>
      <c r="I303" s="825"/>
      <c r="J303" s="331"/>
      <c r="K303" s="332"/>
      <c r="M303" s="332"/>
      <c r="N303" s="333"/>
      <c r="O303" s="324"/>
      <c r="S303" s="334"/>
      <c r="U303" s="336"/>
      <c r="V303"/>
    </row>
    <row r="304" spans="1:22" x14ac:dyDescent="0.35">
      <c r="A304" s="294"/>
      <c r="B304" s="295"/>
      <c r="J304" s="328"/>
      <c r="K304" s="328"/>
      <c r="N304" s="333"/>
      <c r="O304" s="324"/>
      <c r="S304" s="334"/>
      <c r="U304" s="336"/>
      <c r="V304"/>
    </row>
    <row r="305" spans="1:22" x14ac:dyDescent="0.35">
      <c r="A305" s="342"/>
      <c r="S305" s="334"/>
      <c r="U305" s="336"/>
      <c r="V305"/>
    </row>
    <row r="306" spans="1:22" x14ac:dyDescent="0.35">
      <c r="A306" s="294"/>
      <c r="S306" s="334"/>
      <c r="U306" s="336"/>
      <c r="V306"/>
    </row>
    <row r="307" spans="1:22" x14ac:dyDescent="0.35">
      <c r="A307" s="294"/>
      <c r="B307" s="354"/>
      <c r="C307" s="601"/>
      <c r="D307" s="354"/>
      <c r="E307" s="355"/>
      <c r="F307" s="814"/>
      <c r="G307" s="360"/>
      <c r="H307" s="358"/>
      <c r="I307" s="814"/>
      <c r="J307"/>
      <c r="K307"/>
      <c r="L307" s="580"/>
      <c r="M307"/>
      <c r="P307" s="679"/>
      <c r="Q307" s="334"/>
      <c r="S307" s="334"/>
      <c r="U307" s="336"/>
      <c r="V307"/>
    </row>
    <row r="308" spans="1:22" x14ac:dyDescent="0.35">
      <c r="A308" s="342"/>
      <c r="B308" s="354"/>
      <c r="C308" s="601"/>
      <c r="D308" s="354"/>
      <c r="E308" s="355"/>
      <c r="F308" s="814"/>
      <c r="G308" s="360"/>
      <c r="H308" s="358"/>
      <c r="I308" s="814"/>
      <c r="J308"/>
      <c r="K308"/>
      <c r="L308" s="580"/>
      <c r="M308"/>
      <c r="P308" s="679"/>
      <c r="Q308" s="334"/>
      <c r="S308" s="334"/>
      <c r="U308" s="336"/>
      <c r="V308"/>
    </row>
    <row r="309" spans="1:22" x14ac:dyDescent="0.35">
      <c r="A309" s="342"/>
      <c r="B309" s="354"/>
      <c r="C309" s="601"/>
      <c r="D309" s="354"/>
      <c r="E309" s="355"/>
      <c r="F309" s="814"/>
      <c r="G309" s="360"/>
      <c r="H309" s="358"/>
      <c r="I309" s="814"/>
      <c r="J309"/>
      <c r="K309"/>
      <c r="L309" s="580"/>
      <c r="M309"/>
      <c r="P309" s="679"/>
      <c r="Q309" s="334"/>
      <c r="S309" s="334"/>
      <c r="U309" s="336"/>
      <c r="V309"/>
    </row>
    <row r="310" spans="1:22" x14ac:dyDescent="0.35">
      <c r="A310" s="342"/>
      <c r="B310" s="354"/>
      <c r="C310" s="601"/>
      <c r="D310" s="354"/>
      <c r="E310" s="355"/>
      <c r="F310" s="814"/>
      <c r="G310" s="360"/>
      <c r="H310" s="358"/>
      <c r="I310" s="814"/>
      <c r="J310"/>
      <c r="K310"/>
      <c r="L310" s="580"/>
      <c r="M310"/>
      <c r="P310" s="679"/>
      <c r="Q310" s="334"/>
      <c r="S310" s="334"/>
      <c r="U310" s="336"/>
      <c r="V310"/>
    </row>
    <row r="311" spans="1:22" x14ac:dyDescent="0.35">
      <c r="A311" s="361"/>
      <c r="B311" s="354"/>
      <c r="C311" s="601"/>
      <c r="D311" s="354"/>
      <c r="E311" s="355"/>
      <c r="F311" s="814"/>
      <c r="G311" s="360"/>
      <c r="H311" s="358"/>
      <c r="I311" s="814"/>
      <c r="J311"/>
      <c r="K311"/>
      <c r="L311" s="580"/>
      <c r="M311"/>
      <c r="P311" s="679"/>
      <c r="Q311" s="334"/>
      <c r="S311" s="334"/>
      <c r="U311" s="336"/>
      <c r="V311"/>
    </row>
    <row r="312" spans="1:22" x14ac:dyDescent="0.35">
      <c r="A312" s="307"/>
      <c r="B312" s="354"/>
      <c r="C312" s="601"/>
      <c r="D312" s="354"/>
      <c r="E312" s="355"/>
      <c r="F312" s="814"/>
      <c r="G312" s="360"/>
      <c r="H312" s="358"/>
      <c r="I312" s="814"/>
      <c r="J312"/>
      <c r="K312"/>
      <c r="L312" s="580"/>
      <c r="M312"/>
      <c r="P312" s="679"/>
      <c r="Q312" s="334"/>
      <c r="S312" s="334"/>
      <c r="U312" s="336"/>
      <c r="V312"/>
    </row>
    <row r="313" spans="1:22" x14ac:dyDescent="0.35">
      <c r="A313" s="294"/>
      <c r="B313" s="354"/>
      <c r="C313" s="601"/>
      <c r="D313" s="354"/>
      <c r="E313" s="355"/>
      <c r="F313" s="814"/>
      <c r="G313" s="360"/>
      <c r="H313" s="358"/>
      <c r="I313" s="814"/>
      <c r="J313"/>
      <c r="K313"/>
      <c r="L313" s="580"/>
      <c r="M313"/>
      <c r="P313" s="679"/>
      <c r="Q313" s="334"/>
      <c r="S313" s="334"/>
      <c r="U313" s="336"/>
      <c r="V313"/>
    </row>
    <row r="314" spans="1:22" x14ac:dyDescent="0.35">
      <c r="A314" s="294"/>
      <c r="B314" s="354"/>
      <c r="C314" s="601"/>
      <c r="D314" s="354"/>
      <c r="E314" s="355"/>
      <c r="F314" s="814"/>
      <c r="G314" s="360"/>
      <c r="H314" s="358"/>
      <c r="I314" s="814"/>
      <c r="J314"/>
      <c r="K314"/>
      <c r="L314" s="580"/>
      <c r="M314"/>
      <c r="P314" s="679"/>
      <c r="Q314" s="334"/>
      <c r="S314" s="334"/>
      <c r="U314" s="336"/>
      <c r="V314"/>
    </row>
    <row r="315" spans="1:22" x14ac:dyDescent="0.35">
      <c r="A315" s="294"/>
      <c r="B315" s="354"/>
      <c r="C315" s="601"/>
      <c r="D315" s="354"/>
      <c r="E315" s="355"/>
      <c r="F315" s="814"/>
      <c r="G315" s="360"/>
      <c r="H315" s="358"/>
      <c r="I315" s="814"/>
      <c r="J315"/>
      <c r="K315"/>
      <c r="L315" s="580"/>
      <c r="M315"/>
      <c r="P315" s="679"/>
      <c r="Q315" s="334"/>
      <c r="S315" s="334"/>
      <c r="U315" s="336"/>
      <c r="V315"/>
    </row>
    <row r="316" spans="1:22" x14ac:dyDescent="0.35">
      <c r="A316" s="294"/>
      <c r="B316" s="354"/>
      <c r="C316" s="601"/>
      <c r="D316" s="354"/>
      <c r="E316" s="355"/>
      <c r="F316" s="814"/>
      <c r="G316" s="360"/>
      <c r="H316" s="358"/>
      <c r="I316" s="814"/>
      <c r="J316"/>
      <c r="K316"/>
      <c r="L316" s="580"/>
      <c r="M316"/>
      <c r="P316" s="679"/>
      <c r="Q316" s="334"/>
      <c r="S316" s="334"/>
      <c r="U316" s="336"/>
      <c r="V316"/>
    </row>
    <row r="317" spans="1:22" x14ac:dyDescent="0.35">
      <c r="A317" s="294"/>
      <c r="B317" s="354"/>
      <c r="C317" s="601"/>
      <c r="D317" s="354"/>
      <c r="E317" s="355"/>
      <c r="F317" s="814"/>
      <c r="G317" s="360"/>
      <c r="H317" s="358"/>
      <c r="I317" s="814"/>
      <c r="J317"/>
      <c r="K317"/>
      <c r="L317" s="580"/>
      <c r="M317"/>
      <c r="P317" s="679"/>
      <c r="Q317" s="334"/>
      <c r="S317" s="334"/>
      <c r="U317" s="336"/>
      <c r="V317"/>
    </row>
    <row r="318" spans="1:22" x14ac:dyDescent="0.35">
      <c r="A318" s="294"/>
      <c r="B318" s="354"/>
      <c r="C318" s="601"/>
      <c r="D318" s="354"/>
      <c r="E318" s="355"/>
      <c r="F318" s="814"/>
      <c r="G318" s="360"/>
      <c r="H318" s="358"/>
      <c r="I318" s="814"/>
      <c r="J318"/>
      <c r="K318"/>
      <c r="L318" s="580"/>
      <c r="M318"/>
      <c r="P318" s="679"/>
      <c r="Q318" s="334"/>
      <c r="S318" s="334"/>
      <c r="U318" s="336"/>
      <c r="V318"/>
    </row>
    <row r="319" spans="1:22" x14ac:dyDescent="0.35">
      <c r="A319" s="294"/>
      <c r="B319" s="354"/>
      <c r="C319" s="601"/>
      <c r="D319" s="354"/>
      <c r="E319" s="355"/>
      <c r="F319" s="814"/>
      <c r="G319" s="360"/>
      <c r="H319" s="358"/>
      <c r="I319" s="814"/>
      <c r="J319"/>
      <c r="K319"/>
      <c r="L319" s="580"/>
      <c r="M319"/>
      <c r="P319" s="679"/>
      <c r="Q319" s="334"/>
      <c r="S319" s="334"/>
      <c r="U319" s="336"/>
      <c r="V319"/>
    </row>
  </sheetData>
  <mergeCells count="39">
    <mergeCell ref="W69:W74"/>
    <mergeCell ref="X69:X74"/>
    <mergeCell ref="A69:A74"/>
    <mergeCell ref="C69:C74"/>
    <mergeCell ref="A75:A78"/>
    <mergeCell ref="C75:C78"/>
    <mergeCell ref="U69:U74"/>
    <mergeCell ref="V69:V74"/>
    <mergeCell ref="U75:U78"/>
    <mergeCell ref="V75:V78"/>
    <mergeCell ref="F286:H286"/>
    <mergeCell ref="L76:L77"/>
    <mergeCell ref="S69:S74"/>
    <mergeCell ref="T69:T74"/>
    <mergeCell ref="S1:T2"/>
    <mergeCell ref="P69:P74"/>
    <mergeCell ref="P75:P78"/>
    <mergeCell ref="S75:S78"/>
    <mergeCell ref="T75:T78"/>
    <mergeCell ref="G69:G74"/>
    <mergeCell ref="H69:H74"/>
    <mergeCell ref="O69:O74"/>
    <mergeCell ref="G75:G78"/>
    <mergeCell ref="H75:H78"/>
    <mergeCell ref="O75:O78"/>
    <mergeCell ref="W1:X1"/>
    <mergeCell ref="O3:P3"/>
    <mergeCell ref="L12:M12"/>
    <mergeCell ref="A1:J2"/>
    <mergeCell ref="O64:O67"/>
    <mergeCell ref="P64:P67"/>
    <mergeCell ref="A64:A67"/>
    <mergeCell ref="H64:H67"/>
    <mergeCell ref="C64:C67"/>
    <mergeCell ref="G64:G67"/>
    <mergeCell ref="X64:X67"/>
    <mergeCell ref="W64:W67"/>
    <mergeCell ref="U64:U67"/>
    <mergeCell ref="V64:V67"/>
  </mergeCells>
  <pageMargins left="0.25" right="0.25" top="0.75" bottom="0.75" header="0.3" footer="0.3"/>
  <pageSetup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T183"/>
  <sheetViews>
    <sheetView topLeftCell="G1" workbookViewId="0">
      <selection activeCell="P6" sqref="P6"/>
    </sheetView>
  </sheetViews>
  <sheetFormatPr baseColWidth="10" defaultRowHeight="15.75" x14ac:dyDescent="0.25"/>
  <cols>
    <col min="1" max="1" width="6.5703125" customWidth="1"/>
    <col min="2" max="2" width="47.5703125" customWidth="1"/>
    <col min="3" max="3" width="26.140625" customWidth="1"/>
    <col min="4" max="5" width="15.5703125" customWidth="1"/>
    <col min="6" max="6" width="15.5703125" style="914" customWidth="1"/>
    <col min="7" max="7" width="15.5703125" style="353" customWidth="1"/>
    <col min="8" max="8" width="15.5703125" style="913" customWidth="1"/>
    <col min="9" max="10" width="15.5703125" customWidth="1"/>
    <col min="11" max="11" width="15.5703125" style="959" customWidth="1"/>
    <col min="12" max="12" width="15.5703125" customWidth="1"/>
    <col min="13" max="13" width="13.5703125" style="956" customWidth="1"/>
    <col min="14" max="16" width="15.5703125" customWidth="1"/>
    <col min="17" max="17" width="15.5703125" style="959" customWidth="1"/>
    <col min="18" max="18" width="15.5703125" customWidth="1"/>
    <col min="19" max="19" width="16.140625" style="905" bestFit="1" customWidth="1"/>
    <col min="20" max="20" width="11.42578125" style="905" bestFit="1" customWidth="1"/>
  </cols>
  <sheetData>
    <row r="1" spans="1:20" ht="33" thickTop="1" thickBot="1" x14ac:dyDescent="0.55000000000000004">
      <c r="A1" s="601"/>
      <c r="B1" s="964" t="s">
        <v>756</v>
      </c>
      <c r="C1" s="965"/>
      <c r="D1" s="966"/>
      <c r="E1" s="967"/>
      <c r="F1" s="968"/>
      <c r="G1" s="969"/>
      <c r="H1" s="970"/>
      <c r="I1" s="971"/>
      <c r="J1" s="972"/>
      <c r="K1" s="1970" t="s">
        <v>743</v>
      </c>
      <c r="L1" s="895"/>
      <c r="M1" s="1972" t="s">
        <v>744</v>
      </c>
      <c r="N1" s="896"/>
      <c r="O1" s="920"/>
      <c r="P1" s="899" t="s">
        <v>745</v>
      </c>
      <c r="Q1" s="1974" t="s">
        <v>746</v>
      </c>
      <c r="R1" s="897"/>
      <c r="S1" s="921"/>
      <c r="T1" s="921"/>
    </row>
    <row r="2" spans="1:20" s="902" customFormat="1" ht="29.25" customHeight="1" thickTop="1" thickBot="1" x14ac:dyDescent="0.3">
      <c r="A2" s="901"/>
      <c r="B2" s="911" t="s">
        <v>4</v>
      </c>
      <c r="C2" s="912" t="s">
        <v>747</v>
      </c>
      <c r="D2" s="900" t="s">
        <v>755</v>
      </c>
      <c r="E2" s="933" t="s">
        <v>748</v>
      </c>
      <c r="F2" s="934" t="s">
        <v>749</v>
      </c>
      <c r="G2" s="910" t="s">
        <v>750</v>
      </c>
      <c r="H2" s="922" t="s">
        <v>751</v>
      </c>
      <c r="I2" s="923" t="s">
        <v>752</v>
      </c>
      <c r="J2" s="924"/>
      <c r="K2" s="1971"/>
      <c r="L2" s="904" t="s">
        <v>753</v>
      </c>
      <c r="M2" s="1973"/>
      <c r="N2" s="904" t="s">
        <v>753</v>
      </c>
      <c r="O2" s="903" t="s">
        <v>11</v>
      </c>
      <c r="P2" s="925" t="s">
        <v>754</v>
      </c>
      <c r="Q2" s="1975"/>
      <c r="R2" s="926" t="s">
        <v>753</v>
      </c>
      <c r="S2" s="927"/>
      <c r="T2" s="927"/>
    </row>
    <row r="3" spans="1:20" ht="33" customHeight="1" thickTop="1" thickBot="1" x14ac:dyDescent="0.4">
      <c r="A3" s="937">
        <v>1</v>
      </c>
      <c r="B3" s="918" t="s">
        <v>81</v>
      </c>
      <c r="C3" s="940"/>
      <c r="D3" s="928" t="s">
        <v>757</v>
      </c>
      <c r="E3" s="942">
        <v>45209</v>
      </c>
      <c r="F3" s="929">
        <v>18617.21</v>
      </c>
      <c r="G3" s="935">
        <v>21</v>
      </c>
      <c r="H3" s="929">
        <v>18794.8</v>
      </c>
      <c r="I3" s="944">
        <f>F3-H3</f>
        <v>-177.59000000000015</v>
      </c>
      <c r="J3" s="940">
        <v>3918</v>
      </c>
      <c r="K3" s="957"/>
      <c r="L3" s="954"/>
      <c r="M3" s="957"/>
      <c r="N3" s="954"/>
      <c r="O3" s="938">
        <v>3918</v>
      </c>
      <c r="P3" s="1483"/>
      <c r="Q3" s="957">
        <v>761207.63</v>
      </c>
      <c r="R3" s="954" t="s">
        <v>764</v>
      </c>
      <c r="S3" s="919">
        <f t="shared" ref="S3:S8" si="0">Q3+M3+K3+P3</f>
        <v>761207.63</v>
      </c>
      <c r="T3" s="919">
        <f>S3/H3</f>
        <v>40.50096994913487</v>
      </c>
    </row>
    <row r="4" spans="1:20" ht="33" customHeight="1" thickBot="1" x14ac:dyDescent="0.4">
      <c r="A4" s="937">
        <v>2</v>
      </c>
      <c r="B4" s="916" t="s">
        <v>758</v>
      </c>
      <c r="C4" s="941" t="s">
        <v>759</v>
      </c>
      <c r="D4" s="930" t="s">
        <v>760</v>
      </c>
      <c r="E4" s="943">
        <v>45220</v>
      </c>
      <c r="F4" s="931">
        <v>18310.41</v>
      </c>
      <c r="G4" s="936">
        <v>20</v>
      </c>
      <c r="H4" s="932">
        <v>18389.439999999999</v>
      </c>
      <c r="I4" s="945">
        <f t="shared" ref="I4:I11" si="1">F4-H4</f>
        <v>-79.029999999998836</v>
      </c>
      <c r="J4" s="941">
        <v>11783</v>
      </c>
      <c r="K4" s="958">
        <v>12434</v>
      </c>
      <c r="L4" s="955" t="s">
        <v>761</v>
      </c>
      <c r="M4" s="958">
        <v>37120</v>
      </c>
      <c r="N4" s="955" t="s">
        <v>761</v>
      </c>
      <c r="O4" s="939">
        <v>12136</v>
      </c>
      <c r="P4" s="1484">
        <v>4466</v>
      </c>
      <c r="Q4" s="958">
        <f>39171.68*18.26</f>
        <v>715274.87680000009</v>
      </c>
      <c r="R4" s="955" t="s">
        <v>761</v>
      </c>
      <c r="S4" s="917">
        <f>Q4</f>
        <v>715274.87680000009</v>
      </c>
      <c r="T4" s="917">
        <f>S4/H4</f>
        <v>38.895957506046955</v>
      </c>
    </row>
    <row r="5" spans="1:20" ht="33" customHeight="1" thickBot="1" x14ac:dyDescent="0.4">
      <c r="A5" s="937">
        <v>3</v>
      </c>
      <c r="B5" s="916" t="s">
        <v>81</v>
      </c>
      <c r="C5" s="941" t="s">
        <v>771</v>
      </c>
      <c r="D5" s="930" t="s">
        <v>772</v>
      </c>
      <c r="E5" s="943">
        <v>45220</v>
      </c>
      <c r="F5" s="931">
        <v>18835.259999999998</v>
      </c>
      <c r="G5" s="936">
        <v>21</v>
      </c>
      <c r="H5" s="932">
        <v>18932.900000000001</v>
      </c>
      <c r="I5" s="945">
        <f t="shared" si="1"/>
        <v>-97.640000000003056</v>
      </c>
      <c r="J5" s="941" t="s">
        <v>773</v>
      </c>
      <c r="K5" s="958"/>
      <c r="L5" s="955"/>
      <c r="M5" s="958"/>
      <c r="N5" s="955"/>
      <c r="O5" s="939">
        <v>4005</v>
      </c>
      <c r="P5" s="1484"/>
      <c r="Q5" s="1359">
        <v>747859.03</v>
      </c>
      <c r="R5" s="1360" t="s">
        <v>853</v>
      </c>
      <c r="S5" s="917">
        <f>Q5+M5+K5+P5</f>
        <v>747859.03</v>
      </c>
      <c r="T5" s="917">
        <f>S5/H5</f>
        <v>39.500500715685391</v>
      </c>
    </row>
    <row r="6" spans="1:20" ht="33" customHeight="1" thickBot="1" x14ac:dyDescent="0.4">
      <c r="A6" s="937">
        <v>4</v>
      </c>
      <c r="B6" s="916" t="s">
        <v>758</v>
      </c>
      <c r="C6" s="941" t="s">
        <v>759</v>
      </c>
      <c r="D6" s="930" t="s">
        <v>774</v>
      </c>
      <c r="E6" s="943">
        <v>45226</v>
      </c>
      <c r="F6" s="931">
        <v>18711.68</v>
      </c>
      <c r="G6" s="936">
        <v>20</v>
      </c>
      <c r="H6" s="932">
        <v>18706.96</v>
      </c>
      <c r="I6" s="945">
        <f t="shared" si="1"/>
        <v>4.7200000000011642</v>
      </c>
      <c r="J6" s="941">
        <v>11786</v>
      </c>
      <c r="K6" s="958">
        <v>11424</v>
      </c>
      <c r="L6" s="955" t="s">
        <v>782</v>
      </c>
      <c r="M6" s="958">
        <v>37120</v>
      </c>
      <c r="N6" s="955" t="s">
        <v>784</v>
      </c>
      <c r="O6" s="939">
        <v>12154</v>
      </c>
      <c r="P6" s="1484">
        <v>4495</v>
      </c>
      <c r="Q6" s="958">
        <f>39390.23*18.23</f>
        <v>718083.89290000009</v>
      </c>
      <c r="R6" s="955" t="s">
        <v>777</v>
      </c>
      <c r="S6" s="917">
        <f t="shared" si="0"/>
        <v>771122.89290000009</v>
      </c>
      <c r="T6" s="917">
        <f t="shared" ref="T6:T8" si="2">S6/H6+0.1</f>
        <v>41.321176123752878</v>
      </c>
    </row>
    <row r="7" spans="1:20" ht="33" customHeight="1" thickBot="1" x14ac:dyDescent="0.4">
      <c r="A7" s="937">
        <v>5</v>
      </c>
      <c r="B7" s="916"/>
      <c r="C7" s="941"/>
      <c r="D7" s="930"/>
      <c r="E7" s="943"/>
      <c r="F7" s="931"/>
      <c r="G7" s="936"/>
      <c r="H7" s="932"/>
      <c r="I7" s="945">
        <f t="shared" si="1"/>
        <v>0</v>
      </c>
      <c r="J7" s="941"/>
      <c r="K7" s="958"/>
      <c r="L7" s="955"/>
      <c r="M7" s="958"/>
      <c r="N7" s="955"/>
      <c r="O7" s="939"/>
      <c r="P7" s="1484"/>
      <c r="Q7" s="958"/>
      <c r="R7" s="955"/>
      <c r="S7" s="917">
        <f t="shared" si="0"/>
        <v>0</v>
      </c>
      <c r="T7" s="917" t="e">
        <f t="shared" si="2"/>
        <v>#DIV/0!</v>
      </c>
    </row>
    <row r="8" spans="1:20" ht="33" customHeight="1" thickBot="1" x14ac:dyDescent="0.4">
      <c r="A8" s="937">
        <v>6</v>
      </c>
      <c r="B8" s="916"/>
      <c r="C8" s="941"/>
      <c r="D8" s="930"/>
      <c r="E8" s="943"/>
      <c r="F8" s="931"/>
      <c r="G8" s="936"/>
      <c r="H8" s="932"/>
      <c r="I8" s="945">
        <f t="shared" si="1"/>
        <v>0</v>
      </c>
      <c r="J8" s="941"/>
      <c r="K8" s="958"/>
      <c r="L8" s="955"/>
      <c r="M8" s="958"/>
      <c r="N8" s="955"/>
      <c r="O8" s="939"/>
      <c r="P8" s="1484"/>
      <c r="Q8" s="958"/>
      <c r="R8" s="955"/>
      <c r="S8" s="917">
        <f t="shared" si="0"/>
        <v>0</v>
      </c>
      <c r="T8" s="917" t="e">
        <f t="shared" si="2"/>
        <v>#DIV/0!</v>
      </c>
    </row>
    <row r="9" spans="1:20" x14ac:dyDescent="0.25">
      <c r="I9" s="915">
        <f t="shared" si="1"/>
        <v>0</v>
      </c>
      <c r="S9" s="898"/>
      <c r="T9" s="898"/>
    </row>
    <row r="10" spans="1:20" x14ac:dyDescent="0.25">
      <c r="I10" s="915">
        <f t="shared" si="1"/>
        <v>0</v>
      </c>
      <c r="S10" s="898"/>
      <c r="T10" s="898"/>
    </row>
    <row r="11" spans="1:20" x14ac:dyDescent="0.25">
      <c r="I11" s="915">
        <f t="shared" si="1"/>
        <v>0</v>
      </c>
      <c r="S11" s="898"/>
      <c r="T11" s="898"/>
    </row>
    <row r="12" spans="1:20" x14ac:dyDescent="0.25">
      <c r="I12" s="915">
        <f>F12-H12</f>
        <v>0</v>
      </c>
      <c r="S12" s="898"/>
      <c r="T12" s="898"/>
    </row>
    <row r="13" spans="1:20" x14ac:dyDescent="0.25">
      <c r="S13" s="898"/>
      <c r="T13" s="898"/>
    </row>
    <row r="14" spans="1:20" x14ac:dyDescent="0.25">
      <c r="S14" s="898"/>
      <c r="T14" s="898"/>
    </row>
    <row r="15" spans="1:20" x14ac:dyDescent="0.25">
      <c r="S15" s="898"/>
      <c r="T15" s="898"/>
    </row>
    <row r="16" spans="1:20" x14ac:dyDescent="0.25">
      <c r="S16" s="898"/>
      <c r="T16" s="898"/>
    </row>
    <row r="17" spans="19:20" x14ac:dyDescent="0.25">
      <c r="S17" s="898"/>
      <c r="T17" s="898"/>
    </row>
    <row r="18" spans="19:20" x14ac:dyDescent="0.25">
      <c r="S18" s="898"/>
      <c r="T18" s="898"/>
    </row>
    <row r="19" spans="19:20" x14ac:dyDescent="0.25">
      <c r="S19" s="898"/>
      <c r="T19" s="898"/>
    </row>
    <row r="20" spans="19:20" x14ac:dyDescent="0.25">
      <c r="S20" s="898"/>
      <c r="T20" s="898"/>
    </row>
    <row r="21" spans="19:20" x14ac:dyDescent="0.25">
      <c r="S21" s="898"/>
      <c r="T21" s="898"/>
    </row>
    <row r="22" spans="19:20" x14ac:dyDescent="0.25">
      <c r="S22" s="898"/>
      <c r="T22" s="898"/>
    </row>
    <row r="23" spans="19:20" x14ac:dyDescent="0.25">
      <c r="S23" s="898"/>
      <c r="T23" s="898"/>
    </row>
    <row r="24" spans="19:20" x14ac:dyDescent="0.25">
      <c r="S24" s="898"/>
      <c r="T24" s="898"/>
    </row>
    <row r="25" spans="19:20" x14ac:dyDescent="0.25">
      <c r="S25" s="898"/>
      <c r="T25" s="898"/>
    </row>
    <row r="26" spans="19:20" x14ac:dyDescent="0.25">
      <c r="S26" s="898"/>
      <c r="T26" s="898"/>
    </row>
    <row r="27" spans="19:20" x14ac:dyDescent="0.25">
      <c r="S27" s="898"/>
      <c r="T27" s="898"/>
    </row>
    <row r="28" spans="19:20" x14ac:dyDescent="0.25">
      <c r="S28" s="898"/>
      <c r="T28" s="898"/>
    </row>
    <row r="29" spans="19:20" x14ac:dyDescent="0.25">
      <c r="S29" s="898"/>
      <c r="T29" s="898"/>
    </row>
    <row r="30" spans="19:20" x14ac:dyDescent="0.25">
      <c r="S30" s="898"/>
      <c r="T30" s="898"/>
    </row>
    <row r="31" spans="19:20" x14ac:dyDescent="0.25">
      <c r="S31" s="898"/>
      <c r="T31" s="898"/>
    </row>
    <row r="32" spans="19:20" x14ac:dyDescent="0.25">
      <c r="S32" s="898"/>
      <c r="T32" s="898"/>
    </row>
    <row r="33" spans="19:20" x14ac:dyDescent="0.25">
      <c r="S33" s="898"/>
      <c r="T33" s="898"/>
    </row>
    <row r="34" spans="19:20" x14ac:dyDescent="0.25">
      <c r="S34" s="898"/>
      <c r="T34" s="898"/>
    </row>
    <row r="35" spans="19:20" x14ac:dyDescent="0.25">
      <c r="S35" s="898"/>
      <c r="T35" s="898"/>
    </row>
    <row r="36" spans="19:20" x14ac:dyDescent="0.25">
      <c r="S36" s="898"/>
      <c r="T36" s="898"/>
    </row>
    <row r="37" spans="19:20" x14ac:dyDescent="0.25">
      <c r="S37" s="898"/>
      <c r="T37" s="898"/>
    </row>
    <row r="38" spans="19:20" x14ac:dyDescent="0.25">
      <c r="S38" s="898"/>
      <c r="T38" s="898"/>
    </row>
    <row r="39" spans="19:20" x14ac:dyDescent="0.25">
      <c r="S39" s="898"/>
      <c r="T39" s="898"/>
    </row>
    <row r="40" spans="19:20" x14ac:dyDescent="0.25">
      <c r="S40" s="898"/>
      <c r="T40" s="898"/>
    </row>
    <row r="41" spans="19:20" x14ac:dyDescent="0.25">
      <c r="S41" s="898"/>
      <c r="T41" s="898"/>
    </row>
    <row r="42" spans="19:20" x14ac:dyDescent="0.25">
      <c r="S42" s="898"/>
      <c r="T42" s="898"/>
    </row>
    <row r="43" spans="19:20" x14ac:dyDescent="0.25">
      <c r="S43" s="898"/>
      <c r="T43" s="898"/>
    </row>
    <row r="44" spans="19:20" x14ac:dyDescent="0.25">
      <c r="S44" s="898"/>
      <c r="T44" s="898"/>
    </row>
    <row r="45" spans="19:20" x14ac:dyDescent="0.25">
      <c r="S45" s="898"/>
      <c r="T45" s="898"/>
    </row>
    <row r="46" spans="19:20" x14ac:dyDescent="0.25">
      <c r="S46" s="898"/>
      <c r="T46" s="898"/>
    </row>
    <row r="47" spans="19:20" x14ac:dyDescent="0.25">
      <c r="S47" s="898"/>
      <c r="T47" s="898"/>
    </row>
    <row r="48" spans="19:20" x14ac:dyDescent="0.25">
      <c r="S48" s="898"/>
      <c r="T48" s="898"/>
    </row>
    <row r="49" spans="19:20" x14ac:dyDescent="0.25">
      <c r="S49" s="898"/>
      <c r="T49" s="898"/>
    </row>
    <row r="50" spans="19:20" x14ac:dyDescent="0.25">
      <c r="S50" s="898"/>
      <c r="T50" s="898"/>
    </row>
    <row r="51" spans="19:20" x14ac:dyDescent="0.25">
      <c r="S51" s="898"/>
      <c r="T51" s="898"/>
    </row>
    <row r="52" spans="19:20" x14ac:dyDescent="0.25">
      <c r="S52" s="898"/>
      <c r="T52" s="898"/>
    </row>
    <row r="53" spans="19:20" x14ac:dyDescent="0.25">
      <c r="S53" s="898"/>
      <c r="T53" s="898"/>
    </row>
    <row r="54" spans="19:20" x14ac:dyDescent="0.25">
      <c r="S54" s="898"/>
      <c r="T54" s="898"/>
    </row>
    <row r="55" spans="19:20" x14ac:dyDescent="0.25">
      <c r="S55" s="898"/>
      <c r="T55" s="898"/>
    </row>
    <row r="56" spans="19:20" x14ac:dyDescent="0.25">
      <c r="S56" s="898"/>
      <c r="T56" s="898"/>
    </row>
    <row r="57" spans="19:20" x14ac:dyDescent="0.25">
      <c r="S57" s="898"/>
      <c r="T57" s="898"/>
    </row>
    <row r="58" spans="19:20" x14ac:dyDescent="0.25">
      <c r="S58" s="898"/>
      <c r="T58" s="898"/>
    </row>
    <row r="59" spans="19:20" x14ac:dyDescent="0.25">
      <c r="S59" s="898"/>
      <c r="T59" s="898"/>
    </row>
    <row r="60" spans="19:20" x14ac:dyDescent="0.25">
      <c r="S60" s="898"/>
      <c r="T60" s="898"/>
    </row>
    <row r="61" spans="19:20" x14ac:dyDescent="0.25">
      <c r="S61" s="898"/>
      <c r="T61" s="898"/>
    </row>
    <row r="62" spans="19:20" x14ac:dyDescent="0.25">
      <c r="S62" s="898"/>
      <c r="T62" s="898"/>
    </row>
    <row r="63" spans="19:20" x14ac:dyDescent="0.25">
      <c r="S63" s="898"/>
      <c r="T63" s="898"/>
    </row>
    <row r="64" spans="19:20" x14ac:dyDescent="0.25">
      <c r="S64" s="898"/>
      <c r="T64" s="898"/>
    </row>
    <row r="65" spans="19:20" x14ac:dyDescent="0.25">
      <c r="S65" s="898"/>
      <c r="T65" s="898"/>
    </row>
    <row r="66" spans="19:20" x14ac:dyDescent="0.25">
      <c r="S66" s="898"/>
      <c r="T66" s="898"/>
    </row>
    <row r="67" spans="19:20" x14ac:dyDescent="0.25">
      <c r="S67" s="898"/>
      <c r="T67" s="898"/>
    </row>
    <row r="68" spans="19:20" x14ac:dyDescent="0.25">
      <c r="S68" s="898"/>
      <c r="T68" s="898"/>
    </row>
    <row r="69" spans="19:20" x14ac:dyDescent="0.25">
      <c r="S69" s="898"/>
      <c r="T69" s="898"/>
    </row>
    <row r="70" spans="19:20" x14ac:dyDescent="0.25">
      <c r="S70" s="898"/>
      <c r="T70" s="898"/>
    </row>
    <row r="71" spans="19:20" x14ac:dyDescent="0.25">
      <c r="S71" s="898"/>
      <c r="T71" s="898"/>
    </row>
    <row r="72" spans="19:20" x14ac:dyDescent="0.25">
      <c r="S72" s="898"/>
      <c r="T72" s="898"/>
    </row>
    <row r="73" spans="19:20" x14ac:dyDescent="0.25">
      <c r="S73" s="898"/>
      <c r="T73" s="898"/>
    </row>
    <row r="74" spans="19:20" x14ac:dyDescent="0.25">
      <c r="S74" s="898"/>
      <c r="T74" s="898"/>
    </row>
    <row r="75" spans="19:20" x14ac:dyDescent="0.25">
      <c r="S75" s="898"/>
      <c r="T75" s="898"/>
    </row>
    <row r="76" spans="19:20" x14ac:dyDescent="0.25">
      <c r="S76" s="898"/>
      <c r="T76" s="898"/>
    </row>
    <row r="77" spans="19:20" x14ac:dyDescent="0.25">
      <c r="S77" s="898"/>
      <c r="T77" s="898"/>
    </row>
    <row r="78" spans="19:20" x14ac:dyDescent="0.25">
      <c r="S78" s="898"/>
      <c r="T78" s="898"/>
    </row>
    <row r="79" spans="19:20" x14ac:dyDescent="0.25">
      <c r="S79" s="898"/>
      <c r="T79" s="898"/>
    </row>
    <row r="80" spans="19:20" x14ac:dyDescent="0.25">
      <c r="S80" s="898"/>
      <c r="T80" s="898"/>
    </row>
    <row r="81" spans="19:20" x14ac:dyDescent="0.25">
      <c r="S81" s="898"/>
      <c r="T81" s="898"/>
    </row>
    <row r="82" spans="19:20" x14ac:dyDescent="0.25">
      <c r="S82" s="898"/>
      <c r="T82" s="898"/>
    </row>
    <row r="83" spans="19:20" x14ac:dyDescent="0.25">
      <c r="S83" s="898"/>
      <c r="T83" s="898"/>
    </row>
    <row r="84" spans="19:20" x14ac:dyDescent="0.25">
      <c r="S84" s="898"/>
      <c r="T84" s="898"/>
    </row>
    <row r="85" spans="19:20" x14ac:dyDescent="0.25">
      <c r="S85" s="898"/>
      <c r="T85" s="898"/>
    </row>
    <row r="86" spans="19:20" x14ac:dyDescent="0.25">
      <c r="S86" s="898"/>
      <c r="T86" s="898"/>
    </row>
    <row r="87" spans="19:20" x14ac:dyDescent="0.25">
      <c r="S87" s="898"/>
      <c r="T87" s="898"/>
    </row>
    <row r="88" spans="19:20" x14ac:dyDescent="0.25">
      <c r="S88" s="898"/>
      <c r="T88" s="898"/>
    </row>
    <row r="89" spans="19:20" x14ac:dyDescent="0.25">
      <c r="S89" s="898"/>
      <c r="T89" s="898"/>
    </row>
    <row r="90" spans="19:20" x14ac:dyDescent="0.25">
      <c r="S90" s="898"/>
      <c r="T90" s="898"/>
    </row>
    <row r="91" spans="19:20" x14ac:dyDescent="0.25">
      <c r="S91" s="898"/>
      <c r="T91" s="898"/>
    </row>
    <row r="92" spans="19:20" x14ac:dyDescent="0.25">
      <c r="S92" s="898"/>
      <c r="T92" s="898"/>
    </row>
    <row r="93" spans="19:20" x14ac:dyDescent="0.25">
      <c r="S93" s="898"/>
      <c r="T93" s="898"/>
    </row>
    <row r="94" spans="19:20" x14ac:dyDescent="0.25">
      <c r="S94" s="898"/>
      <c r="T94" s="898"/>
    </row>
    <row r="95" spans="19:20" x14ac:dyDescent="0.25">
      <c r="S95" s="898"/>
      <c r="T95" s="898"/>
    </row>
    <row r="96" spans="19:20" x14ac:dyDescent="0.25">
      <c r="S96" s="898"/>
      <c r="T96" s="906"/>
    </row>
    <row r="97" spans="19:20" x14ac:dyDescent="0.25">
      <c r="S97" s="898"/>
      <c r="T97" s="906"/>
    </row>
    <row r="98" spans="19:20" x14ac:dyDescent="0.25">
      <c r="S98" s="898"/>
      <c r="T98" s="906"/>
    </row>
    <row r="99" spans="19:20" x14ac:dyDescent="0.25">
      <c r="S99" s="898"/>
      <c r="T99" s="906"/>
    </row>
    <row r="100" spans="19:20" x14ac:dyDescent="0.25">
      <c r="S100" s="898"/>
      <c r="T100" s="906"/>
    </row>
    <row r="101" spans="19:20" x14ac:dyDescent="0.25">
      <c r="S101" s="898"/>
      <c r="T101" s="906"/>
    </row>
    <row r="102" spans="19:20" x14ac:dyDescent="0.25">
      <c r="S102" s="898"/>
      <c r="T102" s="906"/>
    </row>
    <row r="103" spans="19:20" x14ac:dyDescent="0.25">
      <c r="S103" s="898"/>
      <c r="T103" s="906"/>
    </row>
    <row r="104" spans="19:20" x14ac:dyDescent="0.25">
      <c r="S104" s="898"/>
      <c r="T104" s="906"/>
    </row>
    <row r="105" spans="19:20" x14ac:dyDescent="0.25">
      <c r="S105" s="898"/>
      <c r="T105" s="906"/>
    </row>
    <row r="106" spans="19:20" x14ac:dyDescent="0.25">
      <c r="S106" s="898"/>
      <c r="T106" s="906"/>
    </row>
    <row r="107" spans="19:20" x14ac:dyDescent="0.25">
      <c r="S107" s="898"/>
      <c r="T107" s="906"/>
    </row>
    <row r="108" spans="19:20" x14ac:dyDescent="0.25">
      <c r="S108" s="898"/>
      <c r="T108" s="906"/>
    </row>
    <row r="109" spans="19:20" x14ac:dyDescent="0.25">
      <c r="S109" s="898"/>
      <c r="T109" s="906"/>
    </row>
    <row r="110" spans="19:20" x14ac:dyDescent="0.25">
      <c r="S110" s="898"/>
      <c r="T110" s="906"/>
    </row>
    <row r="111" spans="19:20" x14ac:dyDescent="0.25">
      <c r="S111" s="898"/>
      <c r="T111" s="906"/>
    </row>
    <row r="112" spans="19:20" x14ac:dyDescent="0.25">
      <c r="S112" s="898"/>
      <c r="T112" s="906"/>
    </row>
    <row r="113" spans="19:20" x14ac:dyDescent="0.25">
      <c r="S113" s="898"/>
      <c r="T113" s="906"/>
    </row>
    <row r="114" spans="19:20" x14ac:dyDescent="0.25">
      <c r="S114" s="898"/>
      <c r="T114" s="906"/>
    </row>
    <row r="115" spans="19:20" x14ac:dyDescent="0.25">
      <c r="S115" s="898"/>
      <c r="T115" s="906"/>
    </row>
    <row r="116" spans="19:20" x14ac:dyDescent="0.25">
      <c r="S116" s="898"/>
      <c r="T116" s="906"/>
    </row>
    <row r="117" spans="19:20" x14ac:dyDescent="0.25">
      <c r="S117" s="898"/>
      <c r="T117" s="906"/>
    </row>
    <row r="118" spans="19:20" x14ac:dyDescent="0.25">
      <c r="S118" s="898"/>
      <c r="T118" s="906"/>
    </row>
    <row r="119" spans="19:20" x14ac:dyDescent="0.25">
      <c r="S119" s="898"/>
      <c r="T119" s="907"/>
    </row>
    <row r="120" spans="19:20" x14ac:dyDescent="0.25">
      <c r="S120" s="898"/>
      <c r="T120" s="906"/>
    </row>
    <row r="121" spans="19:20" x14ac:dyDescent="0.25">
      <c r="S121" s="898"/>
      <c r="T121" s="906"/>
    </row>
    <row r="122" spans="19:20" x14ac:dyDescent="0.25">
      <c r="S122" s="908"/>
      <c r="T122" s="907"/>
    </row>
    <row r="123" spans="19:20" x14ac:dyDescent="0.25">
      <c r="S123" s="898"/>
      <c r="T123" s="906"/>
    </row>
    <row r="124" spans="19:20" x14ac:dyDescent="0.25">
      <c r="S124" s="898"/>
      <c r="T124" s="906"/>
    </row>
    <row r="125" spans="19:20" x14ac:dyDescent="0.25">
      <c r="S125" s="898"/>
      <c r="T125" s="906"/>
    </row>
    <row r="126" spans="19:20" x14ac:dyDescent="0.25">
      <c r="S126" s="898"/>
      <c r="T126" s="906"/>
    </row>
    <row r="127" spans="19:20" x14ac:dyDescent="0.25">
      <c r="S127" s="898"/>
      <c r="T127" s="906"/>
    </row>
    <row r="128" spans="19:20" x14ac:dyDescent="0.25">
      <c r="S128" s="898"/>
      <c r="T128" s="906"/>
    </row>
    <row r="129" spans="19:20" x14ac:dyDescent="0.25">
      <c r="S129" s="898"/>
      <c r="T129" s="906"/>
    </row>
    <row r="130" spans="19:20" x14ac:dyDescent="0.25">
      <c r="S130" s="898"/>
      <c r="T130" s="906"/>
    </row>
    <row r="131" spans="19:20" x14ac:dyDescent="0.25">
      <c r="S131" s="898"/>
      <c r="T131" s="906"/>
    </row>
    <row r="132" spans="19:20" x14ac:dyDescent="0.25">
      <c r="S132" s="898"/>
      <c r="T132" s="906"/>
    </row>
    <row r="133" spans="19:20" x14ac:dyDescent="0.25">
      <c r="S133" s="898"/>
      <c r="T133" s="906"/>
    </row>
    <row r="134" spans="19:20" x14ac:dyDescent="0.25">
      <c r="S134" s="898"/>
      <c r="T134" s="906"/>
    </row>
    <row r="135" spans="19:20" x14ac:dyDescent="0.25">
      <c r="S135" s="898"/>
      <c r="T135" s="906"/>
    </row>
    <row r="136" spans="19:20" x14ac:dyDescent="0.25">
      <c r="S136" s="898"/>
      <c r="T136" s="906"/>
    </row>
    <row r="137" spans="19:20" x14ac:dyDescent="0.25">
      <c r="S137" s="898"/>
      <c r="T137" s="906"/>
    </row>
    <row r="138" spans="19:20" x14ac:dyDescent="0.25">
      <c r="S138" s="898"/>
      <c r="T138" s="906"/>
    </row>
    <row r="139" spans="19:20" x14ac:dyDescent="0.25">
      <c r="S139" s="898"/>
      <c r="T139" s="906"/>
    </row>
    <row r="140" spans="19:20" x14ac:dyDescent="0.25">
      <c r="S140" s="898"/>
      <c r="T140" s="906"/>
    </row>
    <row r="141" spans="19:20" x14ac:dyDescent="0.25">
      <c r="S141" s="898"/>
      <c r="T141" s="906"/>
    </row>
    <row r="142" spans="19:20" x14ac:dyDescent="0.25">
      <c r="S142" s="898"/>
      <c r="T142" s="906"/>
    </row>
    <row r="143" spans="19:20" x14ac:dyDescent="0.25">
      <c r="S143" s="898"/>
      <c r="T143" s="906"/>
    </row>
    <row r="144" spans="19:20" x14ac:dyDescent="0.25">
      <c r="S144" s="898"/>
      <c r="T144" s="906"/>
    </row>
    <row r="145" spans="19:20" x14ac:dyDescent="0.25">
      <c r="S145" s="898"/>
      <c r="T145" s="906"/>
    </row>
    <row r="146" spans="19:20" x14ac:dyDescent="0.25">
      <c r="S146" s="898"/>
      <c r="T146" s="906"/>
    </row>
    <row r="147" spans="19:20" x14ac:dyDescent="0.25">
      <c r="S147" s="898"/>
      <c r="T147" s="906"/>
    </row>
    <row r="148" spans="19:20" x14ac:dyDescent="0.25">
      <c r="S148" s="898"/>
      <c r="T148" s="907"/>
    </row>
    <row r="149" spans="19:20" x14ac:dyDescent="0.25">
      <c r="S149" s="898"/>
      <c r="T149" s="907"/>
    </row>
    <row r="150" spans="19:20" x14ac:dyDescent="0.25">
      <c r="S150" s="898"/>
      <c r="T150" s="907"/>
    </row>
    <row r="151" spans="19:20" x14ac:dyDescent="0.25">
      <c r="S151" s="898"/>
      <c r="T151" s="906"/>
    </row>
    <row r="152" spans="19:20" x14ac:dyDescent="0.25">
      <c r="S152" s="898"/>
      <c r="T152" s="906"/>
    </row>
    <row r="153" spans="19:20" x14ac:dyDescent="0.25">
      <c r="S153" s="898"/>
      <c r="T153" s="906"/>
    </row>
    <row r="154" spans="19:20" x14ac:dyDescent="0.25">
      <c r="S154" s="898"/>
      <c r="T154" s="906"/>
    </row>
    <row r="155" spans="19:20" x14ac:dyDescent="0.25">
      <c r="S155" s="898"/>
      <c r="T155" s="906"/>
    </row>
    <row r="156" spans="19:20" x14ac:dyDescent="0.25">
      <c r="S156" s="898"/>
      <c r="T156" s="906"/>
    </row>
    <row r="157" spans="19:20" x14ac:dyDescent="0.25">
      <c r="S157" s="898"/>
      <c r="T157" s="906"/>
    </row>
    <row r="158" spans="19:20" x14ac:dyDescent="0.25">
      <c r="S158" s="898"/>
      <c r="T158" s="906"/>
    </row>
    <row r="159" spans="19:20" x14ac:dyDescent="0.25">
      <c r="S159" s="898"/>
      <c r="T159" s="906"/>
    </row>
    <row r="160" spans="19:20" x14ac:dyDescent="0.25">
      <c r="S160" s="898"/>
      <c r="T160" s="906"/>
    </row>
    <row r="161" spans="19:20" x14ac:dyDescent="0.25">
      <c r="S161" s="898"/>
      <c r="T161" s="906"/>
    </row>
    <row r="162" spans="19:20" x14ac:dyDescent="0.25">
      <c r="S162" s="898"/>
      <c r="T162" s="906"/>
    </row>
    <row r="163" spans="19:20" x14ac:dyDescent="0.25">
      <c r="S163" s="898"/>
      <c r="T163" s="906"/>
    </row>
    <row r="164" spans="19:20" x14ac:dyDescent="0.25">
      <c r="S164" s="898"/>
      <c r="T164" s="906"/>
    </row>
    <row r="165" spans="19:20" x14ac:dyDescent="0.25">
      <c r="S165" s="898"/>
      <c r="T165" s="906"/>
    </row>
    <row r="166" spans="19:20" x14ac:dyDescent="0.25">
      <c r="S166" s="898"/>
      <c r="T166" s="906"/>
    </row>
    <row r="167" spans="19:20" x14ac:dyDescent="0.25">
      <c r="S167" s="898"/>
      <c r="T167" s="898"/>
    </row>
    <row r="168" spans="19:20" x14ac:dyDescent="0.25">
      <c r="S168" s="898"/>
      <c r="T168" s="898"/>
    </row>
    <row r="169" spans="19:20" x14ac:dyDescent="0.25">
      <c r="S169" s="898"/>
      <c r="T169" s="898"/>
    </row>
    <row r="170" spans="19:20" x14ac:dyDescent="0.25">
      <c r="S170" s="898"/>
      <c r="T170" s="898"/>
    </row>
    <row r="171" spans="19:20" x14ac:dyDescent="0.25">
      <c r="S171" s="898"/>
      <c r="T171" s="898"/>
    </row>
    <row r="172" spans="19:20" x14ac:dyDescent="0.25">
      <c r="S172" s="898"/>
      <c r="T172" s="898"/>
    </row>
    <row r="173" spans="19:20" x14ac:dyDescent="0.25">
      <c r="S173" s="898"/>
      <c r="T173" s="898"/>
    </row>
    <row r="174" spans="19:20" x14ac:dyDescent="0.25">
      <c r="S174" s="898"/>
      <c r="T174" s="898"/>
    </row>
    <row r="175" spans="19:20" x14ac:dyDescent="0.25">
      <c r="S175" s="898"/>
      <c r="T175" s="898"/>
    </row>
    <row r="176" spans="19:20" x14ac:dyDescent="0.25">
      <c r="S176" s="898"/>
      <c r="T176" s="898"/>
    </row>
    <row r="177" spans="19:20" x14ac:dyDescent="0.25">
      <c r="S177" s="898"/>
      <c r="T177" s="898"/>
    </row>
    <row r="178" spans="19:20" x14ac:dyDescent="0.25">
      <c r="S178" s="898"/>
      <c r="T178" s="898"/>
    </row>
    <row r="179" spans="19:20" x14ac:dyDescent="0.25">
      <c r="S179" s="898"/>
      <c r="T179" s="898"/>
    </row>
    <row r="180" spans="19:20" x14ac:dyDescent="0.25">
      <c r="S180" s="898"/>
      <c r="T180" s="898"/>
    </row>
    <row r="181" spans="19:20" ht="16.5" thickBot="1" x14ac:dyDescent="0.3">
      <c r="S181" s="898"/>
      <c r="T181" s="898"/>
    </row>
    <row r="182" spans="19:20" ht="17.25" thickTop="1" thickBot="1" x14ac:dyDescent="0.3">
      <c r="S182" s="909">
        <f>Q182+M182+K182</f>
        <v>0</v>
      </c>
      <c r="T182" s="898"/>
    </row>
    <row r="183" spans="19:20" ht="16.5" thickTop="1" x14ac:dyDescent="0.25"/>
  </sheetData>
  <mergeCells count="3">
    <mergeCell ref="K1:K2"/>
    <mergeCell ref="M1:M2"/>
    <mergeCell ref="Q1:Q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00"/>
  </sheetPr>
  <dimension ref="A1:Y320"/>
  <sheetViews>
    <sheetView workbookViewId="0">
      <pane xSplit="8" ySplit="4" topLeftCell="I11" activePane="bottomRight" state="frozen"/>
      <selection pane="topRight" activeCell="I1" sqref="I1"/>
      <selection pane="bottomLeft" activeCell="A5" sqref="A5"/>
      <selection pane="bottomRight" activeCell="H20" sqref="H20"/>
    </sheetView>
  </sheetViews>
  <sheetFormatPr baseColWidth="10" defaultRowHeight="23.25" x14ac:dyDescent="0.35"/>
  <cols>
    <col min="1" max="1" width="49.28515625" customWidth="1"/>
    <col min="2" max="2" width="32.5703125" style="296" customWidth="1"/>
    <col min="3" max="3" width="13.85546875" style="600" customWidth="1"/>
    <col min="4" max="4" width="8.42578125" style="296" hidden="1" customWidth="1"/>
    <col min="5" max="5" width="15.28515625" style="317" hidden="1" customWidth="1"/>
    <col min="6" max="6" width="15.28515625" style="1234" customWidth="1"/>
    <col min="7" max="7" width="14.140625" style="813" customWidth="1"/>
    <col min="8" max="8" width="14.140625" style="298" bestFit="1" customWidth="1"/>
    <col min="9" max="9" width="13.28515625" style="301" customWidth="1"/>
    <col min="10" max="10" width="16.28515625" style="813" customWidth="1"/>
    <col min="11" max="11" width="11.42578125" style="350"/>
    <col min="12" max="12" width="12.42578125" style="256" bestFit="1" customWidth="1"/>
    <col min="13" max="13" width="16" style="574" customWidth="1"/>
    <col min="14" max="14" width="19.140625" style="256" customWidth="1"/>
    <col min="15" max="15" width="18.85546875" bestFit="1" customWidth="1"/>
    <col min="16" max="16" width="17.85546875" style="353" customWidth="1"/>
    <col min="17" max="17" width="13.85546875" style="663" bestFit="1" customWidth="1"/>
    <col min="18" max="18" width="15.85546875" style="2" bestFit="1" customWidth="1"/>
    <col min="19" max="19" width="13.42578125" style="3" bestFit="1" customWidth="1"/>
    <col min="20" max="20" width="12.7109375" style="362" bestFit="1" customWidth="1"/>
    <col min="21" max="21" width="13" style="335" bestFit="1" customWidth="1"/>
    <col min="22" max="22" width="11.42578125" style="313"/>
    <col min="23" max="23" width="11.42578125" style="328"/>
    <col min="24" max="24" width="11.42578125" style="353"/>
    <col min="25" max="25" width="11.42578125" style="906"/>
  </cols>
  <sheetData>
    <row r="1" spans="1:25" ht="42.75" customHeight="1" x14ac:dyDescent="0.65">
      <c r="A1" s="1663" t="s">
        <v>790</v>
      </c>
      <c r="B1" s="1663"/>
      <c r="C1" s="1663"/>
      <c r="D1" s="1663"/>
      <c r="E1" s="1663"/>
      <c r="F1" s="1663"/>
      <c r="G1" s="1663"/>
      <c r="H1" s="1663"/>
      <c r="I1" s="1663"/>
      <c r="J1" s="1663"/>
      <c r="K1" s="1663"/>
      <c r="L1" s="363"/>
      <c r="M1" s="562"/>
      <c r="N1" s="363"/>
      <c r="O1" s="363"/>
      <c r="P1" s="364"/>
      <c r="T1" s="1664" t="s">
        <v>0</v>
      </c>
      <c r="U1" s="1664"/>
      <c r="V1" s="4" t="s">
        <v>1</v>
      </c>
      <c r="W1" s="5" t="s">
        <v>2</v>
      </c>
      <c r="X1" s="1666" t="s">
        <v>3</v>
      </c>
      <c r="Y1" s="1667"/>
    </row>
    <row r="2" spans="1:25" ht="24" thickBot="1" x14ac:dyDescent="0.4">
      <c r="A2" s="1663"/>
      <c r="B2" s="1663"/>
      <c r="C2" s="1663"/>
      <c r="D2" s="1663"/>
      <c r="E2" s="1663"/>
      <c r="F2" s="1663"/>
      <c r="G2" s="1663"/>
      <c r="H2" s="1663"/>
      <c r="I2" s="1663"/>
      <c r="J2" s="1663"/>
      <c r="K2" s="1663"/>
      <c r="L2" s="365"/>
      <c r="M2" s="563"/>
      <c r="N2" s="365"/>
      <c r="O2" s="366"/>
      <c r="P2" s="367"/>
      <c r="R2" s="6"/>
      <c r="S2" s="7"/>
      <c r="T2" s="1665"/>
      <c r="U2" s="1665"/>
      <c r="V2" s="8"/>
      <c r="W2" s="9"/>
      <c r="X2" s="1002"/>
      <c r="Y2" s="994"/>
    </row>
    <row r="3" spans="1:25" ht="50.25" thickTop="1" thickBot="1" x14ac:dyDescent="0.4">
      <c r="A3" s="12" t="s">
        <v>4</v>
      </c>
      <c r="B3" s="13" t="s">
        <v>5</v>
      </c>
      <c r="C3" s="1206" t="s">
        <v>809</v>
      </c>
      <c r="D3" s="14" t="s">
        <v>7</v>
      </c>
      <c r="E3" s="15" t="s">
        <v>8</v>
      </c>
      <c r="F3" s="1223" t="s">
        <v>791</v>
      </c>
      <c r="G3" s="800" t="s">
        <v>9</v>
      </c>
      <c r="H3" s="17" t="s">
        <v>10</v>
      </c>
      <c r="I3" s="18" t="s">
        <v>11</v>
      </c>
      <c r="J3" s="815" t="s">
        <v>12</v>
      </c>
      <c r="K3" s="20" t="s">
        <v>13</v>
      </c>
      <c r="L3" s="21"/>
      <c r="M3" s="581" t="s">
        <v>360</v>
      </c>
      <c r="N3" s="22"/>
      <c r="O3" s="23" t="s">
        <v>15</v>
      </c>
      <c r="P3" s="2062" t="s">
        <v>16</v>
      </c>
      <c r="Q3" s="2063"/>
      <c r="R3" s="24" t="s">
        <v>17</v>
      </c>
      <c r="S3" s="25" t="s">
        <v>18</v>
      </c>
      <c r="T3" s="26" t="s">
        <v>15</v>
      </c>
      <c r="U3" s="27" t="s">
        <v>19</v>
      </c>
      <c r="V3" s="8"/>
      <c r="W3" s="9"/>
      <c r="X3" s="1034" t="s">
        <v>20</v>
      </c>
      <c r="Y3" s="995" t="s">
        <v>15</v>
      </c>
    </row>
    <row r="4" spans="1:25" ht="24.75" thickTop="1" thickBot="1" x14ac:dyDescent="0.4">
      <c r="A4" s="830" t="s">
        <v>31</v>
      </c>
      <c r="B4" s="845" t="s">
        <v>244</v>
      </c>
      <c r="C4" s="1341">
        <v>11462</v>
      </c>
      <c r="D4" s="1011"/>
      <c r="E4" s="1211">
        <f>D4*G4</f>
        <v>0</v>
      </c>
      <c r="F4" s="1222"/>
      <c r="G4" s="831">
        <v>20340</v>
      </c>
      <c r="H4" s="832">
        <v>45231</v>
      </c>
      <c r="I4" s="833">
        <v>44246</v>
      </c>
      <c r="J4" s="834">
        <v>20340</v>
      </c>
      <c r="K4" s="39">
        <f>J4-G4</f>
        <v>0</v>
      </c>
      <c r="L4" s="835">
        <v>49.8</v>
      </c>
      <c r="M4" s="837"/>
      <c r="N4" s="838"/>
      <c r="O4" s="42">
        <f>L4*J4</f>
        <v>1012932</v>
      </c>
      <c r="P4" s="160" t="s">
        <v>22</v>
      </c>
      <c r="Q4" s="764">
        <v>45240</v>
      </c>
      <c r="R4" s="1035"/>
      <c r="S4" s="1036"/>
      <c r="T4" s="1037"/>
      <c r="U4" s="176"/>
      <c r="V4" s="887"/>
      <c r="W4" s="888"/>
      <c r="X4" s="472"/>
      <c r="Y4" s="996"/>
    </row>
    <row r="5" spans="1:25" ht="33" customHeight="1" thickTop="1" thickBot="1" x14ac:dyDescent="0.4">
      <c r="A5" s="797" t="s">
        <v>823</v>
      </c>
      <c r="B5" s="559" t="s">
        <v>59</v>
      </c>
      <c r="C5" s="2064">
        <v>11471</v>
      </c>
      <c r="D5" s="1224"/>
      <c r="E5" s="1211">
        <f>D5*G5</f>
        <v>0</v>
      </c>
      <c r="F5" s="1214"/>
      <c r="G5" s="1226">
        <v>23470</v>
      </c>
      <c r="H5" s="2066">
        <v>45233</v>
      </c>
      <c r="I5" s="1433" t="s">
        <v>881</v>
      </c>
      <c r="J5" s="816">
        <v>24445</v>
      </c>
      <c r="K5" s="39">
        <f>J5-G5</f>
        <v>975</v>
      </c>
      <c r="L5" s="40">
        <v>36</v>
      </c>
      <c r="M5" s="564"/>
      <c r="N5" s="41"/>
      <c r="O5" s="42">
        <f>L5*J5</f>
        <v>880020</v>
      </c>
      <c r="P5" s="472" t="s">
        <v>21</v>
      </c>
      <c r="Q5" s="764">
        <v>45252</v>
      </c>
      <c r="R5" s="210">
        <v>31400</v>
      </c>
      <c r="S5" s="208">
        <v>45236</v>
      </c>
      <c r="T5" s="176"/>
      <c r="U5" s="48"/>
      <c r="V5" s="49" t="s">
        <v>938</v>
      </c>
      <c r="W5" s="50">
        <v>3944</v>
      </c>
      <c r="X5" s="1038" t="s">
        <v>890</v>
      </c>
      <c r="Y5" s="1457">
        <v>4176</v>
      </c>
    </row>
    <row r="6" spans="1:25" ht="33" customHeight="1" thickTop="1" thickBot="1" x14ac:dyDescent="0.4">
      <c r="A6" s="797" t="s">
        <v>487</v>
      </c>
      <c r="B6" s="559" t="s">
        <v>488</v>
      </c>
      <c r="C6" s="2065"/>
      <c r="D6" s="1225"/>
      <c r="E6" s="1211">
        <f>D6*G6</f>
        <v>0</v>
      </c>
      <c r="F6" s="1214"/>
      <c r="G6" s="1226">
        <v>0</v>
      </c>
      <c r="H6" s="2067"/>
      <c r="I6" s="1433">
        <v>5602</v>
      </c>
      <c r="J6" s="816">
        <v>5750</v>
      </c>
      <c r="K6" s="39">
        <f t="shared" ref="K6:K73" si="0">J6-G6</f>
        <v>5750</v>
      </c>
      <c r="L6" s="40">
        <v>36</v>
      </c>
      <c r="M6" s="565"/>
      <c r="N6" s="554"/>
      <c r="O6" s="42">
        <f t="shared" ref="O6:O72" si="1">L6*J6</f>
        <v>207000</v>
      </c>
      <c r="P6" s="472" t="s">
        <v>22</v>
      </c>
      <c r="Q6" s="764">
        <v>45252</v>
      </c>
      <c r="R6" s="210"/>
      <c r="S6" s="208"/>
      <c r="T6" s="176"/>
      <c r="U6" s="48"/>
      <c r="V6" s="49"/>
      <c r="W6" s="50"/>
      <c r="X6" s="1038" t="s">
        <v>890</v>
      </c>
      <c r="Y6" s="998">
        <v>0</v>
      </c>
    </row>
    <row r="7" spans="1:25" ht="36" customHeight="1" thickTop="1" thickBot="1" x14ac:dyDescent="0.4">
      <c r="A7" s="53" t="s">
        <v>31</v>
      </c>
      <c r="B7" s="613" t="s">
        <v>94</v>
      </c>
      <c r="C7" s="1345">
        <v>11477</v>
      </c>
      <c r="D7" s="56"/>
      <c r="E7" s="1211">
        <f>D7*G7</f>
        <v>0</v>
      </c>
      <c r="F7" s="1214"/>
      <c r="G7" s="802">
        <v>25660</v>
      </c>
      <c r="H7" s="657">
        <v>45236</v>
      </c>
      <c r="I7" s="453">
        <v>44309</v>
      </c>
      <c r="J7" s="817">
        <v>25660</v>
      </c>
      <c r="K7" s="39">
        <f t="shared" si="0"/>
        <v>0</v>
      </c>
      <c r="L7" s="40">
        <v>49.8</v>
      </c>
      <c r="M7" s="565"/>
      <c r="N7" s="554"/>
      <c r="O7" s="42">
        <f t="shared" si="1"/>
        <v>1277868</v>
      </c>
      <c r="P7" s="476" t="s">
        <v>21</v>
      </c>
      <c r="Q7" s="1039">
        <v>45257</v>
      </c>
      <c r="R7" s="210"/>
      <c r="S7" s="208"/>
      <c r="T7" s="176"/>
      <c r="U7" s="48"/>
      <c r="V7" s="49"/>
      <c r="W7" s="50"/>
      <c r="X7" s="111"/>
      <c r="Y7" s="998"/>
    </row>
    <row r="8" spans="1:25" ht="28.5" customHeight="1" thickTop="1" thickBot="1" x14ac:dyDescent="0.4">
      <c r="A8" s="53" t="s">
        <v>31</v>
      </c>
      <c r="B8" s="613" t="s">
        <v>94</v>
      </c>
      <c r="C8" s="1489">
        <v>11479</v>
      </c>
      <c r="D8" s="56"/>
      <c r="E8" s="1211">
        <f>D8*G8</f>
        <v>0</v>
      </c>
      <c r="F8" s="1214"/>
      <c r="G8" s="802">
        <v>23460</v>
      </c>
      <c r="H8" s="1492">
        <v>45238</v>
      </c>
      <c r="I8" s="1493">
        <v>44339</v>
      </c>
      <c r="J8" s="817">
        <v>23460</v>
      </c>
      <c r="K8" s="39">
        <f t="shared" si="0"/>
        <v>0</v>
      </c>
      <c r="L8" s="40">
        <v>49.8</v>
      </c>
      <c r="M8" s="565"/>
      <c r="N8" s="554"/>
      <c r="O8" s="42">
        <f t="shared" si="1"/>
        <v>1168308</v>
      </c>
      <c r="P8" s="476" t="s">
        <v>21</v>
      </c>
      <c r="Q8" s="1039">
        <v>45259</v>
      </c>
      <c r="R8" s="210"/>
      <c r="S8" s="208"/>
      <c r="T8" s="176"/>
      <c r="U8" s="48"/>
      <c r="V8" s="1594"/>
      <c r="W8" s="1598"/>
      <c r="X8" s="111"/>
      <c r="Y8" s="998"/>
    </row>
    <row r="9" spans="1:25" ht="36" thickTop="1" thickBot="1" x14ac:dyDescent="0.4">
      <c r="A9" s="767" t="s">
        <v>823</v>
      </c>
      <c r="B9" s="613" t="s">
        <v>60</v>
      </c>
      <c r="C9" s="2068">
        <v>11484</v>
      </c>
      <c r="D9" s="1367"/>
      <c r="E9" s="1211">
        <f t="shared" ref="E9:E63" si="2">D9*G9</f>
        <v>0</v>
      </c>
      <c r="F9" s="1214"/>
      <c r="G9" s="1491">
        <v>24950</v>
      </c>
      <c r="H9" s="2066">
        <v>45240</v>
      </c>
      <c r="I9" s="1494" t="s">
        <v>909</v>
      </c>
      <c r="J9" s="802">
        <v>25485</v>
      </c>
      <c r="K9" s="39">
        <f t="shared" si="0"/>
        <v>535</v>
      </c>
      <c r="L9" s="40">
        <v>36</v>
      </c>
      <c r="M9" s="568"/>
      <c r="N9" s="463"/>
      <c r="O9" s="42">
        <f t="shared" si="1"/>
        <v>917460</v>
      </c>
      <c r="P9" s="472" t="s">
        <v>22</v>
      </c>
      <c r="Q9" s="1039">
        <v>45260</v>
      </c>
      <c r="R9" s="210">
        <v>31400</v>
      </c>
      <c r="S9" s="208">
        <v>45240</v>
      </c>
      <c r="T9" s="176"/>
      <c r="U9" s="1354"/>
      <c r="V9" s="2070" t="s">
        <v>938</v>
      </c>
      <c r="W9" s="2072">
        <v>5568</v>
      </c>
      <c r="X9" s="1597" t="s">
        <v>890</v>
      </c>
      <c r="Y9" s="1457">
        <v>4176</v>
      </c>
    </row>
    <row r="10" spans="1:25" ht="36" thickTop="1" thickBot="1" x14ac:dyDescent="0.4">
      <c r="A10" s="767" t="s">
        <v>908</v>
      </c>
      <c r="B10" s="613" t="s">
        <v>488</v>
      </c>
      <c r="C10" s="2069"/>
      <c r="D10" s="1367"/>
      <c r="E10" s="1211">
        <f t="shared" si="2"/>
        <v>0</v>
      </c>
      <c r="F10" s="1214"/>
      <c r="G10" s="1491">
        <v>0</v>
      </c>
      <c r="H10" s="2067"/>
      <c r="I10" s="1495" t="s">
        <v>910</v>
      </c>
      <c r="J10" s="802">
        <v>6285</v>
      </c>
      <c r="K10" s="39">
        <f t="shared" si="0"/>
        <v>6285</v>
      </c>
      <c r="L10" s="40">
        <v>36</v>
      </c>
      <c r="M10" s="568"/>
      <c r="N10" s="463"/>
      <c r="O10" s="42">
        <f t="shared" si="1"/>
        <v>226260</v>
      </c>
      <c r="P10" s="472" t="s">
        <v>22</v>
      </c>
      <c r="Q10" s="1039">
        <v>45260</v>
      </c>
      <c r="R10" s="210"/>
      <c r="S10" s="208"/>
      <c r="T10" s="176"/>
      <c r="U10" s="1354"/>
      <c r="V10" s="2071"/>
      <c r="W10" s="2073"/>
      <c r="X10" s="1597"/>
      <c r="Y10" s="1457"/>
    </row>
    <row r="11" spans="1:25" ht="39.75" customHeight="1" thickTop="1" thickBot="1" x14ac:dyDescent="0.4">
      <c r="A11" s="76" t="s">
        <v>31</v>
      </c>
      <c r="B11" s="613" t="s">
        <v>94</v>
      </c>
      <c r="C11" s="1490">
        <v>114941</v>
      </c>
      <c r="D11" s="56"/>
      <c r="E11" s="1211">
        <f t="shared" si="2"/>
        <v>0</v>
      </c>
      <c r="F11" s="1214"/>
      <c r="G11" s="802">
        <v>22160</v>
      </c>
      <c r="H11" s="657">
        <v>45242</v>
      </c>
      <c r="I11" s="1552">
        <v>44410</v>
      </c>
      <c r="J11" s="817">
        <v>22160</v>
      </c>
      <c r="K11" s="39">
        <f t="shared" si="0"/>
        <v>0</v>
      </c>
      <c r="L11" s="40">
        <v>49.8</v>
      </c>
      <c r="M11" s="568"/>
      <c r="N11" s="463"/>
      <c r="O11" s="42">
        <f t="shared" si="1"/>
        <v>1103568</v>
      </c>
      <c r="P11" s="1553" t="s">
        <v>64</v>
      </c>
      <c r="Q11" s="1554">
        <v>45264</v>
      </c>
      <c r="R11" s="210"/>
      <c r="S11" s="208"/>
      <c r="T11" s="176"/>
      <c r="U11" s="48"/>
      <c r="V11" s="960"/>
      <c r="W11" s="961"/>
      <c r="X11" s="1008"/>
      <c r="Y11" s="997"/>
    </row>
    <row r="12" spans="1:25" ht="31.5" customHeight="1" thickTop="1" thickBot="1" x14ac:dyDescent="0.4">
      <c r="A12" s="76" t="s">
        <v>867</v>
      </c>
      <c r="B12" s="613" t="s">
        <v>623</v>
      </c>
      <c r="C12" s="2025">
        <v>11499</v>
      </c>
      <c r="D12" s="1367"/>
      <c r="E12" s="1211">
        <f t="shared" si="2"/>
        <v>0</v>
      </c>
      <c r="F12" s="1214"/>
      <c r="G12" s="802">
        <v>21640</v>
      </c>
      <c r="H12" s="658">
        <v>45247</v>
      </c>
      <c r="I12" s="453" t="s">
        <v>933</v>
      </c>
      <c r="J12" s="817">
        <v>22335</v>
      </c>
      <c r="K12" s="39">
        <f t="shared" si="0"/>
        <v>695</v>
      </c>
      <c r="L12" s="40">
        <v>36</v>
      </c>
      <c r="M12" s="568"/>
      <c r="N12" s="463"/>
      <c r="O12" s="42">
        <f t="shared" si="1"/>
        <v>804060</v>
      </c>
      <c r="P12" s="1553" t="s">
        <v>22</v>
      </c>
      <c r="Q12" s="1554">
        <v>45266</v>
      </c>
      <c r="R12" s="210">
        <v>31150</v>
      </c>
      <c r="S12" s="208">
        <v>45247</v>
      </c>
      <c r="T12" s="176"/>
      <c r="U12" s="48"/>
      <c r="V12" s="49"/>
      <c r="W12" s="50"/>
      <c r="X12" s="111" t="s">
        <v>890</v>
      </c>
      <c r="Y12" s="998">
        <v>4176</v>
      </c>
    </row>
    <row r="13" spans="1:25" ht="30.75" customHeight="1" thickTop="1" thickBot="1" x14ac:dyDescent="0.35">
      <c r="A13" s="76" t="s">
        <v>487</v>
      </c>
      <c r="B13" s="613" t="s">
        <v>415</v>
      </c>
      <c r="C13" s="2026"/>
      <c r="D13" s="1367"/>
      <c r="E13" s="1211">
        <f t="shared" si="2"/>
        <v>0</v>
      </c>
      <c r="F13" s="1214"/>
      <c r="G13" s="802">
        <v>5540</v>
      </c>
      <c r="H13" s="658">
        <v>45247</v>
      </c>
      <c r="I13" s="453" t="s">
        <v>934</v>
      </c>
      <c r="J13" s="817">
        <v>5540</v>
      </c>
      <c r="K13" s="39">
        <f t="shared" si="0"/>
        <v>0</v>
      </c>
      <c r="L13" s="40">
        <v>36</v>
      </c>
      <c r="M13" s="1859"/>
      <c r="N13" s="1860"/>
      <c r="O13" s="42">
        <f t="shared" si="1"/>
        <v>199440</v>
      </c>
      <c r="P13" s="482" t="s">
        <v>22</v>
      </c>
      <c r="Q13" s="481">
        <v>45266</v>
      </c>
      <c r="R13" s="210">
        <v>0</v>
      </c>
      <c r="S13" s="208">
        <v>45247</v>
      </c>
      <c r="T13" s="176"/>
      <c r="U13" s="48"/>
      <c r="V13" s="49"/>
      <c r="W13" s="50"/>
      <c r="X13" s="111" t="s">
        <v>890</v>
      </c>
      <c r="Y13" s="998">
        <v>0</v>
      </c>
    </row>
    <row r="14" spans="1:25" ht="30.75" customHeight="1" thickTop="1" thickBot="1" x14ac:dyDescent="0.35">
      <c r="A14" s="76" t="s">
        <v>31</v>
      </c>
      <c r="B14" s="613" t="s">
        <v>405</v>
      </c>
      <c r="C14" s="1376">
        <v>11507</v>
      </c>
      <c r="D14" s="56"/>
      <c r="E14" s="1211">
        <f t="shared" si="2"/>
        <v>0</v>
      </c>
      <c r="F14" s="1214"/>
      <c r="G14" s="802">
        <v>24270</v>
      </c>
      <c r="H14" s="658">
        <v>45250</v>
      </c>
      <c r="I14" s="506">
        <v>44463</v>
      </c>
      <c r="J14" s="817">
        <v>24270</v>
      </c>
      <c r="K14" s="39">
        <f t="shared" si="0"/>
        <v>0</v>
      </c>
      <c r="L14" s="40">
        <v>49.8</v>
      </c>
      <c r="M14" s="973"/>
      <c r="N14" s="973"/>
      <c r="O14" s="42">
        <f t="shared" si="1"/>
        <v>1208646</v>
      </c>
      <c r="P14" s="482" t="s">
        <v>22</v>
      </c>
      <c r="Q14" s="481">
        <v>45275</v>
      </c>
      <c r="R14" s="210"/>
      <c r="S14" s="208"/>
      <c r="T14" s="176"/>
      <c r="U14" s="48"/>
      <c r="V14" s="49"/>
      <c r="W14" s="50"/>
      <c r="X14" s="111"/>
      <c r="Y14" s="998"/>
    </row>
    <row r="15" spans="1:25" ht="30.75" customHeight="1" thickTop="1" thickBot="1" x14ac:dyDescent="0.4">
      <c r="A15" s="76" t="s">
        <v>31</v>
      </c>
      <c r="B15" s="613" t="s">
        <v>45</v>
      </c>
      <c r="C15" s="1476">
        <v>11513</v>
      </c>
      <c r="D15" s="56"/>
      <c r="E15" s="1211">
        <f t="shared" si="2"/>
        <v>0</v>
      </c>
      <c r="F15" s="1214"/>
      <c r="G15" s="802">
        <v>24470</v>
      </c>
      <c r="H15" s="658">
        <v>45253</v>
      </c>
      <c r="I15" s="453">
        <v>44507</v>
      </c>
      <c r="J15" s="817">
        <v>24470</v>
      </c>
      <c r="K15" s="39">
        <f t="shared" si="0"/>
        <v>0</v>
      </c>
      <c r="L15" s="40">
        <v>49.8</v>
      </c>
      <c r="M15" s="568"/>
      <c r="N15" s="463"/>
      <c r="O15" s="42">
        <f t="shared" si="1"/>
        <v>1218606</v>
      </c>
      <c r="P15" s="482" t="s">
        <v>21</v>
      </c>
      <c r="Q15" s="481">
        <v>45278</v>
      </c>
      <c r="R15" s="210"/>
      <c r="S15" s="208"/>
      <c r="T15" s="176"/>
      <c r="U15" s="48"/>
      <c r="V15" s="1594"/>
      <c r="W15" s="1598"/>
      <c r="X15" s="111"/>
      <c r="Y15" s="998"/>
    </row>
    <row r="16" spans="1:25" ht="34.5" customHeight="1" thickTop="1" thickBot="1" x14ac:dyDescent="0.4">
      <c r="A16" s="53" t="s">
        <v>878</v>
      </c>
      <c r="B16" s="613" t="s">
        <v>60</v>
      </c>
      <c r="C16" s="2025" t="s">
        <v>897</v>
      </c>
      <c r="D16" s="1367"/>
      <c r="E16" s="1211">
        <f t="shared" si="2"/>
        <v>0</v>
      </c>
      <c r="F16" s="1214"/>
      <c r="G16" s="802">
        <v>21860</v>
      </c>
      <c r="H16" s="658">
        <v>45254</v>
      </c>
      <c r="I16" s="453">
        <v>9663</v>
      </c>
      <c r="J16" s="817">
        <v>21770</v>
      </c>
      <c r="K16" s="39">
        <f t="shared" si="0"/>
        <v>-90</v>
      </c>
      <c r="L16" s="40">
        <v>36</v>
      </c>
      <c r="M16" s="568"/>
      <c r="N16" s="463"/>
      <c r="O16" s="42">
        <f t="shared" si="1"/>
        <v>783720</v>
      </c>
      <c r="P16" s="378" t="s">
        <v>947</v>
      </c>
      <c r="Q16" s="481">
        <v>45278</v>
      </c>
      <c r="R16" s="210"/>
      <c r="S16" s="208"/>
      <c r="T16" s="176"/>
      <c r="U16" s="1354"/>
      <c r="V16" s="1991" t="s">
        <v>960</v>
      </c>
      <c r="W16" s="1993">
        <v>5568</v>
      </c>
      <c r="X16" s="1631" t="s">
        <v>961</v>
      </c>
      <c r="Y16" s="998">
        <v>4176</v>
      </c>
    </row>
    <row r="17" spans="1:25" ht="27.75" customHeight="1" thickTop="1" thickBot="1" x14ac:dyDescent="0.4">
      <c r="A17" s="53" t="s">
        <v>879</v>
      </c>
      <c r="B17" s="54" t="s">
        <v>488</v>
      </c>
      <c r="C17" s="2026"/>
      <c r="D17" s="1367"/>
      <c r="E17" s="1211">
        <f t="shared" si="2"/>
        <v>0</v>
      </c>
      <c r="F17" s="1214"/>
      <c r="G17" s="802">
        <v>0</v>
      </c>
      <c r="H17" s="658">
        <v>45254</v>
      </c>
      <c r="I17" s="453">
        <v>13372</v>
      </c>
      <c r="J17" s="817">
        <v>6185</v>
      </c>
      <c r="K17" s="39">
        <f t="shared" si="0"/>
        <v>6185</v>
      </c>
      <c r="L17" s="40">
        <v>36</v>
      </c>
      <c r="M17" s="566"/>
      <c r="N17" s="61"/>
      <c r="O17" s="42">
        <f t="shared" si="1"/>
        <v>222660</v>
      </c>
      <c r="P17" s="378" t="s">
        <v>21</v>
      </c>
      <c r="Q17" s="481">
        <v>45278</v>
      </c>
      <c r="R17" s="210">
        <v>31867.5</v>
      </c>
      <c r="S17" s="208">
        <v>45257</v>
      </c>
      <c r="T17" s="176">
        <v>302470</v>
      </c>
      <c r="U17" s="1354" t="s">
        <v>882</v>
      </c>
      <c r="V17" s="1992"/>
      <c r="W17" s="1994"/>
      <c r="X17" s="1631" t="s">
        <v>961</v>
      </c>
      <c r="Y17" s="998">
        <v>0</v>
      </c>
    </row>
    <row r="18" spans="1:25" ht="37.5" customHeight="1" thickTop="1" thickBot="1" x14ac:dyDescent="0.4">
      <c r="A18" s="53" t="s">
        <v>31</v>
      </c>
      <c r="B18" s="54" t="s">
        <v>898</v>
      </c>
      <c r="C18" s="1477" t="s">
        <v>899</v>
      </c>
      <c r="D18" s="73"/>
      <c r="E18" s="1211">
        <f t="shared" si="2"/>
        <v>0</v>
      </c>
      <c r="F18" s="1214"/>
      <c r="G18" s="802">
        <v>18310</v>
      </c>
      <c r="H18" s="658">
        <v>45257</v>
      </c>
      <c r="I18" s="453">
        <v>44571</v>
      </c>
      <c r="J18" s="817">
        <v>18310</v>
      </c>
      <c r="K18" s="39">
        <f t="shared" si="0"/>
        <v>0</v>
      </c>
      <c r="L18" s="40">
        <v>49.3</v>
      </c>
      <c r="M18" s="566"/>
      <c r="N18" s="61"/>
      <c r="O18" s="42">
        <f t="shared" si="1"/>
        <v>902683</v>
      </c>
      <c r="P18" s="378" t="s">
        <v>21</v>
      </c>
      <c r="Q18" s="481">
        <v>45280</v>
      </c>
      <c r="R18" s="210"/>
      <c r="S18" s="208"/>
      <c r="T18" s="176"/>
      <c r="U18" s="48"/>
      <c r="V18" s="960"/>
      <c r="W18" s="961"/>
      <c r="X18" s="1008"/>
      <c r="Y18" s="997"/>
    </row>
    <row r="19" spans="1:25" ht="51" customHeight="1" thickTop="1" thickBot="1" x14ac:dyDescent="0.4">
      <c r="A19" s="76" t="s">
        <v>31</v>
      </c>
      <c r="B19" s="54" t="s">
        <v>32</v>
      </c>
      <c r="C19" s="1479" t="s">
        <v>900</v>
      </c>
      <c r="D19" s="1367"/>
      <c r="E19" s="1211">
        <f t="shared" si="2"/>
        <v>0</v>
      </c>
      <c r="F19" s="1214"/>
      <c r="G19" s="802">
        <v>17830</v>
      </c>
      <c r="H19" s="658">
        <v>45259</v>
      </c>
      <c r="I19" s="453">
        <v>44592</v>
      </c>
      <c r="J19" s="817">
        <v>17830</v>
      </c>
      <c r="K19" s="39">
        <f t="shared" si="0"/>
        <v>0</v>
      </c>
      <c r="L19" s="40">
        <v>49.3</v>
      </c>
      <c r="M19" s="566"/>
      <c r="N19" s="61"/>
      <c r="O19" s="42">
        <f t="shared" si="1"/>
        <v>879019</v>
      </c>
      <c r="P19" s="378" t="s">
        <v>21</v>
      </c>
      <c r="Q19" s="481">
        <v>45280</v>
      </c>
      <c r="R19" s="210"/>
      <c r="S19" s="208"/>
      <c r="T19" s="176"/>
      <c r="U19" s="48"/>
      <c r="V19" s="49"/>
      <c r="W19" s="50"/>
      <c r="X19" s="1008"/>
      <c r="Y19" s="997"/>
    </row>
    <row r="20" spans="1:25" ht="27.75" customHeight="1" thickTop="1" thickBot="1" x14ac:dyDescent="0.4">
      <c r="A20" s="76"/>
      <c r="B20" s="54"/>
      <c r="C20" s="1478"/>
      <c r="D20" s="56"/>
      <c r="E20" s="1211">
        <f t="shared" si="2"/>
        <v>0</v>
      </c>
      <c r="F20" s="1214"/>
      <c r="G20" s="802"/>
      <c r="H20" s="658"/>
      <c r="I20" s="453"/>
      <c r="J20" s="817"/>
      <c r="K20" s="39">
        <f t="shared" si="0"/>
        <v>0</v>
      </c>
      <c r="L20" s="40"/>
      <c r="M20" s="566"/>
      <c r="N20" s="61"/>
      <c r="O20" s="42">
        <f t="shared" si="1"/>
        <v>0</v>
      </c>
      <c r="P20" s="476"/>
      <c r="Q20" s="764"/>
      <c r="R20" s="210"/>
      <c r="S20" s="208"/>
      <c r="T20" s="176"/>
      <c r="U20" s="48"/>
      <c r="V20" s="49"/>
      <c r="W20" s="50"/>
      <c r="X20" s="111"/>
      <c r="Y20" s="998"/>
    </row>
    <row r="21" spans="1:25" ht="27.75" customHeight="1" thickTop="1" thickBot="1" x14ac:dyDescent="0.4">
      <c r="A21" s="76"/>
      <c r="B21" s="54"/>
      <c r="C21" s="1365"/>
      <c r="D21" s="56"/>
      <c r="E21" s="1211">
        <f t="shared" si="2"/>
        <v>0</v>
      </c>
      <c r="F21" s="1214"/>
      <c r="G21" s="802"/>
      <c r="H21" s="658"/>
      <c r="I21" s="453"/>
      <c r="J21" s="817"/>
      <c r="K21" s="39">
        <f t="shared" si="0"/>
        <v>0</v>
      </c>
      <c r="L21" s="40"/>
      <c r="M21" s="566"/>
      <c r="N21" s="61"/>
      <c r="O21" s="42">
        <f t="shared" si="1"/>
        <v>0</v>
      </c>
      <c r="P21" s="476"/>
      <c r="Q21" s="764"/>
      <c r="R21" s="210"/>
      <c r="S21" s="208"/>
      <c r="T21" s="176"/>
      <c r="U21" s="48"/>
      <c r="V21" s="49"/>
      <c r="W21" s="50"/>
      <c r="X21" s="111"/>
      <c r="Y21" s="998"/>
    </row>
    <row r="22" spans="1:25" ht="27.75" customHeight="1" thickTop="1" thickBot="1" x14ac:dyDescent="0.4">
      <c r="A22" s="53"/>
      <c r="B22" s="54"/>
      <c r="C22" s="1365"/>
      <c r="D22" s="56"/>
      <c r="E22" s="1211">
        <f t="shared" si="2"/>
        <v>0</v>
      </c>
      <c r="F22" s="1214"/>
      <c r="G22" s="802"/>
      <c r="H22" s="658"/>
      <c r="I22" s="453"/>
      <c r="J22" s="817"/>
      <c r="K22" s="39">
        <f t="shared" si="0"/>
        <v>0</v>
      </c>
      <c r="L22" s="40"/>
      <c r="M22" s="566"/>
      <c r="N22" s="61"/>
      <c r="O22" s="42">
        <f t="shared" si="1"/>
        <v>0</v>
      </c>
      <c r="P22" s="476"/>
      <c r="Q22" s="764"/>
      <c r="R22" s="210"/>
      <c r="S22" s="208"/>
      <c r="T22" s="176"/>
      <c r="U22" s="48"/>
      <c r="V22" s="49"/>
      <c r="W22" s="50"/>
      <c r="X22" s="1008"/>
      <c r="Y22" s="997"/>
    </row>
    <row r="23" spans="1:25" ht="27.75" customHeight="1" thickTop="1" thickBot="1" x14ac:dyDescent="0.4">
      <c r="A23" s="53"/>
      <c r="B23" s="54"/>
      <c r="C23" s="1365"/>
      <c r="D23" s="56"/>
      <c r="E23" s="1211">
        <f t="shared" si="2"/>
        <v>0</v>
      </c>
      <c r="F23" s="1214"/>
      <c r="G23" s="802"/>
      <c r="H23" s="658"/>
      <c r="I23" s="453"/>
      <c r="J23" s="817"/>
      <c r="K23" s="39">
        <f t="shared" si="0"/>
        <v>0</v>
      </c>
      <c r="L23" s="40"/>
      <c r="M23" s="566"/>
      <c r="N23" s="61"/>
      <c r="O23" s="42">
        <f t="shared" si="1"/>
        <v>0</v>
      </c>
      <c r="P23" s="476"/>
      <c r="Q23" s="764"/>
      <c r="R23" s="210"/>
      <c r="S23" s="208"/>
      <c r="T23" s="176"/>
      <c r="U23" s="48"/>
      <c r="V23" s="49"/>
      <c r="W23" s="50"/>
      <c r="X23" s="1008"/>
      <c r="Y23" s="997"/>
    </row>
    <row r="24" spans="1:25" ht="24" customHeight="1" thickTop="1" thickBot="1" x14ac:dyDescent="0.4">
      <c r="A24" s="712"/>
      <c r="B24" s="54"/>
      <c r="C24" s="1366"/>
      <c r="D24" s="56"/>
      <c r="E24" s="1211">
        <f t="shared" si="2"/>
        <v>0</v>
      </c>
      <c r="F24" s="1214"/>
      <c r="G24" s="802"/>
      <c r="H24" s="658"/>
      <c r="I24" s="453"/>
      <c r="J24" s="817"/>
      <c r="K24" s="39">
        <f t="shared" si="0"/>
        <v>0</v>
      </c>
      <c r="L24" s="40"/>
      <c r="M24" s="566"/>
      <c r="N24" s="61"/>
      <c r="O24" s="42" t="s">
        <v>26</v>
      </c>
      <c r="P24" s="478"/>
      <c r="Q24" s="764"/>
      <c r="R24" s="210"/>
      <c r="S24" s="208"/>
      <c r="T24" s="176"/>
      <c r="U24" s="48"/>
      <c r="V24" s="49"/>
      <c r="W24" s="50"/>
      <c r="X24" s="111"/>
      <c r="Y24" s="998"/>
    </row>
    <row r="25" spans="1:25" ht="26.25" customHeight="1" thickTop="1" thickBot="1" x14ac:dyDescent="0.4">
      <c r="A25" s="611"/>
      <c r="B25" s="612"/>
      <c r="C25" s="1364"/>
      <c r="D25" s="56"/>
      <c r="E25" s="1211">
        <f t="shared" si="2"/>
        <v>0</v>
      </c>
      <c r="F25" s="1214"/>
      <c r="G25" s="803"/>
      <c r="H25" s="658"/>
      <c r="I25" s="453"/>
      <c r="J25" s="818"/>
      <c r="K25" s="39">
        <f t="shared" si="0"/>
        <v>0</v>
      </c>
      <c r="L25" s="40"/>
      <c r="M25" s="566"/>
      <c r="N25" s="61"/>
      <c r="O25" s="42">
        <f t="shared" si="1"/>
        <v>0</v>
      </c>
      <c r="P25" s="476"/>
      <c r="Q25" s="764"/>
      <c r="R25" s="210"/>
      <c r="S25" s="208"/>
      <c r="T25" s="176"/>
      <c r="U25" s="48"/>
      <c r="V25" s="49"/>
      <c r="W25" s="50"/>
      <c r="X25" s="111"/>
      <c r="Y25" s="998"/>
    </row>
    <row r="26" spans="1:25" ht="27.75" customHeight="1" thickTop="1" thickBot="1" x14ac:dyDescent="0.4">
      <c r="A26" s="53"/>
      <c r="B26" s="54"/>
      <c r="C26" s="67"/>
      <c r="D26" s="56"/>
      <c r="E26" s="1211">
        <f t="shared" si="2"/>
        <v>0</v>
      </c>
      <c r="F26" s="1214"/>
      <c r="G26" s="802"/>
      <c r="H26" s="658"/>
      <c r="I26" s="453"/>
      <c r="J26" s="817"/>
      <c r="K26" s="39">
        <f t="shared" si="0"/>
        <v>0</v>
      </c>
      <c r="L26" s="40"/>
      <c r="M26" s="566"/>
      <c r="N26" s="61"/>
      <c r="O26" s="42">
        <f t="shared" si="1"/>
        <v>0</v>
      </c>
      <c r="P26" s="72"/>
      <c r="Q26" s="670"/>
      <c r="R26" s="210"/>
      <c r="S26" s="208"/>
      <c r="T26" s="176"/>
      <c r="U26" s="48"/>
      <c r="V26" s="49"/>
      <c r="W26" s="50"/>
      <c r="X26" s="111"/>
      <c r="Y26" s="998"/>
    </row>
    <row r="27" spans="1:25" ht="28.5" customHeight="1" thickTop="1" thickBot="1" x14ac:dyDescent="0.4">
      <c r="A27" s="82"/>
      <c r="B27" s="54"/>
      <c r="C27" s="55"/>
      <c r="D27" s="56"/>
      <c r="E27" s="1211">
        <f t="shared" si="2"/>
        <v>0</v>
      </c>
      <c r="F27" s="1214"/>
      <c r="G27" s="802"/>
      <c r="H27" s="658"/>
      <c r="I27" s="453"/>
      <c r="J27" s="817"/>
      <c r="K27" s="39">
        <f t="shared" si="0"/>
        <v>0</v>
      </c>
      <c r="L27" s="81"/>
      <c r="M27" s="566"/>
      <c r="N27" s="61"/>
      <c r="O27" s="42">
        <f t="shared" si="1"/>
        <v>0</v>
      </c>
      <c r="P27" s="75"/>
      <c r="Q27" s="670"/>
      <c r="R27" s="210"/>
      <c r="S27" s="208"/>
      <c r="T27" s="176"/>
      <c r="U27" s="48"/>
      <c r="V27" s="49"/>
      <c r="W27" s="50"/>
      <c r="X27" s="111"/>
      <c r="Y27" s="998"/>
    </row>
    <row r="28" spans="1:25" ht="33.75" customHeight="1" thickTop="1" thickBot="1" x14ac:dyDescent="0.4">
      <c r="A28" s="82"/>
      <c r="B28" s="54"/>
      <c r="C28" s="77"/>
      <c r="D28" s="56"/>
      <c r="E28" s="1211">
        <f t="shared" si="2"/>
        <v>0</v>
      </c>
      <c r="F28" s="1214"/>
      <c r="G28" s="802"/>
      <c r="H28" s="658"/>
      <c r="I28" s="453"/>
      <c r="J28" s="817"/>
      <c r="K28" s="39">
        <f t="shared" si="0"/>
        <v>0</v>
      </c>
      <c r="L28" s="81"/>
      <c r="M28" s="566"/>
      <c r="N28" s="61"/>
      <c r="O28" s="42">
        <f t="shared" si="1"/>
        <v>0</v>
      </c>
      <c r="P28" s="72"/>
      <c r="Q28" s="670"/>
      <c r="R28" s="210"/>
      <c r="S28" s="208"/>
      <c r="T28" s="176"/>
      <c r="U28" s="48"/>
      <c r="V28" s="49"/>
      <c r="W28" s="50"/>
      <c r="X28" s="111"/>
      <c r="Y28" s="998"/>
    </row>
    <row r="29" spans="1:25" ht="30" customHeight="1" thickTop="1" thickBot="1" x14ac:dyDescent="0.4">
      <c r="A29" s="82"/>
      <c r="B29" s="54"/>
      <c r="C29" s="439"/>
      <c r="D29" s="85"/>
      <c r="E29" s="1211">
        <f t="shared" si="2"/>
        <v>0</v>
      </c>
      <c r="F29" s="1214"/>
      <c r="G29" s="802"/>
      <c r="H29" s="658"/>
      <c r="I29" s="453"/>
      <c r="J29" s="817"/>
      <c r="K29" s="39">
        <f t="shared" si="0"/>
        <v>0</v>
      </c>
      <c r="L29" s="81"/>
      <c r="M29" s="566"/>
      <c r="N29" s="61"/>
      <c r="O29" s="42">
        <f t="shared" si="1"/>
        <v>0</v>
      </c>
      <c r="P29" s="72"/>
      <c r="Q29" s="670"/>
      <c r="R29" s="1040"/>
      <c r="S29" s="208"/>
      <c r="T29" s="176"/>
      <c r="U29" s="48"/>
      <c r="V29" s="49"/>
      <c r="W29" s="50"/>
      <c r="X29" s="111"/>
      <c r="Y29" s="998"/>
    </row>
    <row r="30" spans="1:25" ht="27" customHeight="1" thickTop="1" thickBot="1" x14ac:dyDescent="0.4">
      <c r="A30" s="80"/>
      <c r="B30" s="54"/>
      <c r="C30" s="88"/>
      <c r="D30" s="85"/>
      <c r="E30" s="1211">
        <f t="shared" si="2"/>
        <v>0</v>
      </c>
      <c r="F30" s="1214"/>
      <c r="G30" s="804"/>
      <c r="H30" s="120"/>
      <c r="I30" s="59"/>
      <c r="J30" s="805"/>
      <c r="K30" s="39">
        <f t="shared" si="0"/>
        <v>0</v>
      </c>
      <c r="L30" s="81"/>
      <c r="M30" s="566"/>
      <c r="N30" s="61"/>
      <c r="O30" s="42">
        <f t="shared" si="1"/>
        <v>0</v>
      </c>
      <c r="P30" s="69"/>
      <c r="Q30" s="670"/>
      <c r="R30" s="1040"/>
      <c r="S30" s="208"/>
      <c r="T30" s="176"/>
      <c r="U30" s="48"/>
      <c r="V30" s="49"/>
      <c r="W30" s="50"/>
      <c r="X30" s="111"/>
      <c r="Y30" s="998"/>
    </row>
    <row r="31" spans="1:25" ht="38.25" customHeight="1" thickTop="1" thickBot="1" x14ac:dyDescent="0.4">
      <c r="A31" s="80"/>
      <c r="B31" s="54"/>
      <c r="C31" s="55"/>
      <c r="D31" s="56"/>
      <c r="E31" s="1211">
        <f t="shared" si="2"/>
        <v>0</v>
      </c>
      <c r="F31" s="1214"/>
      <c r="G31" s="804"/>
      <c r="H31" s="120"/>
      <c r="I31" s="59"/>
      <c r="J31" s="805"/>
      <c r="K31" s="39">
        <f t="shared" si="0"/>
        <v>0</v>
      </c>
      <c r="L31" s="81"/>
      <c r="M31" s="566"/>
      <c r="N31" s="61"/>
      <c r="O31" s="42">
        <f t="shared" si="1"/>
        <v>0</v>
      </c>
      <c r="P31" s="69"/>
      <c r="Q31" s="670"/>
      <c r="R31" s="1040"/>
      <c r="S31" s="208"/>
      <c r="T31" s="176"/>
      <c r="U31" s="48"/>
      <c r="V31" s="49"/>
      <c r="W31" s="50"/>
      <c r="X31" s="111"/>
      <c r="Y31" s="998"/>
    </row>
    <row r="32" spans="1:25" ht="38.25" customHeight="1" thickTop="1" thickBot="1" x14ac:dyDescent="0.4">
      <c r="A32" s="87"/>
      <c r="B32" s="54"/>
      <c r="C32" s="55"/>
      <c r="D32" s="56"/>
      <c r="E32" s="1211">
        <f t="shared" si="2"/>
        <v>0</v>
      </c>
      <c r="F32" s="1214"/>
      <c r="G32" s="804"/>
      <c r="H32" s="120"/>
      <c r="I32" s="59"/>
      <c r="J32" s="805"/>
      <c r="K32" s="39">
        <f t="shared" si="0"/>
        <v>0</v>
      </c>
      <c r="L32" s="81"/>
      <c r="M32" s="566"/>
      <c r="N32" s="61"/>
      <c r="O32" s="42">
        <f t="shared" si="1"/>
        <v>0</v>
      </c>
      <c r="P32" s="69"/>
      <c r="Q32" s="670"/>
      <c r="R32" s="1040"/>
      <c r="S32" s="208"/>
      <c r="T32" s="176"/>
      <c r="U32" s="48"/>
      <c r="V32" s="49"/>
      <c r="W32" s="50"/>
      <c r="X32" s="111"/>
      <c r="Y32" s="998"/>
    </row>
    <row r="33" spans="1:25" ht="27.75" customHeight="1" thickTop="1" thickBot="1" x14ac:dyDescent="0.4">
      <c r="A33" s="87"/>
      <c r="B33" s="54"/>
      <c r="C33" s="55"/>
      <c r="D33" s="56"/>
      <c r="E33" s="1211">
        <f t="shared" si="2"/>
        <v>0</v>
      </c>
      <c r="F33" s="1214"/>
      <c r="G33" s="804"/>
      <c r="H33" s="120"/>
      <c r="I33" s="59"/>
      <c r="J33" s="805"/>
      <c r="K33" s="39">
        <f t="shared" si="0"/>
        <v>0</v>
      </c>
      <c r="L33" s="81"/>
      <c r="M33" s="566"/>
      <c r="N33" s="61"/>
      <c r="O33" s="42">
        <f t="shared" si="1"/>
        <v>0</v>
      </c>
      <c r="P33" s="69"/>
      <c r="Q33" s="670"/>
      <c r="R33" s="1040"/>
      <c r="S33" s="208"/>
      <c r="T33" s="176"/>
      <c r="U33" s="48"/>
      <c r="V33" s="49"/>
      <c r="W33" s="50"/>
      <c r="X33" s="111"/>
      <c r="Y33" s="998"/>
    </row>
    <row r="34" spans="1:25" ht="28.5" customHeight="1" thickTop="1" thickBot="1" x14ac:dyDescent="0.4">
      <c r="A34" s="87"/>
      <c r="B34" s="54"/>
      <c r="C34" s="55"/>
      <c r="D34" s="56"/>
      <c r="E34" s="1211">
        <f t="shared" si="2"/>
        <v>0</v>
      </c>
      <c r="F34" s="1214"/>
      <c r="G34" s="804"/>
      <c r="H34" s="120"/>
      <c r="I34" s="59"/>
      <c r="J34" s="805"/>
      <c r="K34" s="39">
        <f t="shared" si="0"/>
        <v>0</v>
      </c>
      <c r="L34" s="81"/>
      <c r="M34" s="566"/>
      <c r="N34" s="61"/>
      <c r="O34" s="42">
        <f t="shared" si="1"/>
        <v>0</v>
      </c>
      <c r="P34" s="72"/>
      <c r="Q34" s="670"/>
      <c r="R34" s="1040"/>
      <c r="S34" s="208"/>
      <c r="T34" s="48"/>
      <c r="U34" s="48"/>
      <c r="V34" s="49"/>
      <c r="W34" s="50"/>
      <c r="X34" s="111"/>
      <c r="Y34" s="998"/>
    </row>
    <row r="35" spans="1:25" ht="22.5" customHeight="1" thickTop="1" thickBot="1" x14ac:dyDescent="0.4">
      <c r="A35" s="71"/>
      <c r="B35" s="54"/>
      <c r="C35" s="55"/>
      <c r="D35" s="56"/>
      <c r="E35" s="1211">
        <f t="shared" si="2"/>
        <v>0</v>
      </c>
      <c r="F35" s="1214"/>
      <c r="G35" s="804"/>
      <c r="H35" s="120"/>
      <c r="I35" s="59"/>
      <c r="J35" s="805"/>
      <c r="K35" s="39">
        <f t="shared" si="0"/>
        <v>0</v>
      </c>
      <c r="L35" s="81"/>
      <c r="M35" s="566"/>
      <c r="N35" s="61"/>
      <c r="O35" s="42">
        <f t="shared" si="1"/>
        <v>0</v>
      </c>
      <c r="P35" s="69"/>
      <c r="Q35" s="670"/>
      <c r="R35" s="1040"/>
      <c r="S35" s="208"/>
      <c r="T35" s="176"/>
      <c r="U35" s="48"/>
      <c r="V35" s="49"/>
      <c r="W35" s="50"/>
      <c r="X35" s="111"/>
      <c r="Y35" s="998"/>
    </row>
    <row r="36" spans="1:25" ht="22.5" customHeight="1" thickTop="1" thickBot="1" x14ac:dyDescent="0.4">
      <c r="A36" s="90"/>
      <c r="B36" s="54"/>
      <c r="C36" s="55"/>
      <c r="D36" s="56"/>
      <c r="E36" s="1211">
        <f t="shared" si="2"/>
        <v>0</v>
      </c>
      <c r="F36" s="1214"/>
      <c r="G36" s="804"/>
      <c r="H36" s="120"/>
      <c r="I36" s="59"/>
      <c r="J36" s="805"/>
      <c r="K36" s="39">
        <f t="shared" si="0"/>
        <v>0</v>
      </c>
      <c r="L36" s="81"/>
      <c r="M36" s="566"/>
      <c r="N36" s="61"/>
      <c r="O36" s="42">
        <f t="shared" si="1"/>
        <v>0</v>
      </c>
      <c r="P36" s="69"/>
      <c r="Q36" s="670"/>
      <c r="R36" s="1040"/>
      <c r="S36" s="208"/>
      <c r="T36" s="176"/>
      <c r="U36" s="48"/>
      <c r="V36" s="49"/>
      <c r="W36" s="50"/>
      <c r="X36" s="111"/>
      <c r="Y36" s="998"/>
    </row>
    <row r="37" spans="1:25" ht="22.5" customHeight="1" thickTop="1" thickBot="1" x14ac:dyDescent="0.4">
      <c r="A37" s="87"/>
      <c r="B37" s="54"/>
      <c r="C37" s="55"/>
      <c r="D37" s="56"/>
      <c r="E37" s="1211">
        <f t="shared" si="2"/>
        <v>0</v>
      </c>
      <c r="F37" s="1214"/>
      <c r="G37" s="804"/>
      <c r="H37" s="120"/>
      <c r="I37" s="59"/>
      <c r="J37" s="805"/>
      <c r="K37" s="39">
        <f t="shared" si="0"/>
        <v>0</v>
      </c>
      <c r="L37" s="81"/>
      <c r="M37" s="566"/>
      <c r="N37" s="61"/>
      <c r="O37" s="42">
        <f t="shared" si="1"/>
        <v>0</v>
      </c>
      <c r="P37" s="69"/>
      <c r="Q37" s="670"/>
      <c r="R37" s="1040"/>
      <c r="S37" s="208"/>
      <c r="T37" s="48"/>
      <c r="U37" s="48"/>
      <c r="V37" s="49"/>
      <c r="W37" s="50"/>
      <c r="X37" s="111"/>
      <c r="Y37" s="998"/>
    </row>
    <row r="38" spans="1:25" ht="22.5" customHeight="1" thickTop="1" thickBot="1" x14ac:dyDescent="0.4">
      <c r="A38" s="87"/>
      <c r="B38" s="54"/>
      <c r="C38" s="55"/>
      <c r="D38" s="56"/>
      <c r="E38" s="1211">
        <f t="shared" si="2"/>
        <v>0</v>
      </c>
      <c r="F38" s="1214"/>
      <c r="G38" s="804"/>
      <c r="H38" s="120"/>
      <c r="I38" s="59"/>
      <c r="J38" s="805"/>
      <c r="K38" s="39">
        <f t="shared" si="0"/>
        <v>0</v>
      </c>
      <c r="L38" s="81"/>
      <c r="M38" s="566"/>
      <c r="N38" s="61"/>
      <c r="O38" s="42">
        <f t="shared" si="1"/>
        <v>0</v>
      </c>
      <c r="P38" s="69"/>
      <c r="Q38" s="670"/>
      <c r="R38" s="210"/>
      <c r="S38" s="208"/>
      <c r="T38" s="48"/>
      <c r="U38" s="48"/>
      <c r="V38" s="49"/>
      <c r="W38" s="50"/>
      <c r="X38" s="111"/>
      <c r="Y38" s="998"/>
    </row>
    <row r="39" spans="1:25" ht="22.5" customHeight="1" thickTop="1" thickBot="1" x14ac:dyDescent="0.4">
      <c r="A39" s="53"/>
      <c r="B39" s="91"/>
      <c r="C39" s="55"/>
      <c r="D39" s="56"/>
      <c r="E39" s="1211">
        <f t="shared" si="2"/>
        <v>0</v>
      </c>
      <c r="F39" s="1214"/>
      <c r="G39" s="804"/>
      <c r="H39" s="120"/>
      <c r="I39" s="59"/>
      <c r="J39" s="805"/>
      <c r="K39" s="39">
        <f t="shared" si="0"/>
        <v>0</v>
      </c>
      <c r="L39" s="81"/>
      <c r="M39" s="566"/>
      <c r="N39" s="61"/>
      <c r="O39" s="42">
        <f t="shared" si="1"/>
        <v>0</v>
      </c>
      <c r="P39" s="69"/>
      <c r="Q39" s="670"/>
      <c r="R39" s="1041"/>
      <c r="S39" s="125"/>
      <c r="T39" s="48"/>
      <c r="U39" s="48"/>
      <c r="V39" s="49"/>
      <c r="W39" s="50"/>
      <c r="X39" s="111"/>
      <c r="Y39" s="998"/>
    </row>
    <row r="40" spans="1:25" ht="24.75" thickTop="1" thickBot="1" x14ac:dyDescent="0.4">
      <c r="A40" s="94"/>
      <c r="B40" s="95"/>
      <c r="C40" s="96"/>
      <c r="D40" s="56"/>
      <c r="E40" s="1211">
        <f t="shared" si="2"/>
        <v>0</v>
      </c>
      <c r="F40" s="1214"/>
      <c r="G40" s="804"/>
      <c r="H40" s="120"/>
      <c r="I40" s="59"/>
      <c r="J40" s="805"/>
      <c r="K40" s="39">
        <f t="shared" si="0"/>
        <v>0</v>
      </c>
      <c r="L40" s="81"/>
      <c r="M40" s="566"/>
      <c r="N40" s="61"/>
      <c r="O40" s="42">
        <f t="shared" si="1"/>
        <v>0</v>
      </c>
      <c r="P40" s="68"/>
      <c r="Q40" s="678"/>
      <c r="R40" s="124"/>
      <c r="S40" s="125"/>
      <c r="T40" s="48"/>
      <c r="U40" s="48"/>
      <c r="V40" s="49"/>
      <c r="W40" s="50"/>
      <c r="X40" s="111"/>
      <c r="Y40" s="998"/>
    </row>
    <row r="41" spans="1:25" ht="30.75" customHeight="1" thickTop="1" thickBot="1" x14ac:dyDescent="0.4">
      <c r="A41" s="98"/>
      <c r="B41" s="95"/>
      <c r="C41" s="96"/>
      <c r="D41" s="56"/>
      <c r="E41" s="1211">
        <f t="shared" si="2"/>
        <v>0</v>
      </c>
      <c r="F41" s="1214"/>
      <c r="G41" s="804"/>
      <c r="H41" s="120"/>
      <c r="I41" s="59"/>
      <c r="J41" s="805"/>
      <c r="K41" s="39">
        <f t="shared" si="0"/>
        <v>0</v>
      </c>
      <c r="L41" s="81"/>
      <c r="M41" s="566"/>
      <c r="N41" s="61"/>
      <c r="O41" s="42">
        <f t="shared" si="1"/>
        <v>0</v>
      </c>
      <c r="P41" s="69"/>
      <c r="Q41" s="670"/>
      <c r="R41" s="124"/>
      <c r="S41" s="125"/>
      <c r="T41" s="48"/>
      <c r="U41" s="48"/>
      <c r="V41" s="49"/>
      <c r="W41" s="50"/>
      <c r="X41" s="111"/>
      <c r="Y41" s="998"/>
    </row>
    <row r="42" spans="1:25" ht="25.5" customHeight="1" thickTop="1" thickBot="1" x14ac:dyDescent="0.4">
      <c r="A42" s="98"/>
      <c r="B42" s="95"/>
      <c r="C42" s="96"/>
      <c r="D42" s="56"/>
      <c r="E42" s="1211">
        <f t="shared" si="2"/>
        <v>0</v>
      </c>
      <c r="F42" s="1214"/>
      <c r="G42" s="804"/>
      <c r="H42" s="120"/>
      <c r="I42" s="59"/>
      <c r="J42" s="805"/>
      <c r="K42" s="39">
        <f t="shared" si="0"/>
        <v>0</v>
      </c>
      <c r="L42" s="81"/>
      <c r="M42" s="566"/>
      <c r="N42" s="61"/>
      <c r="O42" s="42">
        <f t="shared" si="1"/>
        <v>0</v>
      </c>
      <c r="P42" s="69"/>
      <c r="Q42" s="670"/>
      <c r="R42" s="124"/>
      <c r="S42" s="125"/>
      <c r="T42" s="48"/>
      <c r="U42" s="48"/>
      <c r="V42" s="49"/>
      <c r="W42" s="50"/>
      <c r="X42" s="111"/>
      <c r="Y42" s="998"/>
    </row>
    <row r="43" spans="1:25" ht="20.25" customHeight="1" thickTop="1" thickBot="1" x14ac:dyDescent="0.4">
      <c r="A43" s="99"/>
      <c r="B43" s="95"/>
      <c r="C43" s="96"/>
      <c r="D43" s="56"/>
      <c r="E43" s="1211">
        <f t="shared" si="2"/>
        <v>0</v>
      </c>
      <c r="F43" s="1214"/>
      <c r="G43" s="804"/>
      <c r="H43" s="120"/>
      <c r="I43" s="59"/>
      <c r="J43" s="805"/>
      <c r="K43" s="39">
        <f t="shared" si="0"/>
        <v>0</v>
      </c>
      <c r="L43" s="81"/>
      <c r="M43" s="566"/>
      <c r="N43" s="61"/>
      <c r="O43" s="42">
        <f t="shared" si="1"/>
        <v>0</v>
      </c>
      <c r="P43" s="69"/>
      <c r="Q43" s="667"/>
      <c r="R43" s="97"/>
      <c r="S43" s="93"/>
      <c r="T43" s="89"/>
      <c r="U43" s="48"/>
      <c r="V43" s="49"/>
      <c r="W43" s="50"/>
      <c r="X43" s="111"/>
      <c r="Y43" s="999"/>
    </row>
    <row r="44" spans="1:25" ht="24" customHeight="1" thickTop="1" thickBot="1" x14ac:dyDescent="0.4">
      <c r="A44" s="101"/>
      <c r="B44" s="95"/>
      <c r="C44" s="96"/>
      <c r="D44" s="56"/>
      <c r="E44" s="1211">
        <f t="shared" si="2"/>
        <v>0</v>
      </c>
      <c r="F44" s="1214"/>
      <c r="G44" s="804"/>
      <c r="H44" s="120"/>
      <c r="I44" s="59"/>
      <c r="J44" s="805"/>
      <c r="K44" s="39">
        <f t="shared" si="0"/>
        <v>0</v>
      </c>
      <c r="L44" s="81"/>
      <c r="M44" s="566"/>
      <c r="N44" s="61"/>
      <c r="O44" s="42">
        <f t="shared" si="1"/>
        <v>0</v>
      </c>
      <c r="P44" s="69"/>
      <c r="Q44" s="667"/>
      <c r="R44" s="97"/>
      <c r="S44" s="93"/>
      <c r="T44" s="89"/>
      <c r="U44" s="48"/>
      <c r="V44" s="49"/>
      <c r="W44" s="50"/>
      <c r="X44" s="111"/>
      <c r="Y44" s="999"/>
    </row>
    <row r="45" spans="1:25" ht="26.25" customHeight="1" thickTop="1" thickBot="1" x14ac:dyDescent="0.4">
      <c r="A45" s="101"/>
      <c r="B45" s="95"/>
      <c r="C45" s="96"/>
      <c r="D45" s="56"/>
      <c r="E45" s="1211">
        <f t="shared" si="2"/>
        <v>0</v>
      </c>
      <c r="F45" s="1214"/>
      <c r="G45" s="804"/>
      <c r="H45" s="120"/>
      <c r="I45" s="59"/>
      <c r="J45" s="805"/>
      <c r="K45" s="39">
        <f t="shared" si="0"/>
        <v>0</v>
      </c>
      <c r="L45" s="81"/>
      <c r="M45" s="566"/>
      <c r="N45" s="61"/>
      <c r="O45" s="42">
        <f t="shared" si="1"/>
        <v>0</v>
      </c>
      <c r="P45" s="69"/>
      <c r="Q45" s="667"/>
      <c r="R45" s="97"/>
      <c r="S45" s="93"/>
      <c r="T45" s="89"/>
      <c r="U45" s="48"/>
      <c r="V45" s="49"/>
      <c r="W45" s="50"/>
      <c r="X45" s="111"/>
      <c r="Y45" s="999"/>
    </row>
    <row r="46" spans="1:25" ht="20.25" customHeight="1" thickTop="1" thickBot="1" x14ac:dyDescent="0.4">
      <c r="A46" s="102"/>
      <c r="B46" s="95"/>
      <c r="C46" s="96"/>
      <c r="D46" s="56"/>
      <c r="E46" s="1211">
        <f t="shared" si="2"/>
        <v>0</v>
      </c>
      <c r="F46" s="1214"/>
      <c r="G46" s="804"/>
      <c r="H46" s="120"/>
      <c r="I46" s="59"/>
      <c r="J46" s="805"/>
      <c r="K46" s="39">
        <f t="shared" si="0"/>
        <v>0</v>
      </c>
      <c r="L46" s="81"/>
      <c r="M46" s="566"/>
      <c r="N46" s="61"/>
      <c r="O46" s="42">
        <f t="shared" si="1"/>
        <v>0</v>
      </c>
      <c r="P46" s="69"/>
      <c r="Q46" s="667"/>
      <c r="R46" s="97"/>
      <c r="S46" s="93"/>
      <c r="T46" s="89"/>
      <c r="U46" s="48"/>
      <c r="V46" s="49"/>
      <c r="W46" s="50"/>
      <c r="X46" s="111"/>
      <c r="Y46" s="999"/>
    </row>
    <row r="47" spans="1:25" ht="20.25" customHeight="1" thickTop="1" thickBot="1" x14ac:dyDescent="0.4">
      <c r="A47" s="98"/>
      <c r="B47" s="95"/>
      <c r="C47" s="96"/>
      <c r="D47" s="56"/>
      <c r="E47" s="1211">
        <f t="shared" si="2"/>
        <v>0</v>
      </c>
      <c r="F47" s="1214"/>
      <c r="G47" s="804"/>
      <c r="H47" s="120"/>
      <c r="I47" s="59"/>
      <c r="J47" s="805"/>
      <c r="K47" s="39">
        <f t="shared" si="0"/>
        <v>0</v>
      </c>
      <c r="L47" s="81"/>
      <c r="M47" s="566"/>
      <c r="N47" s="61"/>
      <c r="O47" s="42">
        <f t="shared" si="1"/>
        <v>0</v>
      </c>
      <c r="P47" s="69"/>
      <c r="Q47" s="667"/>
      <c r="R47" s="97"/>
      <c r="S47" s="93"/>
      <c r="T47" s="89"/>
      <c r="U47" s="48"/>
      <c r="V47" s="49"/>
      <c r="W47" s="50"/>
      <c r="X47" s="111"/>
      <c r="Y47" s="1000"/>
    </row>
    <row r="48" spans="1:25" ht="24.75" thickTop="1" thickBot="1" x14ac:dyDescent="0.4">
      <c r="A48" s="98"/>
      <c r="B48" s="95"/>
      <c r="C48" s="96"/>
      <c r="D48" s="56"/>
      <c r="E48" s="1211">
        <f t="shared" si="2"/>
        <v>0</v>
      </c>
      <c r="F48" s="1214"/>
      <c r="G48" s="804"/>
      <c r="H48" s="120"/>
      <c r="I48" s="59"/>
      <c r="J48" s="805"/>
      <c r="K48" s="39">
        <f t="shared" si="0"/>
        <v>0</v>
      </c>
      <c r="L48" s="81"/>
      <c r="M48" s="566"/>
      <c r="N48" s="61"/>
      <c r="O48" s="42">
        <f t="shared" si="1"/>
        <v>0</v>
      </c>
      <c r="P48" s="104"/>
      <c r="Q48" s="669"/>
      <c r="R48" s="97"/>
      <c r="S48" s="93"/>
      <c r="T48" s="89"/>
      <c r="U48" s="48"/>
      <c r="V48" s="49"/>
      <c r="W48" s="50"/>
      <c r="X48" s="111"/>
      <c r="Y48" s="1000"/>
    </row>
    <row r="49" spans="1:25" ht="24.75" thickTop="1" thickBot="1" x14ac:dyDescent="0.4">
      <c r="A49" s="98"/>
      <c r="B49" s="95"/>
      <c r="C49" s="96"/>
      <c r="D49" s="56"/>
      <c r="E49" s="1211">
        <f t="shared" si="2"/>
        <v>0</v>
      </c>
      <c r="F49" s="1214"/>
      <c r="G49" s="804"/>
      <c r="H49" s="120"/>
      <c r="I49" s="59"/>
      <c r="J49" s="805"/>
      <c r="K49" s="39">
        <f t="shared" si="0"/>
        <v>0</v>
      </c>
      <c r="L49" s="81"/>
      <c r="M49" s="566"/>
      <c r="N49" s="61"/>
      <c r="O49" s="42">
        <f t="shared" si="1"/>
        <v>0</v>
      </c>
      <c r="P49" s="106"/>
      <c r="Q49" s="669"/>
      <c r="R49" s="97"/>
      <c r="S49" s="93"/>
      <c r="T49" s="89"/>
      <c r="U49" s="48"/>
      <c r="V49" s="49"/>
      <c r="W49" s="50"/>
      <c r="X49" s="111"/>
      <c r="Y49" s="1000"/>
    </row>
    <row r="50" spans="1:25" ht="24.75" thickTop="1" thickBot="1" x14ac:dyDescent="0.4">
      <c r="A50" s="101"/>
      <c r="B50" s="95"/>
      <c r="C50" s="96"/>
      <c r="D50" s="56"/>
      <c r="E50" s="1211">
        <f t="shared" si="2"/>
        <v>0</v>
      </c>
      <c r="F50" s="1214"/>
      <c r="G50" s="804"/>
      <c r="H50" s="120"/>
      <c r="I50" s="59"/>
      <c r="J50" s="805"/>
      <c r="K50" s="39">
        <f t="shared" si="0"/>
        <v>0</v>
      </c>
      <c r="L50" s="81"/>
      <c r="M50" s="566"/>
      <c r="N50" s="61"/>
      <c r="O50" s="42">
        <f t="shared" si="1"/>
        <v>0</v>
      </c>
      <c r="P50" s="69"/>
      <c r="Q50" s="667"/>
      <c r="R50" s="108"/>
      <c r="S50" s="109"/>
      <c r="T50" s="89"/>
      <c r="U50" s="48"/>
      <c r="V50" s="49"/>
      <c r="W50" s="50"/>
      <c r="X50" s="111"/>
      <c r="Y50" s="1000"/>
    </row>
    <row r="51" spans="1:25" ht="24.75" thickTop="1" thickBot="1" x14ac:dyDescent="0.4">
      <c r="A51" s="110"/>
      <c r="B51" s="95"/>
      <c r="C51" s="96"/>
      <c r="D51" s="56"/>
      <c r="E51" s="1211">
        <f t="shared" si="2"/>
        <v>0</v>
      </c>
      <c r="F51" s="1214"/>
      <c r="G51" s="804"/>
      <c r="H51" s="120"/>
      <c r="I51" s="59"/>
      <c r="J51" s="805"/>
      <c r="K51" s="39">
        <f t="shared" si="0"/>
        <v>0</v>
      </c>
      <c r="L51" s="81"/>
      <c r="M51" s="566"/>
      <c r="N51" s="61"/>
      <c r="O51" s="42">
        <f t="shared" si="1"/>
        <v>0</v>
      </c>
      <c r="P51" s="69"/>
      <c r="Q51" s="667"/>
      <c r="R51" s="108"/>
      <c r="S51" s="109"/>
      <c r="T51" s="89"/>
      <c r="U51" s="48"/>
      <c r="V51" s="49"/>
      <c r="W51" s="50"/>
      <c r="X51" s="111"/>
      <c r="Y51" s="1000"/>
    </row>
    <row r="52" spans="1:25" ht="24.75" thickTop="1" thickBot="1" x14ac:dyDescent="0.4">
      <c r="A52" s="112"/>
      <c r="B52" s="95"/>
      <c r="C52" s="113"/>
      <c r="D52" s="114"/>
      <c r="E52" s="1211">
        <f t="shared" si="2"/>
        <v>0</v>
      </c>
      <c r="F52" s="1214"/>
      <c r="G52" s="804"/>
      <c r="H52" s="120"/>
      <c r="I52" s="59"/>
      <c r="J52" s="805"/>
      <c r="K52" s="39">
        <f t="shared" si="0"/>
        <v>0</v>
      </c>
      <c r="L52" s="81"/>
      <c r="M52" s="566"/>
      <c r="N52" s="61"/>
      <c r="O52" s="42">
        <f t="shared" si="1"/>
        <v>0</v>
      </c>
      <c r="P52" s="69"/>
      <c r="Q52" s="667"/>
      <c r="R52" s="97"/>
      <c r="S52" s="93"/>
      <c r="T52" s="89"/>
      <c r="U52" s="48"/>
      <c r="V52" s="49"/>
      <c r="W52" s="50"/>
      <c r="X52" s="111"/>
      <c r="Y52" s="999"/>
    </row>
    <row r="53" spans="1:25" ht="24.75" thickTop="1" thickBot="1" x14ac:dyDescent="0.4">
      <c r="A53" s="102"/>
      <c r="B53" s="95"/>
      <c r="C53" s="96"/>
      <c r="D53" s="114"/>
      <c r="E53" s="1211">
        <f t="shared" si="2"/>
        <v>0</v>
      </c>
      <c r="F53" s="1214"/>
      <c r="G53" s="804"/>
      <c r="H53" s="120"/>
      <c r="I53" s="59"/>
      <c r="J53" s="805"/>
      <c r="K53" s="39">
        <f t="shared" si="0"/>
        <v>0</v>
      </c>
      <c r="L53" s="81"/>
      <c r="M53" s="566"/>
      <c r="N53" s="61"/>
      <c r="O53" s="42">
        <f t="shared" si="1"/>
        <v>0</v>
      </c>
      <c r="P53" s="69"/>
      <c r="Q53" s="667"/>
      <c r="R53" s="97"/>
      <c r="S53" s="93"/>
      <c r="T53" s="89"/>
      <c r="U53" s="48"/>
      <c r="V53" s="49"/>
      <c r="W53" s="50"/>
      <c r="X53" s="111"/>
      <c r="Y53" s="999"/>
    </row>
    <row r="54" spans="1:25" ht="24.75" thickTop="1" thickBot="1" x14ac:dyDescent="0.4">
      <c r="A54" s="101"/>
      <c r="B54" s="95"/>
      <c r="C54" s="96"/>
      <c r="D54" s="114"/>
      <c r="E54" s="1211">
        <f t="shared" si="2"/>
        <v>0</v>
      </c>
      <c r="F54" s="1214"/>
      <c r="G54" s="804"/>
      <c r="H54" s="120"/>
      <c r="I54" s="59"/>
      <c r="J54" s="805"/>
      <c r="K54" s="39">
        <f t="shared" si="0"/>
        <v>0</v>
      </c>
      <c r="L54" s="81"/>
      <c r="M54" s="566"/>
      <c r="N54" s="61"/>
      <c r="O54" s="42">
        <f t="shared" si="1"/>
        <v>0</v>
      </c>
      <c r="P54" s="69"/>
      <c r="Q54" s="667"/>
      <c r="R54" s="97"/>
      <c r="S54" s="93"/>
      <c r="T54" s="89"/>
      <c r="U54" s="48"/>
      <c r="V54" s="49"/>
      <c r="W54" s="50"/>
      <c r="X54" s="111"/>
      <c r="Y54" s="999"/>
    </row>
    <row r="55" spans="1:25" ht="24.75" thickTop="1" thickBot="1" x14ac:dyDescent="0.4">
      <c r="A55" s="102"/>
      <c r="B55" s="95"/>
      <c r="C55" s="96"/>
      <c r="D55" s="114"/>
      <c r="E55" s="1211">
        <f t="shared" si="2"/>
        <v>0</v>
      </c>
      <c r="F55" s="1214"/>
      <c r="G55" s="804"/>
      <c r="H55" s="120"/>
      <c r="I55" s="59"/>
      <c r="J55" s="805"/>
      <c r="K55" s="39">
        <f t="shared" si="0"/>
        <v>0</v>
      </c>
      <c r="L55" s="81"/>
      <c r="M55" s="566"/>
      <c r="N55" s="61"/>
      <c r="O55" s="42">
        <f t="shared" si="1"/>
        <v>0</v>
      </c>
      <c r="P55" s="69"/>
      <c r="Q55" s="667"/>
      <c r="R55" s="97"/>
      <c r="S55" s="93"/>
      <c r="T55" s="89"/>
      <c r="U55" s="48"/>
      <c r="V55" s="49"/>
      <c r="W55" s="50"/>
      <c r="X55" s="111"/>
      <c r="Y55" s="999"/>
    </row>
    <row r="56" spans="1:25" ht="24.75" thickTop="1" thickBot="1" x14ac:dyDescent="0.4">
      <c r="A56" s="102"/>
      <c r="B56" s="95"/>
      <c r="C56" s="96"/>
      <c r="D56" s="114"/>
      <c r="E56" s="1211">
        <f t="shared" si="2"/>
        <v>0</v>
      </c>
      <c r="F56" s="1214"/>
      <c r="G56" s="804"/>
      <c r="H56" s="120"/>
      <c r="I56" s="59"/>
      <c r="J56" s="805"/>
      <c r="K56" s="39">
        <f t="shared" si="0"/>
        <v>0</v>
      </c>
      <c r="L56" s="81"/>
      <c r="M56" s="566"/>
      <c r="N56" s="61"/>
      <c r="O56" s="42">
        <f t="shared" si="1"/>
        <v>0</v>
      </c>
      <c r="P56" s="69"/>
      <c r="Q56" s="667"/>
      <c r="R56" s="97"/>
      <c r="S56" s="93"/>
      <c r="T56" s="89"/>
      <c r="U56" s="48"/>
      <c r="V56" s="49"/>
      <c r="W56" s="50"/>
      <c r="X56" s="111"/>
      <c r="Y56" s="999"/>
    </row>
    <row r="57" spans="1:25" ht="24.75" thickTop="1" thickBot="1" x14ac:dyDescent="0.4">
      <c r="A57" s="101"/>
      <c r="B57" s="102"/>
      <c r="C57" s="116"/>
      <c r="D57" s="114"/>
      <c r="E57" s="1211">
        <f t="shared" si="2"/>
        <v>0</v>
      </c>
      <c r="F57" s="1214"/>
      <c r="G57" s="804"/>
      <c r="H57" s="120"/>
      <c r="I57" s="59"/>
      <c r="J57" s="805"/>
      <c r="K57" s="39">
        <f t="shared" si="0"/>
        <v>0</v>
      </c>
      <c r="L57" s="81"/>
      <c r="M57" s="566"/>
      <c r="N57" s="61"/>
      <c r="O57" s="42">
        <f t="shared" si="1"/>
        <v>0</v>
      </c>
      <c r="P57" s="69"/>
      <c r="Q57" s="667"/>
      <c r="R57" s="97"/>
      <c r="S57" s="93"/>
      <c r="T57" s="89"/>
      <c r="U57" s="48"/>
      <c r="V57" s="49"/>
      <c r="W57" s="50"/>
      <c r="X57" s="111"/>
      <c r="Y57" s="999"/>
    </row>
    <row r="58" spans="1:25" ht="24.75" thickTop="1" thickBot="1" x14ac:dyDescent="0.4">
      <c r="A58" s="102"/>
      <c r="B58" s="102"/>
      <c r="C58" s="116"/>
      <c r="D58" s="114"/>
      <c r="E58" s="1211">
        <f t="shared" si="2"/>
        <v>0</v>
      </c>
      <c r="F58" s="1214"/>
      <c r="G58" s="804"/>
      <c r="H58" s="120"/>
      <c r="I58" s="59"/>
      <c r="J58" s="805"/>
      <c r="K58" s="39">
        <f t="shared" si="0"/>
        <v>0</v>
      </c>
      <c r="L58" s="81"/>
      <c r="M58" s="566"/>
      <c r="N58" s="61"/>
      <c r="O58" s="42">
        <f t="shared" si="1"/>
        <v>0</v>
      </c>
      <c r="P58" s="69"/>
      <c r="Q58" s="667"/>
      <c r="R58" s="117"/>
      <c r="S58" s="118"/>
      <c r="T58" s="89"/>
      <c r="U58" s="48"/>
      <c r="V58" s="49"/>
      <c r="W58" s="50"/>
      <c r="Y58" s="1001"/>
    </row>
    <row r="59" spans="1:25" ht="24.75" thickTop="1" thickBot="1" x14ac:dyDescent="0.4">
      <c r="A59" s="102"/>
      <c r="B59" s="102"/>
      <c r="C59" s="116"/>
      <c r="D59" s="114"/>
      <c r="E59" s="1211">
        <f t="shared" si="2"/>
        <v>0</v>
      </c>
      <c r="F59" s="1214"/>
      <c r="G59" s="804"/>
      <c r="H59" s="120"/>
      <c r="I59" s="59"/>
      <c r="J59" s="805"/>
      <c r="K59" s="39">
        <f t="shared" si="0"/>
        <v>0</v>
      </c>
      <c r="L59" s="81"/>
      <c r="M59" s="566"/>
      <c r="N59" s="61"/>
      <c r="O59" s="42">
        <f t="shared" si="1"/>
        <v>0</v>
      </c>
      <c r="P59" s="69"/>
      <c r="Q59" s="670"/>
      <c r="R59" s="121"/>
      <c r="S59" s="122"/>
      <c r="T59" s="48"/>
      <c r="U59" s="48"/>
      <c r="V59" s="49"/>
      <c r="W59" s="50"/>
    </row>
    <row r="60" spans="1:25" ht="24.75" thickTop="1" thickBot="1" x14ac:dyDescent="0.4">
      <c r="A60" s="101"/>
      <c r="B60" s="99"/>
      <c r="C60" s="116"/>
      <c r="D60" s="114"/>
      <c r="E60" s="1211">
        <f t="shared" si="2"/>
        <v>0</v>
      </c>
      <c r="F60" s="1214"/>
      <c r="G60" s="804"/>
      <c r="H60" s="120"/>
      <c r="I60" s="59"/>
      <c r="J60" s="805"/>
      <c r="K60" s="39">
        <f t="shared" si="0"/>
        <v>0</v>
      </c>
      <c r="L60" s="81"/>
      <c r="M60" s="566"/>
      <c r="N60" s="61"/>
      <c r="O60" s="42">
        <f t="shared" si="1"/>
        <v>0</v>
      </c>
      <c r="P60" s="69"/>
      <c r="Q60" s="670"/>
      <c r="R60" s="124"/>
      <c r="S60" s="125"/>
      <c r="T60" s="48"/>
      <c r="U60" s="48"/>
      <c r="V60" s="49"/>
      <c r="W60" s="50"/>
    </row>
    <row r="61" spans="1:25" ht="24.75" thickTop="1" thickBot="1" x14ac:dyDescent="0.4">
      <c r="A61" s="101"/>
      <c r="B61" s="99"/>
      <c r="C61" s="116"/>
      <c r="D61" s="116"/>
      <c r="E61" s="1211">
        <f t="shared" si="2"/>
        <v>0</v>
      </c>
      <c r="F61" s="1214"/>
      <c r="G61" s="804"/>
      <c r="H61" s="120"/>
      <c r="I61" s="59"/>
      <c r="J61" s="805"/>
      <c r="K61" s="39">
        <f t="shared" si="0"/>
        <v>0</v>
      </c>
      <c r="L61" s="81"/>
      <c r="M61" s="566"/>
      <c r="N61" s="61"/>
      <c r="O61" s="42">
        <f t="shared" si="1"/>
        <v>0</v>
      </c>
      <c r="P61" s="69"/>
      <c r="Q61" s="670"/>
      <c r="R61" s="124"/>
      <c r="S61" s="125"/>
      <c r="T61" s="48"/>
      <c r="U61" s="48"/>
      <c r="V61" s="49"/>
      <c r="W61" s="50"/>
    </row>
    <row r="62" spans="1:25" ht="24.75" thickTop="1" thickBot="1" x14ac:dyDescent="0.4">
      <c r="A62" s="101"/>
      <c r="B62" s="99"/>
      <c r="C62" s="116"/>
      <c r="D62" s="116"/>
      <c r="E62" s="1211">
        <f t="shared" si="2"/>
        <v>0</v>
      </c>
      <c r="F62" s="1214"/>
      <c r="G62" s="804"/>
      <c r="H62" s="120"/>
      <c r="I62" s="59"/>
      <c r="J62" s="805"/>
      <c r="K62" s="39">
        <f t="shared" si="0"/>
        <v>0</v>
      </c>
      <c r="L62" s="81"/>
      <c r="M62" s="566"/>
      <c r="N62" s="61"/>
      <c r="O62" s="42">
        <f t="shared" si="1"/>
        <v>0</v>
      </c>
      <c r="P62" s="69"/>
      <c r="Q62" s="670"/>
      <c r="R62" s="124"/>
      <c r="S62" s="125"/>
      <c r="T62" s="48"/>
      <c r="U62" s="48"/>
      <c r="V62" s="49"/>
      <c r="W62" s="50"/>
    </row>
    <row r="63" spans="1:25" ht="24.75" thickTop="1" thickBot="1" x14ac:dyDescent="0.4">
      <c r="A63" s="126"/>
      <c r="B63" s="127"/>
      <c r="C63" s="128"/>
      <c r="D63" s="128"/>
      <c r="E63" s="1211">
        <f t="shared" si="2"/>
        <v>0</v>
      </c>
      <c r="F63" s="1215"/>
      <c r="G63" s="1212"/>
      <c r="H63" s="136"/>
      <c r="I63" s="131"/>
      <c r="J63" s="819"/>
      <c r="K63" s="39">
        <f t="shared" si="0"/>
        <v>0</v>
      </c>
      <c r="L63" s="133"/>
      <c r="M63" s="567"/>
      <c r="N63" s="134"/>
      <c r="O63" s="42">
        <f t="shared" si="1"/>
        <v>0</v>
      </c>
      <c r="P63" s="135"/>
      <c r="Q63" s="671"/>
      <c r="R63" s="137"/>
      <c r="S63" s="138"/>
      <c r="T63" s="139"/>
      <c r="U63" s="139"/>
      <c r="V63" s="140"/>
      <c r="W63" s="141"/>
    </row>
    <row r="64" spans="1:25" s="889" customFormat="1" ht="19.5" customHeight="1" thickTop="1" x14ac:dyDescent="0.3">
      <c r="A64" s="2143" t="s">
        <v>724</v>
      </c>
      <c r="B64" s="946" t="s">
        <v>811</v>
      </c>
      <c r="C64" s="2146">
        <v>11465</v>
      </c>
      <c r="D64" s="948"/>
      <c r="E64" s="1211"/>
      <c r="F64" s="1218"/>
      <c r="G64" s="1213">
        <v>3373.2</v>
      </c>
      <c r="H64" s="2149">
        <v>45231</v>
      </c>
      <c r="I64" s="1741" t="s">
        <v>816</v>
      </c>
      <c r="J64" s="1207">
        <v>3373.2</v>
      </c>
      <c r="K64" s="39">
        <f t="shared" si="0"/>
        <v>0</v>
      </c>
      <c r="L64" s="462">
        <v>102</v>
      </c>
      <c r="M64" s="2057" t="s">
        <v>842</v>
      </c>
      <c r="N64" s="2060">
        <f>400000+147574.15</f>
        <v>547574.15</v>
      </c>
      <c r="O64" s="42">
        <f t="shared" si="1"/>
        <v>344066.39999999997</v>
      </c>
      <c r="P64" s="1932" t="s">
        <v>22</v>
      </c>
      <c r="Q64" s="2020" t="s">
        <v>783</v>
      </c>
      <c r="R64" s="1208"/>
      <c r="S64" s="886"/>
      <c r="T64" s="891"/>
      <c r="U64" s="891"/>
      <c r="V64" s="1026"/>
      <c r="W64" s="1463"/>
      <c r="X64" s="2189" t="s">
        <v>895</v>
      </c>
      <c r="Y64" s="2164">
        <v>4176</v>
      </c>
    </row>
    <row r="65" spans="1:25" ht="31.5" customHeight="1" x14ac:dyDescent="0.3">
      <c r="A65" s="2144"/>
      <c r="B65" s="519" t="s">
        <v>812</v>
      </c>
      <c r="C65" s="2147"/>
      <c r="D65" s="517"/>
      <c r="E65" s="1015"/>
      <c r="F65" s="1219"/>
      <c r="G65" s="1016">
        <v>99</v>
      </c>
      <c r="H65" s="2150"/>
      <c r="I65" s="1742"/>
      <c r="J65" s="772">
        <v>99</v>
      </c>
      <c r="K65" s="39">
        <f t="shared" si="0"/>
        <v>0</v>
      </c>
      <c r="L65" s="468">
        <v>20</v>
      </c>
      <c r="M65" s="2057"/>
      <c r="N65" s="2060"/>
      <c r="O65" s="42">
        <f t="shared" si="1"/>
        <v>1980</v>
      </c>
      <c r="P65" s="1933"/>
      <c r="Q65" s="2021"/>
      <c r="R65" s="615"/>
      <c r="S65" s="890"/>
      <c r="T65" s="1023"/>
      <c r="U65" s="1023"/>
      <c r="V65" s="49"/>
      <c r="W65" s="1464"/>
      <c r="X65" s="2190"/>
      <c r="Y65" s="2165"/>
    </row>
    <row r="66" spans="1:25" ht="18.75" customHeight="1" x14ac:dyDescent="0.3">
      <c r="A66" s="2144"/>
      <c r="B66" s="519" t="s">
        <v>813</v>
      </c>
      <c r="C66" s="2147"/>
      <c r="D66" s="517"/>
      <c r="E66" s="1015"/>
      <c r="F66" s="1219"/>
      <c r="G66" s="1016">
        <v>99.55</v>
      </c>
      <c r="H66" s="2150"/>
      <c r="I66" s="1742"/>
      <c r="J66" s="772">
        <v>99.55</v>
      </c>
      <c r="K66" s="39">
        <f t="shared" si="0"/>
        <v>0</v>
      </c>
      <c r="L66" s="468">
        <v>65</v>
      </c>
      <c r="M66" s="2057"/>
      <c r="N66" s="2060"/>
      <c r="O66" s="42">
        <f t="shared" si="1"/>
        <v>6470.75</v>
      </c>
      <c r="P66" s="1933"/>
      <c r="Q66" s="2021"/>
      <c r="R66" s="543"/>
      <c r="S66" s="890"/>
      <c r="T66" s="1023"/>
      <c r="U66" s="1023"/>
      <c r="V66" s="49"/>
      <c r="W66" s="1464"/>
      <c r="X66" s="2190"/>
      <c r="Y66" s="2165"/>
    </row>
    <row r="67" spans="1:25" ht="18.75" customHeight="1" x14ac:dyDescent="0.3">
      <c r="A67" s="2144"/>
      <c r="B67" s="519" t="s">
        <v>814</v>
      </c>
      <c r="C67" s="2147"/>
      <c r="D67" s="517"/>
      <c r="E67" s="1015"/>
      <c r="F67" s="1219"/>
      <c r="G67" s="1016">
        <v>747.6</v>
      </c>
      <c r="H67" s="2150"/>
      <c r="I67" s="1742"/>
      <c r="J67" s="772">
        <v>747.6</v>
      </c>
      <c r="K67" s="977">
        <f t="shared" si="0"/>
        <v>0</v>
      </c>
      <c r="L67" s="468">
        <v>145</v>
      </c>
      <c r="M67" s="2057"/>
      <c r="N67" s="2060"/>
      <c r="O67" s="885">
        <f t="shared" si="1"/>
        <v>108402</v>
      </c>
      <c r="P67" s="1933"/>
      <c r="Q67" s="2021"/>
      <c r="R67" s="543"/>
      <c r="S67" s="890"/>
      <c r="T67" s="1023"/>
      <c r="U67" s="1023"/>
      <c r="V67" s="49"/>
      <c r="W67" s="1464"/>
      <c r="X67" s="2190"/>
      <c r="Y67" s="2165"/>
    </row>
    <row r="68" spans="1:25" ht="18.75" customHeight="1" thickBot="1" x14ac:dyDescent="0.35">
      <c r="A68" s="2145"/>
      <c r="B68" s="519" t="s">
        <v>815</v>
      </c>
      <c r="C68" s="2148"/>
      <c r="D68" s="517"/>
      <c r="E68" s="1015"/>
      <c r="F68" s="1219"/>
      <c r="G68" s="1016">
        <v>795</v>
      </c>
      <c r="H68" s="2151"/>
      <c r="I68" s="2030"/>
      <c r="J68" s="772">
        <v>795</v>
      </c>
      <c r="K68" s="977">
        <f t="shared" si="0"/>
        <v>0</v>
      </c>
      <c r="L68" s="468">
        <v>109</v>
      </c>
      <c r="M68" s="2058"/>
      <c r="N68" s="2061"/>
      <c r="O68" s="885">
        <f t="shared" si="1"/>
        <v>86655</v>
      </c>
      <c r="P68" s="2140"/>
      <c r="Q68" s="2022"/>
      <c r="R68" s="543"/>
      <c r="S68" s="890"/>
      <c r="T68" s="1023"/>
      <c r="U68" s="1023"/>
      <c r="V68" s="49"/>
      <c r="W68" s="1464"/>
      <c r="X68" s="2191"/>
      <c r="Y68" s="2166"/>
    </row>
    <row r="69" spans="1:25" s="889" customFormat="1" ht="28.5" customHeight="1" thickTop="1" x14ac:dyDescent="0.35">
      <c r="A69" s="2132" t="s">
        <v>854</v>
      </c>
      <c r="B69" s="519" t="s">
        <v>818</v>
      </c>
      <c r="C69" s="2134">
        <v>11487</v>
      </c>
      <c r="D69" s="517"/>
      <c r="E69" s="1015"/>
      <c r="F69" s="1220">
        <v>75</v>
      </c>
      <c r="G69" s="1016">
        <v>2031.91</v>
      </c>
      <c r="H69" s="2136">
        <v>45232</v>
      </c>
      <c r="I69" s="2138">
        <v>20991</v>
      </c>
      <c r="J69" s="772">
        <v>2031.91</v>
      </c>
      <c r="K69" s="977">
        <f t="shared" si="0"/>
        <v>0</v>
      </c>
      <c r="L69" s="468">
        <v>65</v>
      </c>
      <c r="M69" s="591"/>
      <c r="N69" s="585"/>
      <c r="O69" s="885">
        <f t="shared" si="1"/>
        <v>132074.15</v>
      </c>
      <c r="P69" s="2141" t="s">
        <v>22</v>
      </c>
      <c r="Q69" s="2023">
        <v>45247</v>
      </c>
      <c r="R69" s="543"/>
      <c r="S69" s="991"/>
      <c r="T69" s="1023"/>
      <c r="U69" s="1023"/>
      <c r="V69" s="887"/>
      <c r="W69" s="1025"/>
      <c r="X69" s="1465"/>
      <c r="Y69" s="1466"/>
    </row>
    <row r="70" spans="1:25" ht="24" thickBot="1" x14ac:dyDescent="0.4">
      <c r="A70" s="2133"/>
      <c r="B70" s="519" t="s">
        <v>819</v>
      </c>
      <c r="C70" s="2135"/>
      <c r="D70" s="517"/>
      <c r="E70" s="1015"/>
      <c r="F70" s="1219">
        <v>134</v>
      </c>
      <c r="G70" s="1017">
        <v>3037.28</v>
      </c>
      <c r="H70" s="2137"/>
      <c r="I70" s="2139"/>
      <c r="J70" s="1018">
        <v>3037.28</v>
      </c>
      <c r="K70" s="977">
        <f t="shared" si="0"/>
        <v>0</v>
      </c>
      <c r="L70" s="468">
        <v>80</v>
      </c>
      <c r="M70" s="591"/>
      <c r="N70" s="585"/>
      <c r="O70" s="885">
        <f t="shared" si="1"/>
        <v>242982.40000000002</v>
      </c>
      <c r="P70" s="2142"/>
      <c r="Q70" s="2024"/>
      <c r="R70" s="543"/>
      <c r="S70" s="890"/>
      <c r="T70" s="1031"/>
      <c r="U70" s="1031"/>
      <c r="V70" s="49"/>
      <c r="W70" s="1024"/>
      <c r="X70" s="1028"/>
      <c r="Y70" s="1032"/>
    </row>
    <row r="71" spans="1:25" ht="37.5" customHeight="1" thickBot="1" x14ac:dyDescent="0.35">
      <c r="A71" s="1229" t="s">
        <v>136</v>
      </c>
      <c r="B71" s="386" t="s">
        <v>137</v>
      </c>
      <c r="C71" s="1344">
        <v>11474</v>
      </c>
      <c r="D71" s="445"/>
      <c r="E71" s="1015"/>
      <c r="F71" s="1221">
        <v>6</v>
      </c>
      <c r="G71" s="820">
        <v>720</v>
      </c>
      <c r="H71" s="1230">
        <v>45236</v>
      </c>
      <c r="I71" s="1488" t="s">
        <v>907</v>
      </c>
      <c r="J71" s="820">
        <v>720</v>
      </c>
      <c r="K71" s="977">
        <f t="shared" si="0"/>
        <v>0</v>
      </c>
      <c r="L71" s="468">
        <v>300</v>
      </c>
      <c r="M71" s="584"/>
      <c r="N71" s="585"/>
      <c r="O71" s="885">
        <f t="shared" si="1"/>
        <v>216000</v>
      </c>
      <c r="P71" s="1348" t="s">
        <v>21</v>
      </c>
      <c r="Q71" s="1349">
        <v>45246</v>
      </c>
      <c r="R71" s="543"/>
      <c r="S71" s="890"/>
      <c r="T71" s="1031"/>
      <c r="U71" s="1031"/>
      <c r="V71" s="49"/>
      <c r="W71" s="1024"/>
      <c r="X71" s="1028"/>
      <c r="Y71" s="1032"/>
    </row>
    <row r="72" spans="1:25" ht="26.25" customHeight="1" thickTop="1" x14ac:dyDescent="0.3">
      <c r="A72" s="2100" t="s">
        <v>817</v>
      </c>
      <c r="B72" s="519" t="s">
        <v>825</v>
      </c>
      <c r="C72" s="2103">
        <v>11488</v>
      </c>
      <c r="D72" s="517"/>
      <c r="E72" s="1015"/>
      <c r="F72" s="1221">
        <v>165</v>
      </c>
      <c r="G72" s="1017">
        <v>3918.37</v>
      </c>
      <c r="H72" s="2106">
        <v>45236</v>
      </c>
      <c r="I72" s="2109">
        <v>20986</v>
      </c>
      <c r="J72" s="1018">
        <v>3918.37</v>
      </c>
      <c r="K72" s="977">
        <f t="shared" si="0"/>
        <v>0</v>
      </c>
      <c r="L72" s="468">
        <v>63</v>
      </c>
      <c r="M72" s="584"/>
      <c r="N72" s="585"/>
      <c r="O72" s="885">
        <f t="shared" si="1"/>
        <v>246857.31</v>
      </c>
      <c r="P72" s="2040" t="s">
        <v>22</v>
      </c>
      <c r="Q72" s="2047">
        <v>45254</v>
      </c>
      <c r="R72" s="543"/>
      <c r="S72" s="890"/>
      <c r="T72" s="1031"/>
      <c r="U72" s="1031"/>
      <c r="V72" s="49"/>
      <c r="W72" s="1024"/>
      <c r="X72" s="1028"/>
      <c r="Y72" s="1032"/>
    </row>
    <row r="73" spans="1:25" ht="26.25" customHeight="1" x14ac:dyDescent="0.3">
      <c r="A73" s="2101"/>
      <c r="B73" s="519" t="s">
        <v>826</v>
      </c>
      <c r="C73" s="2104"/>
      <c r="D73" s="517"/>
      <c r="E73" s="1015"/>
      <c r="F73" s="1221">
        <v>125</v>
      </c>
      <c r="G73" s="1017">
        <v>2932.09</v>
      </c>
      <c r="H73" s="2107"/>
      <c r="I73" s="2110"/>
      <c r="J73" s="1018">
        <v>2932.09</v>
      </c>
      <c r="K73" s="977">
        <f t="shared" si="0"/>
        <v>0</v>
      </c>
      <c r="L73" s="468">
        <v>54</v>
      </c>
      <c r="M73" s="749" t="s">
        <v>26</v>
      </c>
      <c r="N73" s="468"/>
      <c r="O73" s="885">
        <f t="shared" ref="O73:O134" si="3">L73*J73</f>
        <v>158332.86000000002</v>
      </c>
      <c r="P73" s="2041"/>
      <c r="Q73" s="2048"/>
      <c r="R73" s="543"/>
      <c r="S73" s="890"/>
      <c r="T73" s="1031"/>
      <c r="U73" s="1031"/>
      <c r="V73" s="49"/>
      <c r="W73" s="1024"/>
      <c r="X73" s="1028"/>
      <c r="Y73" s="1032"/>
    </row>
    <row r="74" spans="1:25" ht="26.25" customHeight="1" thickBot="1" x14ac:dyDescent="0.35">
      <c r="A74" s="2101"/>
      <c r="B74" s="519" t="s">
        <v>827</v>
      </c>
      <c r="C74" s="2104"/>
      <c r="D74" s="517"/>
      <c r="E74" s="1015"/>
      <c r="F74" s="1221">
        <v>280</v>
      </c>
      <c r="G74" s="1017">
        <v>5103.7299999999996</v>
      </c>
      <c r="H74" s="2107"/>
      <c r="I74" s="2110"/>
      <c r="J74" s="1018">
        <v>5103.7299999999996</v>
      </c>
      <c r="K74" s="977">
        <f t="shared" ref="K74:K134" si="4">J74-G74</f>
        <v>0</v>
      </c>
      <c r="L74" s="468">
        <v>58</v>
      </c>
      <c r="M74" s="749"/>
      <c r="N74" s="468"/>
      <c r="O74" s="1020">
        <f t="shared" si="3"/>
        <v>296016.33999999997</v>
      </c>
      <c r="P74" s="2041"/>
      <c r="Q74" s="2048"/>
      <c r="R74" s="543"/>
      <c r="S74" s="890"/>
      <c r="T74" s="1031"/>
      <c r="U74" s="1031"/>
      <c r="V74" s="49"/>
      <c r="W74" s="1024"/>
      <c r="X74" s="1028"/>
      <c r="Y74" s="1032"/>
    </row>
    <row r="75" spans="1:25" s="889" customFormat="1" ht="32.25" customHeight="1" thickTop="1" x14ac:dyDescent="0.3">
      <c r="A75" s="2101"/>
      <c r="B75" s="519" t="s">
        <v>828</v>
      </c>
      <c r="C75" s="2104"/>
      <c r="D75" s="776"/>
      <c r="E75" s="737"/>
      <c r="F75" s="1231">
        <v>135</v>
      </c>
      <c r="G75" s="1017">
        <v>3818.35</v>
      </c>
      <c r="H75" s="2107"/>
      <c r="I75" s="2110"/>
      <c r="J75" s="1018">
        <v>3818.35</v>
      </c>
      <c r="K75" s="977">
        <f t="shared" si="4"/>
        <v>0</v>
      </c>
      <c r="L75" s="468">
        <v>79.5</v>
      </c>
      <c r="M75" s="976"/>
      <c r="N75" s="468"/>
      <c r="O75" s="985">
        <f t="shared" si="3"/>
        <v>303558.82500000001</v>
      </c>
      <c r="P75" s="2041"/>
      <c r="Q75" s="2048"/>
      <c r="R75" s="543"/>
      <c r="S75" s="991"/>
      <c r="T75" s="1031"/>
      <c r="U75" s="1031"/>
      <c r="V75" s="887"/>
      <c r="W75" s="1025"/>
      <c r="X75" s="1029"/>
      <c r="Y75" s="1030"/>
    </row>
    <row r="76" spans="1:25" ht="31.5" customHeight="1" thickBot="1" x14ac:dyDescent="0.35">
      <c r="A76" s="2102"/>
      <c r="B76" s="519" t="s">
        <v>829</v>
      </c>
      <c r="C76" s="2105"/>
      <c r="D76" s="776"/>
      <c r="E76" s="737"/>
      <c r="F76" s="1231">
        <v>69</v>
      </c>
      <c r="G76" s="1017">
        <v>2006.61</v>
      </c>
      <c r="H76" s="2108"/>
      <c r="I76" s="2111"/>
      <c r="J76" s="1018">
        <v>2006.61</v>
      </c>
      <c r="K76" s="977">
        <f t="shared" si="4"/>
        <v>0</v>
      </c>
      <c r="L76" s="468">
        <v>38</v>
      </c>
      <c r="M76" s="2043"/>
      <c r="N76" s="468"/>
      <c r="O76" s="885">
        <f t="shared" si="3"/>
        <v>76251.179999999993</v>
      </c>
      <c r="P76" s="2042"/>
      <c r="Q76" s="2049"/>
      <c r="R76" s="543"/>
      <c r="S76" s="890"/>
      <c r="T76" s="1031"/>
      <c r="U76" s="1031"/>
      <c r="V76" s="49"/>
      <c r="W76" s="1024"/>
      <c r="X76" s="257"/>
      <c r="Y76" s="1033"/>
    </row>
    <row r="77" spans="1:25" ht="42.75" customHeight="1" thickTop="1" thickBot="1" x14ac:dyDescent="0.35">
      <c r="A77" s="1019" t="s">
        <v>820</v>
      </c>
      <c r="B77" s="386" t="s">
        <v>830</v>
      </c>
      <c r="C77" s="1346">
        <v>11478</v>
      </c>
      <c r="D77" s="737"/>
      <c r="E77" s="737"/>
      <c r="F77" s="1231">
        <v>2</v>
      </c>
      <c r="G77" s="820">
        <v>1887.84</v>
      </c>
      <c r="H77" s="1236">
        <v>45237</v>
      </c>
      <c r="I77" s="1351" t="s">
        <v>855</v>
      </c>
      <c r="J77" s="820">
        <v>1887.84</v>
      </c>
      <c r="K77" s="977">
        <v>0</v>
      </c>
      <c r="L77" s="468">
        <v>25</v>
      </c>
      <c r="M77" s="2043"/>
      <c r="N77" s="468"/>
      <c r="O77" s="885">
        <f t="shared" si="3"/>
        <v>47196</v>
      </c>
      <c r="P77" s="1348" t="s">
        <v>22</v>
      </c>
      <c r="Q77" s="1349">
        <v>45247</v>
      </c>
      <c r="R77" s="543"/>
      <c r="S77" s="890"/>
      <c r="T77" s="1031"/>
      <c r="U77" s="1031"/>
      <c r="V77" s="1594"/>
      <c r="W77" s="1595"/>
      <c r="X77" s="1467"/>
      <c r="Y77" s="1468"/>
    </row>
    <row r="78" spans="1:25" ht="31.5" customHeight="1" thickTop="1" thickBot="1" x14ac:dyDescent="0.35">
      <c r="A78" s="2112" t="s">
        <v>724</v>
      </c>
      <c r="B78" s="519" t="s">
        <v>811</v>
      </c>
      <c r="C78" s="2126">
        <v>11481</v>
      </c>
      <c r="D78" s="776"/>
      <c r="E78" s="737"/>
      <c r="F78" s="1231"/>
      <c r="G78" s="1017">
        <v>4141.3999999999996</v>
      </c>
      <c r="H78" s="2106">
        <v>45238</v>
      </c>
      <c r="I78" s="2129" t="s">
        <v>831</v>
      </c>
      <c r="J78" s="1018">
        <v>4141.3999999999996</v>
      </c>
      <c r="K78" s="977">
        <f t="shared" si="4"/>
        <v>0</v>
      </c>
      <c r="L78" s="468">
        <v>102</v>
      </c>
      <c r="M78" s="2056" t="s">
        <v>842</v>
      </c>
      <c r="N78" s="2059">
        <f>300000+272053.55</f>
        <v>572053.55000000005</v>
      </c>
      <c r="O78" s="1021">
        <f t="shared" si="3"/>
        <v>422422.8</v>
      </c>
      <c r="P78" s="2044" t="s">
        <v>21</v>
      </c>
      <c r="Q78" s="2037" t="s">
        <v>843</v>
      </c>
      <c r="R78" s="543"/>
      <c r="S78" s="890"/>
      <c r="T78" s="1031">
        <v>28000</v>
      </c>
      <c r="U78" s="1592" t="s">
        <v>847</v>
      </c>
      <c r="V78" s="2005" t="s">
        <v>938</v>
      </c>
      <c r="W78" s="2008">
        <v>3248</v>
      </c>
      <c r="X78" s="2167" t="s">
        <v>895</v>
      </c>
      <c r="Y78" s="2170">
        <v>4176</v>
      </c>
    </row>
    <row r="79" spans="1:25" ht="31.5" customHeight="1" thickTop="1" x14ac:dyDescent="0.3">
      <c r="A79" s="2113"/>
      <c r="B79" s="777" t="s">
        <v>813</v>
      </c>
      <c r="C79" s="2127"/>
      <c r="D79" s="776"/>
      <c r="E79" s="737"/>
      <c r="F79" s="1231"/>
      <c r="G79" s="1017">
        <v>99.15</v>
      </c>
      <c r="H79" s="2107"/>
      <c r="I79" s="2130"/>
      <c r="J79" s="1018">
        <v>99.15</v>
      </c>
      <c r="K79" s="977">
        <f t="shared" si="4"/>
        <v>0</v>
      </c>
      <c r="L79" s="468">
        <v>65</v>
      </c>
      <c r="M79" s="2057"/>
      <c r="N79" s="2060"/>
      <c r="O79" s="885">
        <f t="shared" si="3"/>
        <v>6444.75</v>
      </c>
      <c r="P79" s="2045"/>
      <c r="Q79" s="2038"/>
      <c r="R79" s="543"/>
      <c r="S79" s="125"/>
      <c r="T79" s="892"/>
      <c r="U79" s="1593"/>
      <c r="V79" s="2006"/>
      <c r="W79" s="2009"/>
      <c r="X79" s="2168"/>
      <c r="Y79" s="2171"/>
    </row>
    <row r="80" spans="1:25" ht="31.5" customHeight="1" x14ac:dyDescent="0.3">
      <c r="A80" s="2113"/>
      <c r="B80" s="777" t="s">
        <v>814</v>
      </c>
      <c r="C80" s="2127"/>
      <c r="D80" s="776"/>
      <c r="E80" s="737"/>
      <c r="F80" s="1231"/>
      <c r="G80" s="1017">
        <v>457.9</v>
      </c>
      <c r="H80" s="2107"/>
      <c r="I80" s="2130"/>
      <c r="J80" s="1018">
        <v>457.9</v>
      </c>
      <c r="K80" s="977">
        <f t="shared" si="4"/>
        <v>0</v>
      </c>
      <c r="L80" s="468">
        <v>145</v>
      </c>
      <c r="M80" s="2057"/>
      <c r="N80" s="2060"/>
      <c r="O80" s="885">
        <f t="shared" si="3"/>
        <v>66395.5</v>
      </c>
      <c r="P80" s="2045"/>
      <c r="Q80" s="2038"/>
      <c r="R80" s="543"/>
      <c r="S80" s="125"/>
      <c r="T80" s="48"/>
      <c r="U80" s="1354"/>
      <c r="V80" s="2006"/>
      <c r="W80" s="2009"/>
      <c r="X80" s="2168"/>
      <c r="Y80" s="2171"/>
    </row>
    <row r="81" spans="1:25" ht="25.5" customHeight="1" thickBot="1" x14ac:dyDescent="0.35">
      <c r="A81" s="2114"/>
      <c r="B81" s="777" t="s">
        <v>815</v>
      </c>
      <c r="C81" s="2128"/>
      <c r="D81" s="776"/>
      <c r="E81" s="737"/>
      <c r="F81" s="1231"/>
      <c r="G81" s="1017">
        <v>704.5</v>
      </c>
      <c r="H81" s="2108"/>
      <c r="I81" s="2131"/>
      <c r="J81" s="1018">
        <v>704.5</v>
      </c>
      <c r="K81" s="977">
        <f t="shared" si="4"/>
        <v>0</v>
      </c>
      <c r="L81" s="760">
        <v>109</v>
      </c>
      <c r="M81" s="2058"/>
      <c r="N81" s="2061"/>
      <c r="O81" s="885">
        <f t="shared" si="3"/>
        <v>76790.5</v>
      </c>
      <c r="P81" s="2046"/>
      <c r="Q81" s="2039"/>
      <c r="R81" s="543"/>
      <c r="S81" s="125"/>
      <c r="T81" s="48"/>
      <c r="U81" s="1354"/>
      <c r="V81" s="2007"/>
      <c r="W81" s="2010"/>
      <c r="X81" s="2169"/>
      <c r="Y81" s="2172"/>
    </row>
    <row r="82" spans="1:25" ht="18.75" customHeight="1" thickTop="1" x14ac:dyDescent="0.3">
      <c r="A82" s="2115" t="s">
        <v>817</v>
      </c>
      <c r="B82" s="777" t="s">
        <v>825</v>
      </c>
      <c r="C82" s="2117">
        <v>11489</v>
      </c>
      <c r="D82" s="776"/>
      <c r="E82" s="737"/>
      <c r="F82" s="1231">
        <v>47</v>
      </c>
      <c r="G82" s="992">
        <v>1230.8800000000001</v>
      </c>
      <c r="H82" s="2120">
        <v>45238</v>
      </c>
      <c r="I82" s="2123">
        <v>21015</v>
      </c>
      <c r="J82" s="993">
        <v>1230.8800000000001</v>
      </c>
      <c r="K82" s="977">
        <f t="shared" si="4"/>
        <v>0</v>
      </c>
      <c r="L82" s="468">
        <v>63</v>
      </c>
      <c r="M82" s="756"/>
      <c r="N82" s="468"/>
      <c r="O82" s="885">
        <f t="shared" si="3"/>
        <v>77545.440000000002</v>
      </c>
      <c r="P82" s="2031" t="s">
        <v>21</v>
      </c>
      <c r="Q82" s="2034">
        <v>45247</v>
      </c>
      <c r="R82" s="543"/>
      <c r="S82" s="125"/>
      <c r="T82" s="48"/>
      <c r="U82" s="48"/>
      <c r="V82" s="960"/>
      <c r="W82" s="961"/>
    </row>
    <row r="83" spans="1:25" ht="18.75" x14ac:dyDescent="0.3">
      <c r="A83" s="2101"/>
      <c r="B83" s="777" t="s">
        <v>826</v>
      </c>
      <c r="C83" s="2118"/>
      <c r="D83" s="776"/>
      <c r="E83" s="737"/>
      <c r="F83" s="1231">
        <v>120</v>
      </c>
      <c r="G83" s="992">
        <v>3064.75</v>
      </c>
      <c r="H83" s="2121"/>
      <c r="I83" s="2124"/>
      <c r="J83" s="993">
        <v>3064.75</v>
      </c>
      <c r="K83" s="977">
        <f t="shared" si="4"/>
        <v>0</v>
      </c>
      <c r="L83" s="468">
        <v>54</v>
      </c>
      <c r="M83" s="756"/>
      <c r="N83" s="757"/>
      <c r="O83" s="885">
        <f t="shared" si="3"/>
        <v>165496.5</v>
      </c>
      <c r="P83" s="2032"/>
      <c r="Q83" s="2035"/>
      <c r="R83" s="543"/>
      <c r="S83" s="125"/>
      <c r="T83" s="48"/>
      <c r="U83" s="48"/>
      <c r="V83" s="49"/>
      <c r="W83" s="50"/>
    </row>
    <row r="84" spans="1:25" ht="19.5" thickBot="1" x14ac:dyDescent="0.35">
      <c r="A84" s="2116"/>
      <c r="B84" s="777" t="s">
        <v>828</v>
      </c>
      <c r="C84" s="2119"/>
      <c r="D84" s="776"/>
      <c r="E84" s="737"/>
      <c r="F84" s="1231">
        <v>35</v>
      </c>
      <c r="G84" s="992">
        <v>1023.18</v>
      </c>
      <c r="H84" s="2122"/>
      <c r="I84" s="2125"/>
      <c r="J84" s="1018">
        <v>1023.18</v>
      </c>
      <c r="K84" s="977">
        <f t="shared" si="4"/>
        <v>0</v>
      </c>
      <c r="L84" s="468">
        <v>79.5</v>
      </c>
      <c r="M84" s="749"/>
      <c r="N84" s="757"/>
      <c r="O84" s="885">
        <f t="shared" si="3"/>
        <v>81342.81</v>
      </c>
      <c r="P84" s="2033"/>
      <c r="Q84" s="2036"/>
      <c r="R84" s="543"/>
      <c r="S84" s="125"/>
      <c r="T84" s="48"/>
      <c r="U84" s="48"/>
      <c r="V84" s="49"/>
      <c r="W84" s="50"/>
    </row>
    <row r="85" spans="1:25" ht="30.75" customHeight="1" thickBot="1" x14ac:dyDescent="0.35">
      <c r="A85" s="1320" t="s">
        <v>832</v>
      </c>
      <c r="B85" s="737" t="s">
        <v>833</v>
      </c>
      <c r="C85" s="1347">
        <v>11480</v>
      </c>
      <c r="D85" s="737"/>
      <c r="E85" s="737"/>
      <c r="F85" s="1231">
        <v>334</v>
      </c>
      <c r="G85" s="807">
        <v>9091.48</v>
      </c>
      <c r="H85" s="1318">
        <v>45239</v>
      </c>
      <c r="I85" s="1430" t="s">
        <v>880</v>
      </c>
      <c r="J85" s="820">
        <v>9091.48</v>
      </c>
      <c r="K85" s="977">
        <f t="shared" si="4"/>
        <v>0</v>
      </c>
      <c r="L85" s="468">
        <v>82</v>
      </c>
      <c r="M85" s="750"/>
      <c r="N85" s="468"/>
      <c r="O85" s="885">
        <f t="shared" si="3"/>
        <v>745501.36</v>
      </c>
      <c r="P85" s="1352" t="s">
        <v>21</v>
      </c>
      <c r="Q85" s="1353">
        <v>45252</v>
      </c>
      <c r="R85" s="543"/>
      <c r="S85" s="125"/>
      <c r="T85" s="891"/>
      <c r="U85" s="891"/>
      <c r="V85" s="49"/>
      <c r="W85" s="50"/>
    </row>
    <row r="86" spans="1:25" ht="51.75" customHeight="1" thickBot="1" x14ac:dyDescent="0.35">
      <c r="A86" s="1474" t="s">
        <v>860</v>
      </c>
      <c r="B86" s="777" t="s">
        <v>826</v>
      </c>
      <c r="C86" s="1475" t="s">
        <v>896</v>
      </c>
      <c r="D86" s="776"/>
      <c r="E86" s="737"/>
      <c r="F86" s="1231"/>
      <c r="G86" s="992">
        <v>928.95</v>
      </c>
      <c r="H86" s="1469">
        <v>45244</v>
      </c>
      <c r="I86" s="1470">
        <v>21036</v>
      </c>
      <c r="J86" s="1018">
        <v>928.95</v>
      </c>
      <c r="K86" s="977">
        <f t="shared" si="4"/>
        <v>0</v>
      </c>
      <c r="L86" s="468">
        <v>54.5</v>
      </c>
      <c r="M86" s="750"/>
      <c r="N86" s="468"/>
      <c r="O86" s="885">
        <f t="shared" si="3"/>
        <v>50627.775000000001</v>
      </c>
      <c r="P86" s="1471" t="s">
        <v>22</v>
      </c>
      <c r="Q86" s="1472">
        <v>45257</v>
      </c>
      <c r="R86" s="543"/>
      <c r="S86" s="890"/>
      <c r="T86" s="1473"/>
      <c r="U86" s="1473"/>
      <c r="V86" s="1599"/>
      <c r="W86" s="1598"/>
    </row>
    <row r="87" spans="1:25" ht="30" customHeight="1" thickTop="1" x14ac:dyDescent="0.3">
      <c r="A87" s="2097" t="s">
        <v>724</v>
      </c>
      <c r="B87" s="777" t="s">
        <v>811</v>
      </c>
      <c r="C87" s="2095">
        <v>11497</v>
      </c>
      <c r="D87" s="776"/>
      <c r="E87" s="737"/>
      <c r="F87" s="1233"/>
      <c r="G87" s="992">
        <v>8495.2000000000007</v>
      </c>
      <c r="H87" s="2074">
        <v>45245</v>
      </c>
      <c r="I87" s="2077" t="s">
        <v>839</v>
      </c>
      <c r="J87" s="1018">
        <v>8495.2000000000007</v>
      </c>
      <c r="K87" s="977">
        <f t="shared" si="4"/>
        <v>0</v>
      </c>
      <c r="L87" s="468">
        <v>102</v>
      </c>
      <c r="M87" s="758" t="s">
        <v>842</v>
      </c>
      <c r="N87" s="468">
        <f>500000+577577.9</f>
        <v>1077577.8999999999</v>
      </c>
      <c r="O87" s="885">
        <f t="shared" si="3"/>
        <v>866510.4</v>
      </c>
      <c r="P87" s="2017" t="s">
        <v>848</v>
      </c>
      <c r="Q87" s="2047" t="s">
        <v>849</v>
      </c>
      <c r="R87" s="543"/>
      <c r="S87" s="890"/>
      <c r="T87" s="1910">
        <v>2800</v>
      </c>
      <c r="U87" s="1913" t="s">
        <v>889</v>
      </c>
      <c r="V87" s="2011" t="s">
        <v>938</v>
      </c>
      <c r="W87" s="2014">
        <v>6960</v>
      </c>
      <c r="X87" s="2173" t="s">
        <v>895</v>
      </c>
      <c r="Y87" s="2175">
        <v>4176</v>
      </c>
    </row>
    <row r="88" spans="1:25" ht="21" x14ac:dyDescent="0.35">
      <c r="A88" s="2098"/>
      <c r="B88" s="777" t="s">
        <v>813</v>
      </c>
      <c r="C88" s="2095"/>
      <c r="D88" s="776"/>
      <c r="E88" s="737"/>
      <c r="F88" s="1233"/>
      <c r="G88" s="992">
        <v>100</v>
      </c>
      <c r="H88" s="2075"/>
      <c r="I88" s="2078"/>
      <c r="J88" s="1018">
        <v>100</v>
      </c>
      <c r="K88" s="977">
        <f t="shared" si="4"/>
        <v>0</v>
      </c>
      <c r="L88" s="468">
        <v>65</v>
      </c>
      <c r="M88" s="758"/>
      <c r="N88" s="759"/>
      <c r="O88" s="885">
        <f t="shared" si="3"/>
        <v>6500</v>
      </c>
      <c r="P88" s="2018"/>
      <c r="Q88" s="2048"/>
      <c r="R88" s="543"/>
      <c r="S88" s="890"/>
      <c r="T88" s="1911"/>
      <c r="U88" s="1914"/>
      <c r="V88" s="2012"/>
      <c r="W88" s="2015"/>
      <c r="X88" s="2168"/>
      <c r="Y88" s="2176"/>
    </row>
    <row r="89" spans="1:25" ht="19.5" customHeight="1" x14ac:dyDescent="0.3">
      <c r="A89" s="2098"/>
      <c r="B89" s="777" t="s">
        <v>812</v>
      </c>
      <c r="C89" s="2095"/>
      <c r="D89" s="776"/>
      <c r="E89" s="737"/>
      <c r="F89" s="1233"/>
      <c r="G89" s="992">
        <v>99.4</v>
      </c>
      <c r="H89" s="2075"/>
      <c r="I89" s="2078"/>
      <c r="J89" s="1018">
        <v>99.4</v>
      </c>
      <c r="K89" s="977">
        <f t="shared" si="4"/>
        <v>0</v>
      </c>
      <c r="L89" s="468">
        <v>20</v>
      </c>
      <c r="M89" s="758"/>
      <c r="N89" s="760"/>
      <c r="O89" s="885">
        <f t="shared" si="3"/>
        <v>1988</v>
      </c>
      <c r="P89" s="2018"/>
      <c r="Q89" s="2048"/>
      <c r="R89" s="543"/>
      <c r="S89" s="890"/>
      <c r="T89" s="1911"/>
      <c r="U89" s="1914"/>
      <c r="V89" s="2012"/>
      <c r="W89" s="2015"/>
      <c r="X89" s="2168"/>
      <c r="Y89" s="2176"/>
    </row>
    <row r="90" spans="1:25" ht="20.25" thickBot="1" x14ac:dyDescent="0.35">
      <c r="A90" s="2099"/>
      <c r="B90" s="777" t="s">
        <v>814</v>
      </c>
      <c r="C90" s="2096"/>
      <c r="D90" s="776"/>
      <c r="E90" s="737"/>
      <c r="F90" s="1233"/>
      <c r="G90" s="992">
        <v>1397.1</v>
      </c>
      <c r="H90" s="2076"/>
      <c r="I90" s="2079"/>
      <c r="J90" s="1018">
        <v>1397.1</v>
      </c>
      <c r="K90" s="977">
        <f t="shared" si="4"/>
        <v>0</v>
      </c>
      <c r="L90" s="468">
        <v>145</v>
      </c>
      <c r="M90" s="750"/>
      <c r="N90" s="468"/>
      <c r="O90" s="885">
        <f t="shared" si="3"/>
        <v>202579.5</v>
      </c>
      <c r="P90" s="2019"/>
      <c r="Q90" s="2049"/>
      <c r="R90" s="543"/>
      <c r="S90" s="890"/>
      <c r="T90" s="1912"/>
      <c r="U90" s="1915"/>
      <c r="V90" s="2013"/>
      <c r="W90" s="2016"/>
      <c r="X90" s="2174"/>
      <c r="Y90" s="2177"/>
    </row>
    <row r="91" spans="1:25" ht="53.25" customHeight="1" thickTop="1" x14ac:dyDescent="0.3">
      <c r="A91" s="1361" t="s">
        <v>860</v>
      </c>
      <c r="B91" s="737" t="s">
        <v>826</v>
      </c>
      <c r="C91" s="1373" t="s">
        <v>861</v>
      </c>
      <c r="D91" s="737"/>
      <c r="E91" s="737"/>
      <c r="F91" s="1233">
        <v>44</v>
      </c>
      <c r="G91" s="807">
        <v>990.51</v>
      </c>
      <c r="H91" s="1319">
        <v>45244</v>
      </c>
      <c r="I91" s="774">
        <v>21037</v>
      </c>
      <c r="J91" s="820">
        <v>990.51</v>
      </c>
      <c r="K91" s="977">
        <f t="shared" si="4"/>
        <v>0</v>
      </c>
      <c r="L91" s="468">
        <v>54.5</v>
      </c>
      <c r="M91" s="750"/>
      <c r="N91" s="468"/>
      <c r="O91" s="885">
        <f t="shared" si="3"/>
        <v>53982.794999999998</v>
      </c>
      <c r="P91" s="1232" t="s">
        <v>22</v>
      </c>
      <c r="Q91" s="783">
        <v>45257</v>
      </c>
      <c r="R91" s="375"/>
      <c r="S91" s="125"/>
      <c r="T91" s="1455"/>
      <c r="U91" s="1456"/>
      <c r="V91" s="960"/>
      <c r="W91" s="961"/>
    </row>
    <row r="92" spans="1:25" ht="42" customHeight="1" thickBot="1" x14ac:dyDescent="0.35">
      <c r="A92" s="1363" t="s">
        <v>864</v>
      </c>
      <c r="B92" s="737" t="s">
        <v>865</v>
      </c>
      <c r="C92" s="1375" t="s">
        <v>866</v>
      </c>
      <c r="D92" s="737"/>
      <c r="E92" s="737"/>
      <c r="F92" s="1233">
        <v>1022</v>
      </c>
      <c r="G92" s="807">
        <v>24094.91</v>
      </c>
      <c r="H92" s="742">
        <v>45247</v>
      </c>
      <c r="I92" s="739" t="s">
        <v>884</v>
      </c>
      <c r="J92" s="820">
        <v>24094.91</v>
      </c>
      <c r="K92" s="977">
        <f t="shared" si="4"/>
        <v>0</v>
      </c>
      <c r="L92" s="468">
        <v>34.5</v>
      </c>
      <c r="M92" s="750"/>
      <c r="N92" s="468"/>
      <c r="O92" s="885">
        <f t="shared" si="3"/>
        <v>831274.39500000002</v>
      </c>
      <c r="P92" s="1460" t="s">
        <v>22</v>
      </c>
      <c r="Q92" s="782">
        <v>45245</v>
      </c>
      <c r="R92" s="375"/>
      <c r="S92" s="125"/>
      <c r="T92" s="176"/>
      <c r="U92" s="177"/>
      <c r="V92" s="49"/>
      <c r="W92" s="50"/>
    </row>
    <row r="93" spans="1:25" ht="45.75" customHeight="1" thickTop="1" x14ac:dyDescent="0.35">
      <c r="A93" s="456" t="s">
        <v>860</v>
      </c>
      <c r="B93" s="737" t="s">
        <v>826</v>
      </c>
      <c r="C93" s="412" t="s">
        <v>877</v>
      </c>
      <c r="D93" s="737"/>
      <c r="E93" s="737"/>
      <c r="F93" s="1233">
        <v>40</v>
      </c>
      <c r="G93" s="807">
        <v>1031.69</v>
      </c>
      <c r="H93" s="745">
        <v>45252</v>
      </c>
      <c r="I93" s="1588">
        <v>21065</v>
      </c>
      <c r="J93" s="820">
        <v>1031.69</v>
      </c>
      <c r="K93" s="39">
        <f t="shared" ref="K93" si="5">J93-G93</f>
        <v>0</v>
      </c>
      <c r="L93" s="628">
        <v>54.5</v>
      </c>
      <c r="M93" s="761"/>
      <c r="N93" s="468"/>
      <c r="O93" s="42">
        <f t="shared" ref="O93" si="6">L93*J93</f>
        <v>56227.105000000003</v>
      </c>
      <c r="P93" s="2001" t="s">
        <v>22</v>
      </c>
      <c r="Q93" s="2003">
        <v>45265</v>
      </c>
      <c r="R93" s="543"/>
      <c r="S93" s="125"/>
      <c r="T93" s="176"/>
      <c r="U93" s="177"/>
      <c r="V93" s="49"/>
      <c r="W93" s="50"/>
    </row>
    <row r="94" spans="1:25" ht="45.75" customHeight="1" thickBot="1" x14ac:dyDescent="0.35">
      <c r="A94" s="703" t="s">
        <v>860</v>
      </c>
      <c r="B94" s="737" t="s">
        <v>826</v>
      </c>
      <c r="C94" s="1429" t="s">
        <v>875</v>
      </c>
      <c r="D94" s="737"/>
      <c r="E94" s="737"/>
      <c r="F94" s="1233">
        <v>40</v>
      </c>
      <c r="G94" s="807">
        <v>1006.26</v>
      </c>
      <c r="H94" s="780">
        <v>45253</v>
      </c>
      <c r="I94" s="773"/>
      <c r="J94" s="820">
        <v>1006.26</v>
      </c>
      <c r="K94" s="39">
        <f t="shared" ref="K94" si="7">J94-G94</f>
        <v>0</v>
      </c>
      <c r="L94" s="688">
        <v>54.5</v>
      </c>
      <c r="M94" s="1370"/>
      <c r="N94" s="980"/>
      <c r="O94" s="885">
        <f t="shared" ref="O94" si="8">L94*J94</f>
        <v>54841.17</v>
      </c>
      <c r="P94" s="2002"/>
      <c r="Q94" s="2004"/>
      <c r="R94" s="543"/>
      <c r="S94" s="125"/>
      <c r="T94" s="176"/>
      <c r="U94" s="177"/>
      <c r="V94" s="49"/>
      <c r="W94" s="50"/>
    </row>
    <row r="95" spans="1:25" ht="21" thickTop="1" thickBot="1" x14ac:dyDescent="0.35">
      <c r="A95" s="703"/>
      <c r="B95" s="737"/>
      <c r="C95" s="1429"/>
      <c r="D95" s="737"/>
      <c r="E95" s="737"/>
      <c r="F95" s="1233"/>
      <c r="G95" s="807"/>
      <c r="H95" s="780"/>
      <c r="I95" s="773"/>
      <c r="J95" s="820"/>
      <c r="K95" s="39">
        <f t="shared" si="4"/>
        <v>0</v>
      </c>
      <c r="L95" s="688">
        <v>54.5</v>
      </c>
      <c r="M95" s="1370"/>
      <c r="N95" s="980"/>
      <c r="O95" s="885">
        <f t="shared" si="3"/>
        <v>0</v>
      </c>
      <c r="P95" s="1348"/>
      <c r="Q95" s="1353"/>
      <c r="R95" s="375"/>
      <c r="S95" s="125"/>
      <c r="T95" s="176"/>
      <c r="U95" s="177"/>
      <c r="V95" s="1594"/>
      <c r="W95" s="1598"/>
    </row>
    <row r="96" spans="1:25" ht="35.25" customHeight="1" thickTop="1" x14ac:dyDescent="0.3">
      <c r="A96" s="2083" t="s">
        <v>724</v>
      </c>
      <c r="B96" s="777" t="s">
        <v>23</v>
      </c>
      <c r="C96" s="2086" t="s">
        <v>868</v>
      </c>
      <c r="D96" s="776"/>
      <c r="E96" s="737"/>
      <c r="F96" s="1233">
        <v>20</v>
      </c>
      <c r="G96" s="992">
        <v>8685.5</v>
      </c>
      <c r="H96" s="2092">
        <v>45253</v>
      </c>
      <c r="I96" s="2089" t="s">
        <v>869</v>
      </c>
      <c r="J96" s="1018">
        <v>8685.5</v>
      </c>
      <c r="K96" s="39">
        <f t="shared" si="4"/>
        <v>0</v>
      </c>
      <c r="L96" s="688">
        <v>102</v>
      </c>
      <c r="M96" s="2155" t="s">
        <v>842</v>
      </c>
      <c r="N96" s="2152">
        <f>500000+603116.5</f>
        <v>1103116.5</v>
      </c>
      <c r="O96" s="1369">
        <f t="shared" si="3"/>
        <v>885921</v>
      </c>
      <c r="P96" s="2053" t="s">
        <v>22</v>
      </c>
      <c r="Q96" s="2050" t="s">
        <v>894</v>
      </c>
      <c r="R96" s="543"/>
      <c r="S96" s="125"/>
      <c r="T96" s="176"/>
      <c r="U96" s="1630"/>
      <c r="V96" s="1985" t="s">
        <v>960</v>
      </c>
      <c r="W96" s="1988">
        <v>6960</v>
      </c>
      <c r="X96" s="1976" t="s">
        <v>962</v>
      </c>
      <c r="Y96" s="1979">
        <v>4176</v>
      </c>
    </row>
    <row r="97" spans="1:25" ht="32.25" customHeight="1" x14ac:dyDescent="0.3">
      <c r="A97" s="2084"/>
      <c r="B97" s="777" t="s">
        <v>870</v>
      </c>
      <c r="C97" s="2087"/>
      <c r="D97" s="776"/>
      <c r="E97" s="737"/>
      <c r="F97" s="1233"/>
      <c r="G97" s="992">
        <v>1402.6</v>
      </c>
      <c r="H97" s="2093"/>
      <c r="I97" s="2090"/>
      <c r="J97" s="1018">
        <v>1402.6</v>
      </c>
      <c r="K97" s="39">
        <f t="shared" si="4"/>
        <v>0</v>
      </c>
      <c r="L97" s="688">
        <v>145</v>
      </c>
      <c r="M97" s="2156"/>
      <c r="N97" s="2153"/>
      <c r="O97" s="1369">
        <f t="shared" si="3"/>
        <v>203377</v>
      </c>
      <c r="P97" s="2054"/>
      <c r="Q97" s="2051"/>
      <c r="R97" s="543"/>
      <c r="S97" s="125"/>
      <c r="T97" s="176"/>
      <c r="U97" s="1630"/>
      <c r="V97" s="1986"/>
      <c r="W97" s="1989"/>
      <c r="X97" s="1977"/>
      <c r="Y97" s="1980"/>
    </row>
    <row r="98" spans="1:25" ht="39.75" customHeight="1" x14ac:dyDescent="0.3">
      <c r="A98" s="2084"/>
      <c r="B98" s="777" t="s">
        <v>871</v>
      </c>
      <c r="C98" s="2087"/>
      <c r="D98" s="776"/>
      <c r="E98" s="737"/>
      <c r="F98" s="1233"/>
      <c r="G98" s="992">
        <v>200.5</v>
      </c>
      <c r="H98" s="2093"/>
      <c r="I98" s="2090"/>
      <c r="J98" s="1018">
        <v>200.5</v>
      </c>
      <c r="K98" s="39">
        <f t="shared" si="4"/>
        <v>0</v>
      </c>
      <c r="L98" s="688">
        <v>20</v>
      </c>
      <c r="M98" s="2156"/>
      <c r="N98" s="2153"/>
      <c r="O98" s="1369">
        <f t="shared" si="3"/>
        <v>4010</v>
      </c>
      <c r="P98" s="2054"/>
      <c r="Q98" s="2051"/>
      <c r="R98" s="543"/>
      <c r="S98" s="125"/>
      <c r="T98" s="176"/>
      <c r="U98" s="1630"/>
      <c r="V98" s="1986"/>
      <c r="W98" s="1989"/>
      <c r="X98" s="1977"/>
      <c r="Y98" s="1980"/>
    </row>
    <row r="99" spans="1:25" ht="32.25" customHeight="1" thickBot="1" x14ac:dyDescent="0.35">
      <c r="A99" s="2085"/>
      <c r="B99" s="777" t="s">
        <v>813</v>
      </c>
      <c r="C99" s="2088"/>
      <c r="D99" s="776"/>
      <c r="E99" s="737"/>
      <c r="F99" s="1233"/>
      <c r="G99" s="992">
        <v>150.9</v>
      </c>
      <c r="H99" s="2094"/>
      <c r="I99" s="2091"/>
      <c r="J99" s="1018">
        <v>150.9</v>
      </c>
      <c r="K99" s="39">
        <f t="shared" si="4"/>
        <v>0</v>
      </c>
      <c r="L99" s="628">
        <v>65</v>
      </c>
      <c r="M99" s="2157"/>
      <c r="N99" s="2154"/>
      <c r="O99" s="1369">
        <f t="shared" si="3"/>
        <v>9808.5</v>
      </c>
      <c r="P99" s="2055"/>
      <c r="Q99" s="2052"/>
      <c r="R99" s="543"/>
      <c r="S99" s="125"/>
      <c r="T99" s="176"/>
      <c r="U99" s="1630"/>
      <c r="V99" s="1987"/>
      <c r="W99" s="1990"/>
      <c r="X99" s="1978"/>
      <c r="Y99" s="1981"/>
    </row>
    <row r="100" spans="1:25" ht="46.5" customHeight="1" thickBot="1" x14ac:dyDescent="0.4">
      <c r="A100" s="703" t="s">
        <v>860</v>
      </c>
      <c r="B100" s="737" t="s">
        <v>826</v>
      </c>
      <c r="C100" s="1429" t="s">
        <v>876</v>
      </c>
      <c r="D100" s="737"/>
      <c r="E100" s="737"/>
      <c r="F100" s="1233">
        <v>40</v>
      </c>
      <c r="G100" s="807">
        <v>1082.52</v>
      </c>
      <c r="H100" s="1368">
        <v>45253</v>
      </c>
      <c r="I100" s="1587">
        <v>21068</v>
      </c>
      <c r="J100" s="820">
        <v>1082.52</v>
      </c>
      <c r="K100" s="39">
        <f t="shared" si="4"/>
        <v>0</v>
      </c>
      <c r="L100" s="628">
        <v>54.5</v>
      </c>
      <c r="M100" s="1371"/>
      <c r="N100" s="462"/>
      <c r="O100" s="42">
        <f t="shared" si="3"/>
        <v>58997.34</v>
      </c>
      <c r="P100" s="534" t="s">
        <v>22</v>
      </c>
      <c r="Q100" s="770">
        <v>45265</v>
      </c>
      <c r="R100" s="375"/>
      <c r="S100" s="125"/>
      <c r="T100" s="176"/>
      <c r="U100" s="177"/>
      <c r="V100" s="1632"/>
      <c r="W100" s="1633"/>
    </row>
    <row r="101" spans="1:25" ht="23.25" customHeight="1" thickTop="1" x14ac:dyDescent="0.3">
      <c r="A101" s="1823" t="s">
        <v>724</v>
      </c>
      <c r="B101" s="777" t="s">
        <v>23</v>
      </c>
      <c r="C101" s="2080" t="s">
        <v>901</v>
      </c>
      <c r="D101" s="776"/>
      <c r="E101" s="737"/>
      <c r="F101" s="1233"/>
      <c r="G101" s="992">
        <v>8033.3</v>
      </c>
      <c r="H101" s="2027">
        <v>45260</v>
      </c>
      <c r="I101" s="1772" t="s">
        <v>903</v>
      </c>
      <c r="J101" s="1018">
        <v>8033.3</v>
      </c>
      <c r="K101" s="39">
        <f t="shared" si="4"/>
        <v>0</v>
      </c>
      <c r="L101" s="628">
        <v>102</v>
      </c>
      <c r="M101" s="2158" t="s">
        <v>842</v>
      </c>
      <c r="N101" s="2161">
        <f>500000+619806</f>
        <v>1119806</v>
      </c>
      <c r="O101" s="1437">
        <f t="shared" si="3"/>
        <v>819396.6</v>
      </c>
      <c r="P101" s="2184" t="s">
        <v>22</v>
      </c>
      <c r="Q101" s="2186" t="s">
        <v>906</v>
      </c>
      <c r="R101" s="543"/>
      <c r="S101" s="890"/>
      <c r="T101" s="2178">
        <v>28000</v>
      </c>
      <c r="U101" s="2181" t="s">
        <v>905</v>
      </c>
      <c r="V101" s="1995" t="s">
        <v>960</v>
      </c>
      <c r="W101" s="1998">
        <v>6960</v>
      </c>
      <c r="X101" s="1982" t="s">
        <v>962</v>
      </c>
      <c r="Y101" s="1900">
        <v>4176</v>
      </c>
    </row>
    <row r="102" spans="1:25" ht="23.25" customHeight="1" x14ac:dyDescent="0.3">
      <c r="A102" s="1824"/>
      <c r="B102" s="777" t="s">
        <v>814</v>
      </c>
      <c r="C102" s="2081"/>
      <c r="D102" s="776"/>
      <c r="E102" s="737"/>
      <c r="F102" s="1233"/>
      <c r="G102" s="992">
        <v>1711.7</v>
      </c>
      <c r="H102" s="2028"/>
      <c r="I102" s="1773"/>
      <c r="J102" s="1018">
        <v>1711.7</v>
      </c>
      <c r="K102" s="39">
        <f t="shared" si="4"/>
        <v>0</v>
      </c>
      <c r="L102" s="628">
        <v>145</v>
      </c>
      <c r="M102" s="2159"/>
      <c r="N102" s="2162"/>
      <c r="O102" s="1437">
        <f t="shared" si="3"/>
        <v>248196.5</v>
      </c>
      <c r="P102" s="2185"/>
      <c r="Q102" s="2187"/>
      <c r="R102" s="543"/>
      <c r="S102" s="890"/>
      <c r="T102" s="2179"/>
      <c r="U102" s="2182"/>
      <c r="V102" s="1996"/>
      <c r="W102" s="1999"/>
      <c r="X102" s="1983"/>
      <c r="Y102" s="1901"/>
    </row>
    <row r="103" spans="1:25" ht="23.25" customHeight="1" x14ac:dyDescent="0.3">
      <c r="A103" s="1824"/>
      <c r="B103" s="777" t="s">
        <v>871</v>
      </c>
      <c r="C103" s="2081"/>
      <c r="D103" s="776"/>
      <c r="E103" s="737"/>
      <c r="F103" s="1233"/>
      <c r="G103" s="992">
        <v>199.7</v>
      </c>
      <c r="H103" s="2028"/>
      <c r="I103" s="1773"/>
      <c r="J103" s="1018">
        <v>199.7</v>
      </c>
      <c r="K103" s="39">
        <f t="shared" si="4"/>
        <v>0</v>
      </c>
      <c r="L103" s="628">
        <v>20</v>
      </c>
      <c r="M103" s="2159"/>
      <c r="N103" s="2162"/>
      <c r="O103" s="1437">
        <f t="shared" si="3"/>
        <v>3994</v>
      </c>
      <c r="P103" s="2185"/>
      <c r="Q103" s="2187"/>
      <c r="R103" s="543"/>
      <c r="S103" s="890"/>
      <c r="T103" s="2179"/>
      <c r="U103" s="2182"/>
      <c r="V103" s="1996"/>
      <c r="W103" s="1999"/>
      <c r="X103" s="1983"/>
      <c r="Y103" s="1901"/>
    </row>
    <row r="104" spans="1:25" ht="23.25" customHeight="1" x14ac:dyDescent="0.3">
      <c r="A104" s="1824"/>
      <c r="B104" s="777" t="s">
        <v>813</v>
      </c>
      <c r="C104" s="2081"/>
      <c r="D104" s="776"/>
      <c r="E104" s="737"/>
      <c r="F104" s="1233"/>
      <c r="G104" s="992">
        <v>164.9</v>
      </c>
      <c r="H104" s="2028"/>
      <c r="I104" s="1773"/>
      <c r="J104" s="1018">
        <v>164.9</v>
      </c>
      <c r="K104" s="39">
        <f t="shared" si="4"/>
        <v>0</v>
      </c>
      <c r="L104" s="628">
        <v>65</v>
      </c>
      <c r="M104" s="2159"/>
      <c r="N104" s="2162"/>
      <c r="O104" s="1437">
        <f t="shared" si="3"/>
        <v>10718.5</v>
      </c>
      <c r="P104" s="2185"/>
      <c r="Q104" s="2187"/>
      <c r="R104" s="543"/>
      <c r="S104" s="890"/>
      <c r="T104" s="2179"/>
      <c r="U104" s="2182"/>
      <c r="V104" s="1996"/>
      <c r="W104" s="1999"/>
      <c r="X104" s="1983"/>
      <c r="Y104" s="1901"/>
    </row>
    <row r="105" spans="1:25" ht="23.25" customHeight="1" thickBot="1" x14ac:dyDescent="0.35">
      <c r="A105" s="1825"/>
      <c r="B105" s="400" t="s">
        <v>902</v>
      </c>
      <c r="C105" s="2082"/>
      <c r="D105" s="398"/>
      <c r="E105" s="56"/>
      <c r="F105" s="1214"/>
      <c r="G105" s="1480">
        <v>317.8</v>
      </c>
      <c r="H105" s="2029"/>
      <c r="I105" s="1774"/>
      <c r="J105" s="877">
        <v>317.8</v>
      </c>
      <c r="K105" s="39">
        <f t="shared" si="4"/>
        <v>0</v>
      </c>
      <c r="L105" s="628">
        <v>118</v>
      </c>
      <c r="M105" s="2160"/>
      <c r="N105" s="2163"/>
      <c r="O105" s="1437">
        <f t="shared" si="3"/>
        <v>37500.400000000001</v>
      </c>
      <c r="P105" s="2142"/>
      <c r="Q105" s="2188"/>
      <c r="R105" s="543"/>
      <c r="S105" s="890"/>
      <c r="T105" s="2180"/>
      <c r="U105" s="2183"/>
      <c r="V105" s="1997"/>
      <c r="W105" s="2000"/>
      <c r="X105" s="1984"/>
      <c r="Y105" s="1902"/>
    </row>
    <row r="106" spans="1:25" ht="16.5" customHeight="1" x14ac:dyDescent="0.35">
      <c r="A106" s="172"/>
      <c r="B106" s="167"/>
      <c r="C106" s="1434"/>
      <c r="D106" s="187"/>
      <c r="E106" s="56"/>
      <c r="F106" s="1214"/>
      <c r="G106" s="798"/>
      <c r="H106" s="1462"/>
      <c r="I106" s="1435"/>
      <c r="J106" s="798"/>
      <c r="K106" s="39">
        <f t="shared" si="4"/>
        <v>0</v>
      </c>
      <c r="L106" s="688"/>
      <c r="M106" s="1436"/>
      <c r="N106" s="462"/>
      <c r="O106" s="42">
        <f t="shared" si="3"/>
        <v>0</v>
      </c>
      <c r="P106" s="1486"/>
      <c r="Q106" s="1487"/>
      <c r="R106" s="375"/>
      <c r="S106" s="125"/>
      <c r="T106" s="1455"/>
      <c r="U106" s="1456"/>
      <c r="V106" s="960"/>
      <c r="W106" s="961"/>
    </row>
    <row r="107" spans="1:25" ht="16.5" customHeight="1" x14ac:dyDescent="0.35">
      <c r="A107" s="152"/>
      <c r="B107" s="167"/>
      <c r="C107" s="194"/>
      <c r="D107" s="187"/>
      <c r="E107" s="56"/>
      <c r="F107" s="1214"/>
      <c r="G107" s="798"/>
      <c r="H107" s="659"/>
      <c r="I107" s="164"/>
      <c r="J107" s="798"/>
      <c r="K107" s="39">
        <f t="shared" si="4"/>
        <v>0</v>
      </c>
      <c r="L107" s="688"/>
      <c r="M107" s="752"/>
      <c r="N107" s="468"/>
      <c r="O107" s="42">
        <f t="shared" si="3"/>
        <v>0</v>
      </c>
      <c r="P107" s="375"/>
      <c r="Q107" s="674"/>
      <c r="R107" s="375"/>
      <c r="S107" s="125"/>
      <c r="T107" s="176"/>
      <c r="U107" s="177"/>
      <c r="V107" s="49"/>
      <c r="W107" s="50"/>
    </row>
    <row r="108" spans="1:25" ht="16.5" customHeight="1" x14ac:dyDescent="0.35">
      <c r="A108" s="152"/>
      <c r="B108" s="167"/>
      <c r="C108" s="194"/>
      <c r="D108" s="187"/>
      <c r="E108" s="56"/>
      <c r="F108" s="1214"/>
      <c r="G108" s="798"/>
      <c r="H108" s="659"/>
      <c r="I108" s="164"/>
      <c r="J108" s="798"/>
      <c r="K108" s="39">
        <f t="shared" si="4"/>
        <v>0</v>
      </c>
      <c r="L108" s="688"/>
      <c r="M108" s="752"/>
      <c r="N108" s="468"/>
      <c r="O108" s="42">
        <f t="shared" si="3"/>
        <v>0</v>
      </c>
      <c r="P108" s="375"/>
      <c r="Q108" s="674"/>
      <c r="R108" s="375"/>
      <c r="S108" s="125"/>
      <c r="T108" s="176"/>
      <c r="U108" s="177"/>
      <c r="V108" s="49"/>
      <c r="W108" s="50"/>
    </row>
    <row r="109" spans="1:25" ht="16.5" customHeight="1" x14ac:dyDescent="0.35">
      <c r="A109" s="152"/>
      <c r="B109" s="167"/>
      <c r="C109" s="194"/>
      <c r="D109" s="181"/>
      <c r="E109" s="56"/>
      <c r="F109" s="1214"/>
      <c r="G109" s="798"/>
      <c r="H109" s="659"/>
      <c r="I109" s="164"/>
      <c r="J109" s="798"/>
      <c r="K109" s="39">
        <f t="shared" si="4"/>
        <v>0</v>
      </c>
      <c r="L109" s="688"/>
      <c r="M109" s="752"/>
      <c r="N109" s="468"/>
      <c r="O109" s="42">
        <f t="shared" si="3"/>
        <v>0</v>
      </c>
      <c r="P109" s="375"/>
      <c r="Q109" s="674"/>
      <c r="R109" s="375"/>
      <c r="S109" s="125"/>
      <c r="T109" s="176"/>
      <c r="U109" s="177"/>
      <c r="V109" s="49"/>
      <c r="W109" s="50"/>
    </row>
    <row r="110" spans="1:25" ht="16.5" customHeight="1" x14ac:dyDescent="0.35">
      <c r="A110" s="152"/>
      <c r="B110" s="167"/>
      <c r="C110" s="174"/>
      <c r="D110" s="181"/>
      <c r="E110" s="56">
        <f t="shared" ref="E110:E175" si="9">D110*G110</f>
        <v>0</v>
      </c>
      <c r="F110" s="1214"/>
      <c r="G110" s="798"/>
      <c r="H110" s="659"/>
      <c r="I110" s="164"/>
      <c r="J110" s="798"/>
      <c r="K110" s="39">
        <f t="shared" si="4"/>
        <v>0</v>
      </c>
      <c r="L110" s="234"/>
      <c r="M110" s="575"/>
      <c r="N110" s="81"/>
      <c r="O110" s="42">
        <f t="shared" si="3"/>
        <v>0</v>
      </c>
      <c r="P110" s="375"/>
      <c r="Q110" s="674"/>
      <c r="R110" s="375"/>
      <c r="S110" s="125"/>
      <c r="T110" s="176"/>
      <c r="U110" s="177"/>
      <c r="V110" s="49"/>
      <c r="W110" s="50"/>
    </row>
    <row r="111" spans="1:25" ht="16.5" customHeight="1" x14ac:dyDescent="0.35">
      <c r="A111" s="98"/>
      <c r="B111" s="167"/>
      <c r="C111" s="188"/>
      <c r="D111" s="187"/>
      <c r="E111" s="56">
        <f t="shared" si="9"/>
        <v>0</v>
      </c>
      <c r="F111" s="1214"/>
      <c r="G111" s="798"/>
      <c r="H111" s="659"/>
      <c r="I111" s="168"/>
      <c r="J111" s="798"/>
      <c r="K111" s="39">
        <f t="shared" si="4"/>
        <v>0</v>
      </c>
      <c r="L111" s="234"/>
      <c r="M111" s="575"/>
      <c r="N111" s="81"/>
      <c r="O111" s="42">
        <f t="shared" si="3"/>
        <v>0</v>
      </c>
      <c r="P111" s="375"/>
      <c r="Q111" s="764"/>
      <c r="R111" s="375"/>
      <c r="S111" s="125"/>
      <c r="T111" s="176"/>
      <c r="U111" s="177"/>
      <c r="V111" s="49"/>
      <c r="W111" s="50"/>
    </row>
    <row r="112" spans="1:25" ht="16.5" customHeight="1" x14ac:dyDescent="0.35">
      <c r="A112" s="98"/>
      <c r="B112" s="167"/>
      <c r="C112" s="189"/>
      <c r="D112" s="187"/>
      <c r="E112" s="56">
        <f t="shared" si="9"/>
        <v>0</v>
      </c>
      <c r="F112" s="1214"/>
      <c r="G112" s="798"/>
      <c r="H112" s="659"/>
      <c r="I112" s="168"/>
      <c r="J112" s="798"/>
      <c r="K112" s="39">
        <f t="shared" si="4"/>
        <v>0</v>
      </c>
      <c r="L112" s="234"/>
      <c r="M112" s="575"/>
      <c r="N112" s="81"/>
      <c r="O112" s="42">
        <f t="shared" si="3"/>
        <v>0</v>
      </c>
      <c r="P112" s="375"/>
      <c r="Q112" s="764"/>
      <c r="R112" s="375"/>
      <c r="S112" s="125"/>
      <c r="T112" s="176"/>
      <c r="U112" s="177"/>
      <c r="V112" s="49"/>
      <c r="W112" s="50"/>
    </row>
    <row r="113" spans="1:23" ht="16.5" customHeight="1" x14ac:dyDescent="0.35">
      <c r="A113" s="98"/>
      <c r="B113" s="167"/>
      <c r="C113" s="191"/>
      <c r="D113" s="191"/>
      <c r="E113" s="56">
        <f t="shared" si="9"/>
        <v>0</v>
      </c>
      <c r="F113" s="1214"/>
      <c r="G113" s="798"/>
      <c r="H113" s="659"/>
      <c r="I113" s="168"/>
      <c r="J113" s="798"/>
      <c r="K113" s="39">
        <f t="shared" si="4"/>
        <v>0</v>
      </c>
      <c r="L113" s="234"/>
      <c r="M113" s="575"/>
      <c r="N113" s="81"/>
      <c r="O113" s="42">
        <f t="shared" si="3"/>
        <v>0</v>
      </c>
      <c r="P113" s="375"/>
      <c r="Q113" s="764"/>
      <c r="R113" s="375"/>
      <c r="S113" s="125"/>
      <c r="T113" s="176"/>
      <c r="U113" s="177"/>
      <c r="V113" s="49"/>
      <c r="W113" s="50"/>
    </row>
    <row r="114" spans="1:23" ht="16.5" customHeight="1" x14ac:dyDescent="0.35">
      <c r="A114" s="110"/>
      <c r="B114" s="99"/>
      <c r="C114" s="191"/>
      <c r="D114" s="191"/>
      <c r="E114" s="56">
        <f t="shared" si="9"/>
        <v>0</v>
      </c>
      <c r="F114" s="1214"/>
      <c r="G114" s="805"/>
      <c r="H114" s="120"/>
      <c r="I114" s="59"/>
      <c r="J114" s="805"/>
      <c r="K114" s="39">
        <f t="shared" si="4"/>
        <v>0</v>
      </c>
      <c r="L114" s="234"/>
      <c r="M114" s="575"/>
      <c r="N114" s="81"/>
      <c r="O114" s="42">
        <f t="shared" si="3"/>
        <v>0</v>
      </c>
      <c r="P114" s="375"/>
      <c r="Q114" s="764"/>
      <c r="R114" s="375"/>
      <c r="S114" s="125"/>
      <c r="T114" s="176"/>
      <c r="U114" s="177"/>
      <c r="V114" s="49"/>
      <c r="W114" s="50"/>
    </row>
    <row r="115" spans="1:23" ht="17.25" x14ac:dyDescent="0.3">
      <c r="A115" s="110"/>
      <c r="B115" s="99"/>
      <c r="C115" s="194"/>
      <c r="D115" s="191"/>
      <c r="E115" s="56">
        <f t="shared" si="9"/>
        <v>0</v>
      </c>
      <c r="F115" s="1214"/>
      <c r="G115" s="805"/>
      <c r="H115" s="120"/>
      <c r="I115" s="59"/>
      <c r="J115" s="805"/>
      <c r="K115" s="39">
        <f t="shared" si="4"/>
        <v>0</v>
      </c>
      <c r="L115" s="234"/>
      <c r="M115" s="753"/>
      <c r="N115" s="753"/>
      <c r="O115" s="42">
        <f t="shared" si="3"/>
        <v>0</v>
      </c>
      <c r="P115" s="375"/>
      <c r="Q115" s="764"/>
      <c r="R115" s="375"/>
      <c r="S115" s="125"/>
      <c r="T115" s="176"/>
      <c r="U115" s="177"/>
      <c r="V115" s="49"/>
      <c r="W115" s="50"/>
    </row>
    <row r="116" spans="1:23" ht="17.25" x14ac:dyDescent="0.3">
      <c r="A116" s="110"/>
      <c r="B116" s="99"/>
      <c r="C116" s="154"/>
      <c r="D116" s="191"/>
      <c r="E116" s="56">
        <f t="shared" si="9"/>
        <v>0</v>
      </c>
      <c r="F116" s="1214"/>
      <c r="G116" s="805"/>
      <c r="H116" s="120"/>
      <c r="I116" s="59"/>
      <c r="J116" s="805"/>
      <c r="K116" s="39">
        <f t="shared" si="4"/>
        <v>0</v>
      </c>
      <c r="L116" s="234"/>
      <c r="M116" s="753"/>
      <c r="N116" s="753"/>
      <c r="O116" s="42">
        <f t="shared" si="3"/>
        <v>0</v>
      </c>
      <c r="P116" s="375"/>
      <c r="Q116" s="764"/>
      <c r="R116" s="375"/>
      <c r="S116" s="125"/>
      <c r="T116" s="176"/>
      <c r="U116" s="177"/>
      <c r="V116" s="49"/>
      <c r="W116" s="50"/>
    </row>
    <row r="117" spans="1:23" ht="21" customHeight="1" x14ac:dyDescent="0.3">
      <c r="A117" s="193"/>
      <c r="B117" s="99"/>
      <c r="C117" s="194"/>
      <c r="D117" s="191"/>
      <c r="E117" s="56">
        <f t="shared" si="9"/>
        <v>0</v>
      </c>
      <c r="F117" s="1214"/>
      <c r="G117" s="805"/>
      <c r="H117" s="120"/>
      <c r="I117" s="59"/>
      <c r="J117" s="805"/>
      <c r="K117" s="39">
        <f t="shared" si="4"/>
        <v>0</v>
      </c>
      <c r="L117" s="234"/>
      <c r="M117" s="754"/>
      <c r="N117" s="755"/>
      <c r="O117" s="42">
        <f t="shared" si="3"/>
        <v>0</v>
      </c>
      <c r="P117" s="375"/>
      <c r="Q117" s="764"/>
      <c r="R117" s="375"/>
      <c r="S117" s="125"/>
      <c r="T117" s="176"/>
      <c r="U117" s="177"/>
      <c r="V117" s="49"/>
      <c r="W117" s="50"/>
    </row>
    <row r="118" spans="1:23" ht="26.25" customHeight="1" x14ac:dyDescent="0.3">
      <c r="A118" s="196"/>
      <c r="B118" s="99"/>
      <c r="C118" s="154"/>
      <c r="D118" s="191"/>
      <c r="E118" s="56">
        <f t="shared" si="9"/>
        <v>0</v>
      </c>
      <c r="F118" s="1214"/>
      <c r="G118" s="805"/>
      <c r="H118" s="120"/>
      <c r="I118" s="59"/>
      <c r="J118" s="805"/>
      <c r="K118" s="39">
        <f t="shared" si="4"/>
        <v>0</v>
      </c>
      <c r="L118" s="234"/>
      <c r="M118" s="754"/>
      <c r="N118" s="755"/>
      <c r="O118" s="42">
        <f t="shared" si="3"/>
        <v>0</v>
      </c>
      <c r="P118" s="375"/>
      <c r="Q118" s="764"/>
      <c r="R118" s="375"/>
      <c r="S118" s="125"/>
      <c r="T118" s="176"/>
      <c r="U118" s="177"/>
      <c r="V118" s="49"/>
      <c r="W118" s="50"/>
    </row>
    <row r="119" spans="1:23" x14ac:dyDescent="0.35">
      <c r="A119" s="101"/>
      <c r="B119" s="99"/>
      <c r="C119" s="191"/>
      <c r="D119" s="191"/>
      <c r="E119" s="56">
        <f t="shared" si="9"/>
        <v>0</v>
      </c>
      <c r="F119" s="1214"/>
      <c r="G119" s="805"/>
      <c r="H119" s="120"/>
      <c r="I119" s="59"/>
      <c r="J119" s="805"/>
      <c r="K119" s="39">
        <f t="shared" si="4"/>
        <v>0</v>
      </c>
      <c r="L119" s="234"/>
      <c r="M119" s="575"/>
      <c r="N119" s="81"/>
      <c r="O119" s="42">
        <f t="shared" si="3"/>
        <v>0</v>
      </c>
      <c r="P119" s="375"/>
      <c r="Q119" s="764"/>
      <c r="R119" s="375"/>
      <c r="S119" s="125"/>
      <c r="T119" s="176"/>
      <c r="U119" s="177"/>
      <c r="V119" s="49"/>
      <c r="W119" s="50"/>
    </row>
    <row r="120" spans="1:23" x14ac:dyDescent="0.35">
      <c r="A120" s="101"/>
      <c r="B120" s="99"/>
      <c r="C120" s="191"/>
      <c r="D120" s="191"/>
      <c r="E120" s="56">
        <f t="shared" si="9"/>
        <v>0</v>
      </c>
      <c r="F120" s="1214"/>
      <c r="G120" s="805"/>
      <c r="H120" s="120"/>
      <c r="I120" s="59"/>
      <c r="J120" s="805"/>
      <c r="K120" s="39">
        <f t="shared" si="4"/>
        <v>0</v>
      </c>
      <c r="L120" s="234"/>
      <c r="M120" s="575"/>
      <c r="N120" s="81"/>
      <c r="O120" s="42">
        <f t="shared" si="3"/>
        <v>0</v>
      </c>
      <c r="P120" s="375"/>
      <c r="Q120" s="764"/>
      <c r="R120" s="375"/>
      <c r="S120" s="125"/>
      <c r="T120" s="176"/>
      <c r="U120" s="177"/>
      <c r="V120" s="49"/>
      <c r="W120" s="50"/>
    </row>
    <row r="121" spans="1:23" x14ac:dyDescent="0.35">
      <c r="A121" s="101"/>
      <c r="B121" s="99"/>
      <c r="C121" s="191"/>
      <c r="D121" s="191"/>
      <c r="E121" s="56">
        <f t="shared" si="9"/>
        <v>0</v>
      </c>
      <c r="F121" s="1214"/>
      <c r="G121" s="805"/>
      <c r="H121" s="120"/>
      <c r="I121" s="59"/>
      <c r="J121" s="805"/>
      <c r="K121" s="39">
        <f t="shared" si="4"/>
        <v>0</v>
      </c>
      <c r="L121" s="81"/>
      <c r="M121" s="582"/>
      <c r="N121" s="583"/>
      <c r="O121" s="42">
        <f t="shared" si="3"/>
        <v>0</v>
      </c>
      <c r="P121" s="375"/>
      <c r="Q121" s="764"/>
      <c r="R121" s="375"/>
      <c r="S121" s="125"/>
      <c r="T121" s="176"/>
      <c r="U121" s="177"/>
      <c r="V121" s="49"/>
      <c r="W121" s="50"/>
    </row>
    <row r="122" spans="1:23" x14ac:dyDescent="0.35">
      <c r="A122" s="110"/>
      <c r="B122" s="99"/>
      <c r="C122" s="191"/>
      <c r="D122" s="191"/>
      <c r="E122" s="56">
        <f t="shared" si="9"/>
        <v>0</v>
      </c>
      <c r="F122" s="1214"/>
      <c r="G122" s="805"/>
      <c r="H122" s="120"/>
      <c r="I122" s="59"/>
      <c r="J122" s="805"/>
      <c r="K122" s="39">
        <f t="shared" si="4"/>
        <v>0</v>
      </c>
      <c r="L122" s="81"/>
      <c r="M122" s="582"/>
      <c r="N122" s="583"/>
      <c r="O122" s="42">
        <f t="shared" si="3"/>
        <v>0</v>
      </c>
      <c r="P122" s="375"/>
      <c r="Q122" s="674"/>
      <c r="R122" s="375"/>
      <c r="S122" s="125"/>
      <c r="T122" s="176"/>
      <c r="U122" s="177"/>
      <c r="V122" s="49"/>
      <c r="W122" s="50"/>
    </row>
    <row r="123" spans="1:23" x14ac:dyDescent="0.35">
      <c r="A123" s="110"/>
      <c r="B123" s="99"/>
      <c r="C123" s="191"/>
      <c r="D123" s="191"/>
      <c r="E123" s="56">
        <f t="shared" si="9"/>
        <v>0</v>
      </c>
      <c r="F123" s="1214"/>
      <c r="G123" s="805"/>
      <c r="H123" s="120"/>
      <c r="I123" s="59"/>
      <c r="J123" s="805"/>
      <c r="K123" s="39">
        <f t="shared" si="4"/>
        <v>0</v>
      </c>
      <c r="L123" s="81"/>
      <c r="M123" s="582"/>
      <c r="N123" s="583"/>
      <c r="O123" s="42">
        <f t="shared" si="3"/>
        <v>0</v>
      </c>
      <c r="P123" s="375"/>
      <c r="Q123" s="674"/>
      <c r="R123" s="375"/>
      <c r="S123" s="125"/>
      <c r="T123" s="176"/>
      <c r="U123" s="177"/>
      <c r="V123" s="49"/>
      <c r="W123" s="50"/>
    </row>
    <row r="124" spans="1:23" x14ac:dyDescent="0.35">
      <c r="A124" s="99"/>
      <c r="B124" s="99"/>
      <c r="C124" s="191"/>
      <c r="D124" s="191"/>
      <c r="E124" s="56">
        <f t="shared" si="9"/>
        <v>0</v>
      </c>
      <c r="F124" s="1214"/>
      <c r="G124" s="805"/>
      <c r="H124" s="120"/>
      <c r="I124" s="59"/>
      <c r="J124" s="805"/>
      <c r="K124" s="39">
        <f t="shared" si="4"/>
        <v>0</v>
      </c>
      <c r="L124" s="81"/>
      <c r="M124" s="582"/>
      <c r="N124" s="583"/>
      <c r="O124" s="42">
        <f t="shared" si="3"/>
        <v>0</v>
      </c>
      <c r="P124" s="375"/>
      <c r="Q124" s="764"/>
      <c r="R124" s="375"/>
      <c r="S124" s="125"/>
      <c r="T124" s="176"/>
      <c r="U124" s="177"/>
      <c r="V124" s="49"/>
      <c r="W124" s="50"/>
    </row>
    <row r="125" spans="1:23" x14ac:dyDescent="0.35">
      <c r="A125" s="99"/>
      <c r="B125" s="99"/>
      <c r="C125" s="191"/>
      <c r="D125" s="191"/>
      <c r="E125" s="56">
        <f t="shared" si="9"/>
        <v>0</v>
      </c>
      <c r="F125" s="1214"/>
      <c r="G125" s="805"/>
      <c r="H125" s="120"/>
      <c r="I125" s="59"/>
      <c r="J125" s="805"/>
      <c r="K125" s="39">
        <f t="shared" si="4"/>
        <v>0</v>
      </c>
      <c r="L125" s="81"/>
      <c r="M125" s="566"/>
      <c r="N125" s="61"/>
      <c r="O125" s="42">
        <f t="shared" si="3"/>
        <v>0</v>
      </c>
      <c r="P125" s="375"/>
      <c r="Q125" s="764"/>
      <c r="R125" s="375"/>
      <c r="S125" s="125"/>
      <c r="T125" s="176"/>
      <c r="U125" s="177"/>
      <c r="V125" s="49"/>
      <c r="W125" s="50"/>
    </row>
    <row r="126" spans="1:23" x14ac:dyDescent="0.35">
      <c r="A126" s="102"/>
      <c r="B126" s="99"/>
      <c r="C126" s="197"/>
      <c r="D126" s="197"/>
      <c r="E126" s="56">
        <f t="shared" si="9"/>
        <v>0</v>
      </c>
      <c r="F126" s="1214"/>
      <c r="G126" s="805"/>
      <c r="H126" s="120"/>
      <c r="I126" s="59"/>
      <c r="J126" s="805"/>
      <c r="K126" s="39">
        <f t="shared" si="4"/>
        <v>0</v>
      </c>
      <c r="L126" s="81"/>
      <c r="M126" s="566"/>
      <c r="N126" s="61"/>
      <c r="O126" s="42">
        <f t="shared" si="3"/>
        <v>0</v>
      </c>
      <c r="P126" s="375"/>
      <c r="Q126" s="764"/>
      <c r="R126" s="375"/>
      <c r="S126" s="125"/>
      <c r="T126" s="176"/>
      <c r="U126" s="177"/>
      <c r="V126" s="49"/>
      <c r="W126" s="50"/>
    </row>
    <row r="127" spans="1:23" x14ac:dyDescent="0.35">
      <c r="A127" s="152"/>
      <c r="B127" s="110"/>
      <c r="C127" s="194"/>
      <c r="D127" s="194"/>
      <c r="E127" s="56">
        <f t="shared" si="9"/>
        <v>0</v>
      </c>
      <c r="F127" s="1214"/>
      <c r="G127" s="805"/>
      <c r="H127" s="120"/>
      <c r="I127" s="59"/>
      <c r="J127" s="805"/>
      <c r="K127" s="39">
        <f t="shared" si="4"/>
        <v>0</v>
      </c>
      <c r="L127" s="81"/>
      <c r="M127" s="566"/>
      <c r="N127" s="61"/>
      <c r="O127" s="42">
        <f t="shared" si="3"/>
        <v>0</v>
      </c>
      <c r="P127" s="375"/>
      <c r="Q127" s="764"/>
      <c r="R127" s="375"/>
      <c r="S127" s="125"/>
      <c r="T127" s="176"/>
      <c r="U127" s="177"/>
      <c r="V127" s="49"/>
      <c r="W127" s="50"/>
    </row>
    <row r="128" spans="1:23" x14ac:dyDescent="0.35">
      <c r="A128" s="152"/>
      <c r="B128" s="110"/>
      <c r="C128" s="197"/>
      <c r="D128" s="197"/>
      <c r="E128" s="56">
        <f t="shared" si="9"/>
        <v>0</v>
      </c>
      <c r="F128" s="1214"/>
      <c r="G128" s="805"/>
      <c r="H128" s="120"/>
      <c r="I128" s="59"/>
      <c r="J128" s="805"/>
      <c r="K128" s="39">
        <f t="shared" si="4"/>
        <v>0</v>
      </c>
      <c r="L128" s="81"/>
      <c r="M128" s="566"/>
      <c r="N128" s="61"/>
      <c r="O128" s="42">
        <f t="shared" si="3"/>
        <v>0</v>
      </c>
      <c r="P128" s="375"/>
      <c r="Q128" s="764"/>
      <c r="R128" s="375"/>
      <c r="S128" s="125"/>
      <c r="T128" s="176"/>
      <c r="U128" s="177"/>
      <c r="V128" s="49"/>
      <c r="W128" s="50"/>
    </row>
    <row r="129" spans="1:23" x14ac:dyDescent="0.35">
      <c r="A129" s="152"/>
      <c r="B129" s="110"/>
      <c r="C129" s="197"/>
      <c r="D129" s="197"/>
      <c r="E129" s="56">
        <f t="shared" si="9"/>
        <v>0</v>
      </c>
      <c r="F129" s="1214"/>
      <c r="G129" s="805"/>
      <c r="H129" s="120"/>
      <c r="I129" s="59"/>
      <c r="J129" s="805"/>
      <c r="K129" s="39">
        <f t="shared" si="4"/>
        <v>0</v>
      </c>
      <c r="L129" s="81"/>
      <c r="M129" s="566"/>
      <c r="N129" s="61"/>
      <c r="O129" s="42">
        <f t="shared" si="3"/>
        <v>0</v>
      </c>
      <c r="P129" s="375"/>
      <c r="Q129" s="764"/>
      <c r="R129" s="375"/>
      <c r="S129" s="125"/>
      <c r="T129" s="176"/>
      <c r="U129" s="177"/>
      <c r="V129" s="49"/>
      <c r="W129" s="50"/>
    </row>
    <row r="130" spans="1:23" x14ac:dyDescent="0.35">
      <c r="A130" s="101"/>
      <c r="B130" s="99"/>
      <c r="C130" s="197"/>
      <c r="D130" s="197"/>
      <c r="E130" s="56">
        <f t="shared" si="9"/>
        <v>0</v>
      </c>
      <c r="F130" s="1214"/>
      <c r="G130" s="805"/>
      <c r="H130" s="120"/>
      <c r="I130" s="59"/>
      <c r="J130" s="805"/>
      <c r="K130" s="39">
        <f t="shared" si="4"/>
        <v>0</v>
      </c>
      <c r="L130" s="81"/>
      <c r="M130" s="566"/>
      <c r="N130" s="61"/>
      <c r="O130" s="42">
        <f t="shared" si="3"/>
        <v>0</v>
      </c>
      <c r="P130" s="375"/>
      <c r="Q130" s="764"/>
      <c r="R130" s="375"/>
      <c r="S130" s="125"/>
      <c r="T130" s="176"/>
      <c r="U130" s="176"/>
      <c r="V130" s="49"/>
      <c r="W130" s="50"/>
    </row>
    <row r="131" spans="1:23" x14ac:dyDescent="0.35">
      <c r="A131" s="101"/>
      <c r="B131" s="99"/>
      <c r="C131" s="197"/>
      <c r="D131" s="197"/>
      <c r="E131" s="56">
        <f t="shared" si="9"/>
        <v>0</v>
      </c>
      <c r="F131" s="1214"/>
      <c r="G131" s="805"/>
      <c r="H131" s="120"/>
      <c r="I131" s="59"/>
      <c r="J131" s="805"/>
      <c r="K131" s="39">
        <f t="shared" si="4"/>
        <v>0</v>
      </c>
      <c r="L131" s="81"/>
      <c r="M131" s="566"/>
      <c r="N131" s="61"/>
      <c r="O131" s="42">
        <f t="shared" si="3"/>
        <v>0</v>
      </c>
      <c r="P131" s="375"/>
      <c r="Q131" s="764"/>
      <c r="R131" s="375"/>
      <c r="S131" s="125"/>
      <c r="T131" s="176"/>
      <c r="U131" s="176"/>
      <c r="V131" s="49"/>
      <c r="W131" s="50"/>
    </row>
    <row r="132" spans="1:23" x14ac:dyDescent="0.35">
      <c r="A132" s="101"/>
      <c r="B132" s="99"/>
      <c r="C132" s="197"/>
      <c r="D132" s="197"/>
      <c r="E132" s="56">
        <f t="shared" si="9"/>
        <v>0</v>
      </c>
      <c r="F132" s="1214"/>
      <c r="G132" s="805"/>
      <c r="H132" s="120"/>
      <c r="I132" s="59"/>
      <c r="J132" s="805"/>
      <c r="K132" s="39">
        <f t="shared" si="4"/>
        <v>0</v>
      </c>
      <c r="L132" s="81"/>
      <c r="M132" s="566"/>
      <c r="N132" s="61"/>
      <c r="O132" s="42">
        <f t="shared" si="3"/>
        <v>0</v>
      </c>
      <c r="P132" s="375"/>
      <c r="Q132" s="764"/>
      <c r="R132" s="375"/>
      <c r="S132" s="125"/>
      <c r="T132" s="176"/>
      <c r="U132" s="176"/>
      <c r="V132" s="49"/>
      <c r="W132" s="50"/>
    </row>
    <row r="133" spans="1:23" x14ac:dyDescent="0.35">
      <c r="A133" s="99"/>
      <c r="B133" s="198"/>
      <c r="C133" s="197"/>
      <c r="D133" s="197"/>
      <c r="E133" s="56">
        <f t="shared" si="9"/>
        <v>0</v>
      </c>
      <c r="F133" s="1214"/>
      <c r="G133" s="805"/>
      <c r="H133" s="120"/>
      <c r="I133" s="59"/>
      <c r="J133" s="805"/>
      <c r="K133" s="39">
        <f t="shared" si="4"/>
        <v>0</v>
      </c>
      <c r="L133" s="81"/>
      <c r="M133" s="566"/>
      <c r="N133" s="61"/>
      <c r="O133" s="42">
        <f t="shared" si="3"/>
        <v>0</v>
      </c>
      <c r="P133" s="375"/>
      <c r="Q133" s="764"/>
      <c r="R133" s="375"/>
      <c r="S133" s="125"/>
      <c r="T133" s="176"/>
      <c r="U133" s="177"/>
      <c r="V133" s="49"/>
      <c r="W133" s="50"/>
    </row>
    <row r="134" spans="1:23" x14ac:dyDescent="0.35">
      <c r="A134" s="99"/>
      <c r="B134" s="99"/>
      <c r="C134" s="197"/>
      <c r="D134" s="197"/>
      <c r="E134" s="56">
        <f t="shared" si="9"/>
        <v>0</v>
      </c>
      <c r="F134" s="1214"/>
      <c r="G134" s="805"/>
      <c r="H134" s="120"/>
      <c r="I134" s="59"/>
      <c r="J134" s="805"/>
      <c r="K134" s="39">
        <f t="shared" si="4"/>
        <v>0</v>
      </c>
      <c r="L134" s="81"/>
      <c r="M134" s="566"/>
      <c r="N134" s="61"/>
      <c r="O134" s="42">
        <f t="shared" si="3"/>
        <v>0</v>
      </c>
      <c r="P134" s="375"/>
      <c r="Q134" s="764"/>
      <c r="R134" s="375"/>
      <c r="S134" s="125"/>
      <c r="T134" s="176"/>
      <c r="U134" s="177"/>
      <c r="V134" s="49"/>
      <c r="W134" s="50"/>
    </row>
    <row r="135" spans="1:23" x14ac:dyDescent="0.35">
      <c r="A135" s="99"/>
      <c r="B135" s="99"/>
      <c r="C135" s="197"/>
      <c r="D135" s="197"/>
      <c r="E135" s="56">
        <f t="shared" si="9"/>
        <v>0</v>
      </c>
      <c r="F135" s="1214"/>
      <c r="G135" s="805"/>
      <c r="H135" s="120"/>
      <c r="I135" s="59"/>
      <c r="J135" s="805"/>
      <c r="K135" s="39">
        <f t="shared" ref="K135:K272" si="10">J135-G135</f>
        <v>0</v>
      </c>
      <c r="L135" s="81"/>
      <c r="M135" s="566"/>
      <c r="N135" s="61"/>
      <c r="O135" s="42">
        <f t="shared" ref="O135:O200" si="11">L135*J135</f>
        <v>0</v>
      </c>
      <c r="P135" s="375"/>
      <c r="Q135" s="764"/>
      <c r="R135" s="375"/>
      <c r="S135" s="125"/>
      <c r="T135" s="176"/>
      <c r="U135" s="177"/>
      <c r="V135" s="49"/>
      <c r="W135" s="50"/>
    </row>
    <row r="136" spans="1:23" x14ac:dyDescent="0.35">
      <c r="A136" s="152"/>
      <c r="B136" s="99"/>
      <c r="C136" s="197"/>
      <c r="D136" s="197"/>
      <c r="E136" s="56">
        <f t="shared" si="9"/>
        <v>0</v>
      </c>
      <c r="F136" s="1214"/>
      <c r="G136" s="805"/>
      <c r="H136" s="120"/>
      <c r="I136" s="59"/>
      <c r="J136" s="805"/>
      <c r="K136" s="39">
        <f t="shared" si="10"/>
        <v>0</v>
      </c>
      <c r="L136" s="81"/>
      <c r="M136" s="566"/>
      <c r="N136" s="61"/>
      <c r="O136" s="42">
        <f t="shared" si="11"/>
        <v>0</v>
      </c>
      <c r="P136" s="375"/>
      <c r="Q136" s="764"/>
      <c r="R136" s="375"/>
      <c r="S136" s="125"/>
      <c r="T136" s="176"/>
      <c r="U136" s="177"/>
      <c r="V136" s="49"/>
      <c r="W136" s="50"/>
    </row>
    <row r="137" spans="1:23" ht="24" thickBot="1" x14ac:dyDescent="0.4">
      <c r="A137" s="99"/>
      <c r="B137" s="199"/>
      <c r="C137" s="200"/>
      <c r="D137" s="200"/>
      <c r="E137" s="201">
        <f t="shared" si="9"/>
        <v>0</v>
      </c>
      <c r="F137" s="1216"/>
      <c r="G137" s="808"/>
      <c r="H137" s="1013"/>
      <c r="I137" s="1012"/>
      <c r="J137" s="805"/>
      <c r="K137" s="39">
        <f t="shared" si="10"/>
        <v>0</v>
      </c>
      <c r="L137" s="81"/>
      <c r="M137" s="566"/>
      <c r="N137" s="61"/>
      <c r="O137" s="42">
        <f t="shared" si="11"/>
        <v>0</v>
      </c>
      <c r="P137" s="375"/>
      <c r="Q137" s="764"/>
      <c r="R137" s="375"/>
      <c r="S137" s="125"/>
      <c r="T137" s="176"/>
      <c r="U137" s="177"/>
      <c r="V137" s="49"/>
      <c r="W137" s="50"/>
    </row>
    <row r="138" spans="1:23" ht="24.75" thickTop="1" thickBot="1" x14ac:dyDescent="0.4">
      <c r="A138" s="99"/>
      <c r="B138" s="99"/>
      <c r="C138" s="197"/>
      <c r="D138" s="197"/>
      <c r="E138" s="34">
        <f t="shared" si="9"/>
        <v>0</v>
      </c>
      <c r="F138" s="1216"/>
      <c r="G138" s="805"/>
      <c r="H138" s="120"/>
      <c r="I138" s="59"/>
      <c r="J138" s="805"/>
      <c r="K138" s="39">
        <f t="shared" si="10"/>
        <v>0</v>
      </c>
      <c r="L138" s="81"/>
      <c r="M138" s="566"/>
      <c r="N138" s="61"/>
      <c r="O138" s="42">
        <f t="shared" si="11"/>
        <v>0</v>
      </c>
      <c r="P138" s="375"/>
      <c r="Q138" s="764"/>
      <c r="R138" s="375"/>
      <c r="S138" s="125"/>
      <c r="T138" s="176"/>
      <c r="U138" s="177"/>
      <c r="V138" s="49"/>
      <c r="W138" s="50"/>
    </row>
    <row r="139" spans="1:23" ht="24.75" thickTop="1" thickBot="1" x14ac:dyDescent="0.4">
      <c r="A139" s="110"/>
      <c r="B139" s="99"/>
      <c r="C139" s="197"/>
      <c r="D139" s="197"/>
      <c r="E139" s="34">
        <f t="shared" si="9"/>
        <v>0</v>
      </c>
      <c r="F139" s="1216"/>
      <c r="G139" s="805"/>
      <c r="H139" s="120"/>
      <c r="I139" s="59"/>
      <c r="J139" s="805"/>
      <c r="K139" s="39">
        <f t="shared" si="10"/>
        <v>0</v>
      </c>
      <c r="L139" s="81"/>
      <c r="M139" s="566"/>
      <c r="N139" s="61"/>
      <c r="O139" s="42">
        <f t="shared" si="11"/>
        <v>0</v>
      </c>
      <c r="P139" s="375"/>
      <c r="Q139" s="764"/>
      <c r="R139" s="375"/>
      <c r="S139" s="125"/>
      <c r="T139" s="176"/>
      <c r="U139" s="177"/>
      <c r="V139" s="49"/>
      <c r="W139" s="50"/>
    </row>
    <row r="140" spans="1:23" ht="24.75" thickTop="1" thickBot="1" x14ac:dyDescent="0.4">
      <c r="A140" s="110"/>
      <c r="B140" s="99"/>
      <c r="C140" s="197"/>
      <c r="D140" s="197"/>
      <c r="E140" s="34">
        <f t="shared" si="9"/>
        <v>0</v>
      </c>
      <c r="F140" s="1216"/>
      <c r="G140" s="805"/>
      <c r="H140" s="120"/>
      <c r="I140" s="59"/>
      <c r="J140" s="805"/>
      <c r="K140" s="39">
        <f t="shared" si="10"/>
        <v>0</v>
      </c>
      <c r="L140" s="81"/>
      <c r="M140" s="566"/>
      <c r="N140" s="61"/>
      <c r="O140" s="42">
        <f t="shared" si="11"/>
        <v>0</v>
      </c>
      <c r="P140" s="375"/>
      <c r="Q140" s="764"/>
      <c r="R140" s="375"/>
      <c r="S140" s="125"/>
      <c r="T140" s="176"/>
      <c r="U140" s="177"/>
      <c r="V140" s="49"/>
      <c r="W140" s="50"/>
    </row>
    <row r="141" spans="1:23" ht="24.75" thickTop="1" thickBot="1" x14ac:dyDescent="0.4">
      <c r="A141" s="110"/>
      <c r="B141" s="99"/>
      <c r="C141" s="197"/>
      <c r="D141" s="197"/>
      <c r="E141" s="34">
        <f t="shared" si="9"/>
        <v>0</v>
      </c>
      <c r="F141" s="1216"/>
      <c r="G141" s="805"/>
      <c r="H141" s="120"/>
      <c r="I141" s="59"/>
      <c r="J141" s="805"/>
      <c r="K141" s="39">
        <f t="shared" si="10"/>
        <v>0</v>
      </c>
      <c r="L141" s="81"/>
      <c r="M141" s="566"/>
      <c r="N141" s="61"/>
      <c r="O141" s="42">
        <f t="shared" si="11"/>
        <v>0</v>
      </c>
      <c r="P141" s="375"/>
      <c r="Q141" s="764"/>
      <c r="R141" s="375"/>
      <c r="S141" s="125"/>
      <c r="T141" s="176"/>
      <c r="U141" s="177"/>
      <c r="V141" s="49"/>
      <c r="W141" s="50"/>
    </row>
    <row r="142" spans="1:23" ht="24.75" thickTop="1" thickBot="1" x14ac:dyDescent="0.4">
      <c r="A142" s="99"/>
      <c r="B142" s="99"/>
      <c r="C142" s="197"/>
      <c r="D142" s="197"/>
      <c r="E142" s="34">
        <f t="shared" si="9"/>
        <v>0</v>
      </c>
      <c r="F142" s="1216"/>
      <c r="G142" s="805"/>
      <c r="H142" s="120"/>
      <c r="I142" s="59"/>
      <c r="J142" s="805"/>
      <c r="K142" s="39">
        <f t="shared" si="10"/>
        <v>0</v>
      </c>
      <c r="L142" s="81"/>
      <c r="M142" s="566"/>
      <c r="N142" s="61"/>
      <c r="O142" s="42">
        <f t="shared" si="11"/>
        <v>0</v>
      </c>
      <c r="P142" s="375"/>
      <c r="Q142" s="764"/>
      <c r="R142" s="375"/>
      <c r="S142" s="125"/>
      <c r="T142" s="176"/>
      <c r="U142" s="177"/>
      <c r="V142" s="49"/>
      <c r="W142" s="50"/>
    </row>
    <row r="143" spans="1:23" ht="24.75" thickTop="1" thickBot="1" x14ac:dyDescent="0.4">
      <c r="A143" s="98"/>
      <c r="B143" s="99"/>
      <c r="C143" s="197"/>
      <c r="D143" s="197"/>
      <c r="E143" s="34">
        <f t="shared" si="9"/>
        <v>0</v>
      </c>
      <c r="F143" s="1216"/>
      <c r="G143" s="805"/>
      <c r="H143" s="120"/>
      <c r="I143" s="59"/>
      <c r="J143" s="805"/>
      <c r="K143" s="39">
        <f t="shared" si="10"/>
        <v>0</v>
      </c>
      <c r="L143" s="81"/>
      <c r="M143" s="566"/>
      <c r="N143" s="61"/>
      <c r="O143" s="42">
        <f t="shared" si="11"/>
        <v>0</v>
      </c>
      <c r="P143" s="375"/>
      <c r="Q143" s="764"/>
      <c r="R143" s="375"/>
      <c r="S143" s="125"/>
      <c r="T143" s="176"/>
      <c r="U143" s="177"/>
      <c r="V143" s="49"/>
      <c r="W143" s="50"/>
    </row>
    <row r="144" spans="1:23" ht="24.75" thickTop="1" thickBot="1" x14ac:dyDescent="0.4">
      <c r="A144" s="101"/>
      <c r="B144" s="99"/>
      <c r="C144" s="197"/>
      <c r="D144" s="197"/>
      <c r="E144" s="34">
        <f t="shared" si="9"/>
        <v>0</v>
      </c>
      <c r="F144" s="1216"/>
      <c r="G144" s="805"/>
      <c r="H144" s="120"/>
      <c r="I144" s="59"/>
      <c r="J144" s="805"/>
      <c r="K144" s="39">
        <f t="shared" si="10"/>
        <v>0</v>
      </c>
      <c r="L144" s="81"/>
      <c r="M144" s="566"/>
      <c r="N144" s="61"/>
      <c r="O144" s="42">
        <f t="shared" si="11"/>
        <v>0</v>
      </c>
      <c r="P144" s="375"/>
      <c r="Q144" s="764"/>
      <c r="R144" s="375"/>
      <c r="S144" s="125"/>
      <c r="T144" s="176"/>
      <c r="U144" s="177"/>
      <c r="V144" s="49"/>
      <c r="W144" s="50"/>
    </row>
    <row r="145" spans="1:23" ht="24.75" thickTop="1" thickBot="1" x14ac:dyDescent="0.4">
      <c r="A145" s="101"/>
      <c r="B145" s="99"/>
      <c r="C145" s="197"/>
      <c r="D145" s="197"/>
      <c r="E145" s="34">
        <f t="shared" si="9"/>
        <v>0</v>
      </c>
      <c r="F145" s="1216"/>
      <c r="G145" s="805"/>
      <c r="H145" s="120"/>
      <c r="I145" s="59"/>
      <c r="J145" s="805"/>
      <c r="K145" s="39">
        <f t="shared" si="10"/>
        <v>0</v>
      </c>
      <c r="L145" s="81"/>
      <c r="M145" s="566"/>
      <c r="N145" s="61"/>
      <c r="O145" s="42">
        <f t="shared" si="11"/>
        <v>0</v>
      </c>
      <c r="P145" s="375"/>
      <c r="Q145" s="764"/>
      <c r="R145" s="375"/>
      <c r="S145" s="125"/>
      <c r="T145" s="176"/>
      <c r="U145" s="177"/>
      <c r="V145" s="49"/>
      <c r="W145" s="50"/>
    </row>
    <row r="146" spans="1:23" ht="24.75" thickTop="1" thickBot="1" x14ac:dyDescent="0.4">
      <c r="A146" s="202"/>
      <c r="B146" s="99"/>
      <c r="C146" s="197"/>
      <c r="D146" s="197"/>
      <c r="E146" s="34">
        <f t="shared" si="9"/>
        <v>0</v>
      </c>
      <c r="F146" s="1216"/>
      <c r="G146" s="805"/>
      <c r="H146" s="120"/>
      <c r="I146" s="59"/>
      <c r="J146" s="805"/>
      <c r="K146" s="39">
        <f t="shared" si="10"/>
        <v>0</v>
      </c>
      <c r="L146" s="81"/>
      <c r="M146" s="566"/>
      <c r="N146" s="61"/>
      <c r="O146" s="42">
        <f t="shared" si="11"/>
        <v>0</v>
      </c>
      <c r="P146" s="375"/>
      <c r="Q146" s="764"/>
      <c r="R146" s="375"/>
      <c r="S146" s="125"/>
      <c r="T146" s="176"/>
      <c r="U146" s="177"/>
      <c r="V146" s="49"/>
      <c r="W146" s="50"/>
    </row>
    <row r="147" spans="1:23" ht="24.75" thickTop="1" thickBot="1" x14ac:dyDescent="0.4">
      <c r="A147" s="203"/>
      <c r="B147" s="99"/>
      <c r="C147" s="197"/>
      <c r="D147" s="197"/>
      <c r="E147" s="34">
        <f t="shared" si="9"/>
        <v>0</v>
      </c>
      <c r="F147" s="1216"/>
      <c r="G147" s="805"/>
      <c r="H147" s="120"/>
      <c r="I147" s="59"/>
      <c r="J147" s="805"/>
      <c r="K147" s="39">
        <f t="shared" si="10"/>
        <v>0</v>
      </c>
      <c r="L147" s="81"/>
      <c r="M147" s="566"/>
      <c r="N147" s="61"/>
      <c r="O147" s="42">
        <f t="shared" si="11"/>
        <v>0</v>
      </c>
      <c r="P147" s="375"/>
      <c r="Q147" s="764"/>
      <c r="R147" s="375"/>
      <c r="S147" s="125"/>
      <c r="T147" s="176"/>
      <c r="U147" s="177"/>
      <c r="V147" s="49"/>
      <c r="W147" s="50"/>
    </row>
    <row r="148" spans="1:23" ht="24.75" thickTop="1" thickBot="1" x14ac:dyDescent="0.4">
      <c r="A148" s="204"/>
      <c r="B148" s="99"/>
      <c r="C148" s="197"/>
      <c r="D148" s="197"/>
      <c r="E148" s="34">
        <f t="shared" si="9"/>
        <v>0</v>
      </c>
      <c r="F148" s="1216"/>
      <c r="G148" s="805"/>
      <c r="H148" s="120"/>
      <c r="I148" s="59"/>
      <c r="J148" s="805"/>
      <c r="K148" s="39">
        <f t="shared" si="10"/>
        <v>0</v>
      </c>
      <c r="L148" s="81"/>
      <c r="M148" s="566"/>
      <c r="N148" s="61"/>
      <c r="O148" s="42">
        <f t="shared" si="11"/>
        <v>0</v>
      </c>
      <c r="P148" s="375"/>
      <c r="Q148" s="764"/>
      <c r="R148" s="375"/>
      <c r="S148" s="125"/>
      <c r="T148" s="176"/>
      <c r="U148" s="177"/>
      <c r="V148" s="49"/>
      <c r="W148" s="50"/>
    </row>
    <row r="149" spans="1:23" ht="24.75" thickTop="1" thickBot="1" x14ac:dyDescent="0.4">
      <c r="A149" s="204"/>
      <c r="B149" s="99"/>
      <c r="C149" s="154"/>
      <c r="D149" s="154"/>
      <c r="E149" s="34">
        <f t="shared" si="9"/>
        <v>0</v>
      </c>
      <c r="F149" s="1216"/>
      <c r="G149" s="805"/>
      <c r="H149" s="120"/>
      <c r="I149" s="59"/>
      <c r="J149" s="805"/>
      <c r="K149" s="39">
        <f t="shared" si="10"/>
        <v>0</v>
      </c>
      <c r="L149" s="81"/>
      <c r="M149" s="566"/>
      <c r="N149" s="61"/>
      <c r="O149" s="42">
        <f t="shared" si="11"/>
        <v>0</v>
      </c>
      <c r="P149" s="375"/>
      <c r="Q149" s="764"/>
      <c r="R149" s="375"/>
      <c r="S149" s="125"/>
      <c r="T149" s="176"/>
      <c r="U149" s="177"/>
      <c r="V149" s="49"/>
      <c r="W149" s="50"/>
    </row>
    <row r="150" spans="1:23" ht="24.75" thickTop="1" thickBot="1" x14ac:dyDescent="0.4">
      <c r="A150" s="203"/>
      <c r="B150" s="99"/>
      <c r="C150" s="197"/>
      <c r="D150" s="197"/>
      <c r="E150" s="34">
        <f t="shared" si="9"/>
        <v>0</v>
      </c>
      <c r="F150" s="1216"/>
      <c r="G150" s="805"/>
      <c r="H150" s="120"/>
      <c r="I150" s="205"/>
      <c r="J150" s="805"/>
      <c r="K150" s="39">
        <f t="shared" si="10"/>
        <v>0</v>
      </c>
      <c r="L150" s="81"/>
      <c r="M150" s="566"/>
      <c r="N150" s="61"/>
      <c r="O150" s="42">
        <f t="shared" si="11"/>
        <v>0</v>
      </c>
      <c r="P150" s="375"/>
      <c r="Q150" s="764"/>
      <c r="R150" s="375"/>
      <c r="S150" s="125"/>
      <c r="T150" s="176"/>
      <c r="U150" s="177"/>
      <c r="V150" s="49"/>
      <c r="W150" s="50"/>
    </row>
    <row r="151" spans="1:23" ht="24.75" thickTop="1" thickBot="1" x14ac:dyDescent="0.4">
      <c r="A151" s="203"/>
      <c r="B151" s="99"/>
      <c r="C151" s="154"/>
      <c r="D151" s="154"/>
      <c r="E151" s="34">
        <f t="shared" si="9"/>
        <v>0</v>
      </c>
      <c r="F151" s="1216"/>
      <c r="G151" s="805"/>
      <c r="H151" s="120"/>
      <c r="I151" s="205"/>
      <c r="J151" s="805"/>
      <c r="K151" s="39">
        <f t="shared" si="10"/>
        <v>0</v>
      </c>
      <c r="L151" s="81"/>
      <c r="M151" s="566"/>
      <c r="N151" s="61"/>
      <c r="O151" s="42">
        <f t="shared" si="11"/>
        <v>0</v>
      </c>
      <c r="P151" s="375"/>
      <c r="Q151" s="764"/>
      <c r="R151" s="375"/>
      <c r="S151" s="125"/>
      <c r="T151" s="176"/>
      <c r="U151" s="177"/>
      <c r="V151" s="49"/>
      <c r="W151" s="50"/>
    </row>
    <row r="152" spans="1:23" ht="24.75" thickTop="1" thickBot="1" x14ac:dyDescent="0.4">
      <c r="A152" s="203"/>
      <c r="B152" s="99"/>
      <c r="C152" s="197"/>
      <c r="D152" s="197"/>
      <c r="E152" s="34">
        <f t="shared" si="9"/>
        <v>0</v>
      </c>
      <c r="F152" s="1216"/>
      <c r="G152" s="805"/>
      <c r="H152" s="120"/>
      <c r="I152" s="205"/>
      <c r="J152" s="805"/>
      <c r="K152" s="39">
        <f t="shared" si="10"/>
        <v>0</v>
      </c>
      <c r="L152" s="81"/>
      <c r="M152" s="566"/>
      <c r="N152" s="61"/>
      <c r="O152" s="42">
        <f t="shared" si="11"/>
        <v>0</v>
      </c>
      <c r="P152" s="375"/>
      <c r="Q152" s="764"/>
      <c r="R152" s="375"/>
      <c r="S152" s="125"/>
      <c r="T152" s="176"/>
      <c r="U152" s="177"/>
      <c r="V152" s="49"/>
      <c r="W152" s="50"/>
    </row>
    <row r="153" spans="1:23" ht="24.75" thickTop="1" thickBot="1" x14ac:dyDescent="0.4">
      <c r="A153" s="203"/>
      <c r="B153" s="99"/>
      <c r="C153" s="194"/>
      <c r="D153" s="194"/>
      <c r="E153" s="34">
        <f t="shared" si="9"/>
        <v>0</v>
      </c>
      <c r="F153" s="1216"/>
      <c r="G153" s="805"/>
      <c r="H153" s="120"/>
      <c r="I153" s="205"/>
      <c r="J153" s="805"/>
      <c r="K153" s="39">
        <f t="shared" si="10"/>
        <v>0</v>
      </c>
      <c r="L153" s="81"/>
      <c r="M153" s="566"/>
      <c r="N153" s="61"/>
      <c r="O153" s="42">
        <f t="shared" si="11"/>
        <v>0</v>
      </c>
      <c r="P153" s="375"/>
      <c r="Q153" s="764"/>
      <c r="R153" s="375"/>
      <c r="S153" s="125"/>
      <c r="T153" s="176"/>
      <c r="U153" s="177"/>
      <c r="V153" s="49"/>
      <c r="W153" s="50"/>
    </row>
    <row r="154" spans="1:23" ht="24.75" thickTop="1" thickBot="1" x14ac:dyDescent="0.4">
      <c r="A154" s="99"/>
      <c r="B154" s="99"/>
      <c r="C154" s="197"/>
      <c r="D154" s="197"/>
      <c r="E154" s="34">
        <f t="shared" si="9"/>
        <v>0</v>
      </c>
      <c r="F154" s="1216"/>
      <c r="G154" s="805"/>
      <c r="H154" s="120"/>
      <c r="I154" s="206"/>
      <c r="J154" s="805"/>
      <c r="K154" s="39">
        <f t="shared" si="10"/>
        <v>0</v>
      </c>
      <c r="L154" s="81"/>
      <c r="M154" s="566"/>
      <c r="N154" s="61"/>
      <c r="O154" s="42">
        <f t="shared" si="11"/>
        <v>0</v>
      </c>
      <c r="P154" s="375"/>
      <c r="Q154" s="764"/>
      <c r="R154" s="375"/>
      <c r="S154" s="208"/>
      <c r="T154" s="176"/>
      <c r="U154" s="177"/>
      <c r="V154" s="49"/>
      <c r="W154" s="50"/>
    </row>
    <row r="155" spans="1:23" ht="24.75" thickTop="1" thickBot="1" x14ac:dyDescent="0.4">
      <c r="A155" s="99"/>
      <c r="B155" s="99"/>
      <c r="C155" s="197"/>
      <c r="D155" s="197"/>
      <c r="E155" s="34">
        <f t="shared" si="9"/>
        <v>0</v>
      </c>
      <c r="F155" s="1216"/>
      <c r="G155" s="805"/>
      <c r="H155" s="120"/>
      <c r="I155" s="206"/>
      <c r="J155" s="805"/>
      <c r="K155" s="39">
        <f t="shared" si="10"/>
        <v>0</v>
      </c>
      <c r="L155" s="81"/>
      <c r="M155" s="566"/>
      <c r="N155" s="61"/>
      <c r="O155" s="42">
        <f t="shared" si="11"/>
        <v>0</v>
      </c>
      <c r="P155" s="375"/>
      <c r="Q155" s="764"/>
      <c r="R155" s="375"/>
      <c r="S155" s="208"/>
      <c r="T155" s="176"/>
      <c r="U155" s="177"/>
      <c r="V155" s="49"/>
      <c r="W155" s="50"/>
    </row>
    <row r="156" spans="1:23" ht="24.75" thickTop="1" thickBot="1" x14ac:dyDescent="0.4">
      <c r="A156" s="99"/>
      <c r="B156" s="99"/>
      <c r="C156" s="197"/>
      <c r="D156" s="197"/>
      <c r="E156" s="34">
        <f t="shared" si="9"/>
        <v>0</v>
      </c>
      <c r="F156" s="1216"/>
      <c r="G156" s="805"/>
      <c r="H156" s="120"/>
      <c r="I156" s="206"/>
      <c r="J156" s="805"/>
      <c r="K156" s="39">
        <f t="shared" si="10"/>
        <v>0</v>
      </c>
      <c r="L156" s="81"/>
      <c r="M156" s="566"/>
      <c r="N156" s="61"/>
      <c r="O156" s="42">
        <f t="shared" si="11"/>
        <v>0</v>
      </c>
      <c r="P156" s="375"/>
      <c r="Q156" s="764"/>
      <c r="R156" s="375"/>
      <c r="S156" s="208"/>
      <c r="T156" s="176"/>
      <c r="U156" s="177"/>
      <c r="V156" s="49"/>
      <c r="W156" s="50"/>
    </row>
    <row r="157" spans="1:23" ht="24.75" thickTop="1" thickBot="1" x14ac:dyDescent="0.4">
      <c r="A157" s="99"/>
      <c r="B157" s="99"/>
      <c r="C157" s="197"/>
      <c r="D157" s="197"/>
      <c r="E157" s="34">
        <f t="shared" si="9"/>
        <v>0</v>
      </c>
      <c r="F157" s="1216"/>
      <c r="G157" s="805"/>
      <c r="H157" s="120"/>
      <c r="I157" s="206"/>
      <c r="J157" s="805"/>
      <c r="K157" s="39">
        <f t="shared" si="10"/>
        <v>0</v>
      </c>
      <c r="L157" s="81"/>
      <c r="M157" s="566"/>
      <c r="N157" s="61"/>
      <c r="O157" s="42">
        <f t="shared" si="11"/>
        <v>0</v>
      </c>
      <c r="P157" s="375"/>
      <c r="Q157" s="764"/>
      <c r="R157" s="375"/>
      <c r="S157" s="208"/>
      <c r="T157" s="176"/>
      <c r="U157" s="177"/>
      <c r="V157" s="49"/>
      <c r="W157" s="50"/>
    </row>
    <row r="158" spans="1:23" ht="24.75" thickTop="1" thickBot="1" x14ac:dyDescent="0.4">
      <c r="A158" s="102"/>
      <c r="B158" s="99"/>
      <c r="C158" s="197"/>
      <c r="D158" s="197"/>
      <c r="E158" s="34">
        <f t="shared" si="9"/>
        <v>0</v>
      </c>
      <c r="F158" s="1216"/>
      <c r="G158" s="805"/>
      <c r="H158" s="120"/>
      <c r="I158" s="205"/>
      <c r="J158" s="805"/>
      <c r="K158" s="39">
        <f t="shared" si="10"/>
        <v>0</v>
      </c>
      <c r="L158" s="81"/>
      <c r="M158" s="566"/>
      <c r="N158" s="61"/>
      <c r="O158" s="42">
        <f t="shared" si="11"/>
        <v>0</v>
      </c>
      <c r="P158" s="474"/>
      <c r="Q158" s="764"/>
      <c r="R158" s="210"/>
      <c r="S158" s="208"/>
      <c r="T158" s="176"/>
      <c r="U158" s="177"/>
      <c r="V158" s="49"/>
      <c r="W158" s="50"/>
    </row>
    <row r="159" spans="1:23" ht="24.75" thickTop="1" thickBot="1" x14ac:dyDescent="0.4">
      <c r="A159" s="99"/>
      <c r="B159" s="99"/>
      <c r="C159" s="197"/>
      <c r="D159" s="197"/>
      <c r="E159" s="34">
        <f t="shared" si="9"/>
        <v>0</v>
      </c>
      <c r="F159" s="1216"/>
      <c r="G159" s="805"/>
      <c r="H159" s="120"/>
      <c r="I159" s="205"/>
      <c r="J159" s="805"/>
      <c r="K159" s="39">
        <f t="shared" si="10"/>
        <v>0</v>
      </c>
      <c r="L159" s="81"/>
      <c r="M159" s="566"/>
      <c r="N159" s="61"/>
      <c r="O159" s="42">
        <f t="shared" si="11"/>
        <v>0</v>
      </c>
      <c r="P159" s="474"/>
      <c r="Q159" s="764"/>
      <c r="R159" s="210"/>
      <c r="S159" s="208"/>
      <c r="T159" s="176"/>
      <c r="U159" s="177"/>
      <c r="V159" s="49"/>
      <c r="W159" s="50"/>
    </row>
    <row r="160" spans="1:23" ht="24.75" thickTop="1" thickBot="1" x14ac:dyDescent="0.4">
      <c r="A160" s="101"/>
      <c r="B160" s="99"/>
      <c r="C160" s="197"/>
      <c r="D160" s="181"/>
      <c r="E160" s="34">
        <f t="shared" si="9"/>
        <v>0</v>
      </c>
      <c r="F160" s="1216"/>
      <c r="G160" s="805"/>
      <c r="H160" s="120"/>
      <c r="I160" s="205"/>
      <c r="J160" s="805"/>
      <c r="K160" s="39">
        <f t="shared" si="10"/>
        <v>0</v>
      </c>
      <c r="L160" s="81"/>
      <c r="M160" s="566"/>
      <c r="N160" s="61"/>
      <c r="O160" s="42">
        <f t="shared" si="11"/>
        <v>0</v>
      </c>
      <c r="P160" s="69"/>
      <c r="Q160" s="670"/>
      <c r="R160" s="210"/>
      <c r="S160" s="208"/>
      <c r="T160" s="176"/>
      <c r="U160" s="177"/>
      <c r="V160" s="49"/>
      <c r="W160" s="50"/>
    </row>
    <row r="161" spans="1:23" ht="24.75" thickTop="1" thickBot="1" x14ac:dyDescent="0.4">
      <c r="A161" s="101"/>
      <c r="B161" s="99"/>
      <c r="C161" s="197"/>
      <c r="D161" s="181"/>
      <c r="E161" s="34">
        <f t="shared" si="9"/>
        <v>0</v>
      </c>
      <c r="F161" s="1216"/>
      <c r="G161" s="805"/>
      <c r="H161" s="120"/>
      <c r="I161" s="205"/>
      <c r="J161" s="805"/>
      <c r="K161" s="39">
        <f t="shared" si="10"/>
        <v>0</v>
      </c>
      <c r="L161" s="81"/>
      <c r="M161" s="566"/>
      <c r="N161" s="61"/>
      <c r="O161" s="42">
        <f t="shared" si="11"/>
        <v>0</v>
      </c>
      <c r="P161" s="69"/>
      <c r="Q161" s="670"/>
      <c r="R161" s="210"/>
      <c r="S161" s="208"/>
      <c r="T161" s="176"/>
      <c r="U161" s="177"/>
      <c r="V161" s="49"/>
      <c r="W161" s="50"/>
    </row>
    <row r="162" spans="1:23" ht="24.75" thickTop="1" thickBot="1" x14ac:dyDescent="0.4">
      <c r="A162" s="101"/>
      <c r="B162" s="99"/>
      <c r="C162" s="197"/>
      <c r="D162" s="181"/>
      <c r="E162" s="34">
        <f t="shared" si="9"/>
        <v>0</v>
      </c>
      <c r="F162" s="1216"/>
      <c r="G162" s="805"/>
      <c r="H162" s="120"/>
      <c r="I162" s="205"/>
      <c r="J162" s="805"/>
      <c r="K162" s="39">
        <f t="shared" si="10"/>
        <v>0</v>
      </c>
      <c r="L162" s="81"/>
      <c r="M162" s="566"/>
      <c r="N162" s="61"/>
      <c r="O162" s="42">
        <f t="shared" si="11"/>
        <v>0</v>
      </c>
      <c r="P162" s="69"/>
      <c r="Q162" s="670"/>
      <c r="R162" s="210"/>
      <c r="S162" s="208"/>
      <c r="T162" s="176"/>
      <c r="U162" s="177"/>
      <c r="V162" s="49"/>
      <c r="W162" s="50"/>
    </row>
    <row r="163" spans="1:23" ht="24.75" thickTop="1" thickBot="1" x14ac:dyDescent="0.4">
      <c r="A163" s="101"/>
      <c r="B163" s="99"/>
      <c r="C163" s="197"/>
      <c r="D163" s="181"/>
      <c r="E163" s="34">
        <f t="shared" si="9"/>
        <v>0</v>
      </c>
      <c r="F163" s="1216"/>
      <c r="G163" s="805"/>
      <c r="H163" s="120"/>
      <c r="I163" s="205"/>
      <c r="J163" s="805"/>
      <c r="K163" s="39">
        <f t="shared" si="10"/>
        <v>0</v>
      </c>
      <c r="L163" s="81"/>
      <c r="M163" s="566"/>
      <c r="N163" s="61"/>
      <c r="O163" s="42">
        <f t="shared" si="11"/>
        <v>0</v>
      </c>
      <c r="P163" s="69"/>
      <c r="Q163" s="670"/>
      <c r="R163" s="210"/>
      <c r="S163" s="208"/>
      <c r="T163" s="176"/>
      <c r="U163" s="177"/>
      <c r="V163" s="49"/>
      <c r="W163" s="50"/>
    </row>
    <row r="164" spans="1:23" ht="24.75" thickTop="1" thickBot="1" x14ac:dyDescent="0.4">
      <c r="A164" s="101"/>
      <c r="B164" s="99"/>
      <c r="C164" s="197"/>
      <c r="D164" s="181"/>
      <c r="E164" s="34">
        <f t="shared" si="9"/>
        <v>0</v>
      </c>
      <c r="F164" s="1216"/>
      <c r="G164" s="805"/>
      <c r="H164" s="120"/>
      <c r="I164" s="205"/>
      <c r="J164" s="805"/>
      <c r="K164" s="39">
        <f t="shared" si="10"/>
        <v>0</v>
      </c>
      <c r="L164" s="81"/>
      <c r="M164" s="566"/>
      <c r="N164" s="61"/>
      <c r="O164" s="42">
        <f t="shared" si="11"/>
        <v>0</v>
      </c>
      <c r="P164" s="69"/>
      <c r="Q164" s="670"/>
      <c r="R164" s="210"/>
      <c r="S164" s="208"/>
      <c r="T164" s="176"/>
      <c r="U164" s="177"/>
      <c r="V164" s="49"/>
      <c r="W164" s="50"/>
    </row>
    <row r="165" spans="1:23" ht="24.75" thickTop="1" thickBot="1" x14ac:dyDescent="0.4">
      <c r="A165" s="203"/>
      <c r="B165" s="99"/>
      <c r="C165" s="197"/>
      <c r="D165" s="197"/>
      <c r="E165" s="34">
        <f t="shared" si="9"/>
        <v>0</v>
      </c>
      <c r="F165" s="1216"/>
      <c r="G165" s="805"/>
      <c r="H165" s="120"/>
      <c r="I165" s="205"/>
      <c r="J165" s="805"/>
      <c r="K165" s="39">
        <f t="shared" si="10"/>
        <v>0</v>
      </c>
      <c r="L165" s="81"/>
      <c r="M165" s="566"/>
      <c r="N165" s="61"/>
      <c r="O165" s="42">
        <f t="shared" si="11"/>
        <v>0</v>
      </c>
      <c r="P165" s="69"/>
      <c r="Q165" s="670"/>
      <c r="R165" s="210"/>
      <c r="S165" s="208"/>
      <c r="T165" s="176"/>
      <c r="U165" s="177"/>
      <c r="V165" s="49"/>
      <c r="W165" s="50"/>
    </row>
    <row r="166" spans="1:23" ht="24.75" thickTop="1" thickBot="1" x14ac:dyDescent="0.4">
      <c r="A166" s="169"/>
      <c r="B166" s="99"/>
      <c r="C166" s="154"/>
      <c r="D166" s="182"/>
      <c r="E166" s="34">
        <f t="shared" si="9"/>
        <v>0</v>
      </c>
      <c r="F166" s="1216"/>
      <c r="G166" s="805"/>
      <c r="H166" s="120"/>
      <c r="I166" s="205"/>
      <c r="J166" s="805"/>
      <c r="K166" s="39">
        <f t="shared" si="10"/>
        <v>0</v>
      </c>
      <c r="L166" s="81"/>
      <c r="M166" s="566"/>
      <c r="N166" s="61"/>
      <c r="O166" s="42">
        <f t="shared" si="11"/>
        <v>0</v>
      </c>
      <c r="P166" s="69"/>
      <c r="Q166" s="670"/>
      <c r="R166" s="210"/>
      <c r="S166" s="208"/>
      <c r="T166" s="176"/>
      <c r="U166" s="177"/>
      <c r="V166" s="49"/>
      <c r="W166" s="50"/>
    </row>
    <row r="167" spans="1:23" ht="24.75" thickTop="1" thickBot="1" x14ac:dyDescent="0.4">
      <c r="A167" s="169"/>
      <c r="B167" s="99"/>
      <c r="C167" s="154"/>
      <c r="D167" s="182"/>
      <c r="E167" s="34">
        <f t="shared" si="9"/>
        <v>0</v>
      </c>
      <c r="F167" s="1216"/>
      <c r="G167" s="805"/>
      <c r="H167" s="120"/>
      <c r="I167" s="205"/>
      <c r="J167" s="805"/>
      <c r="K167" s="39">
        <f t="shared" si="10"/>
        <v>0</v>
      </c>
      <c r="L167" s="81"/>
      <c r="M167" s="566"/>
      <c r="N167" s="61"/>
      <c r="O167" s="42">
        <f t="shared" si="11"/>
        <v>0</v>
      </c>
      <c r="P167" s="69"/>
      <c r="Q167" s="670"/>
      <c r="R167" s="211"/>
      <c r="S167" s="208"/>
      <c r="T167" s="176"/>
      <c r="U167" s="177"/>
      <c r="V167" s="49"/>
      <c r="W167" s="50"/>
    </row>
    <row r="168" spans="1:23" ht="24.75" thickTop="1" thickBot="1" x14ac:dyDescent="0.4">
      <c r="A168" s="169"/>
      <c r="B168" s="99"/>
      <c r="C168" s="154"/>
      <c r="D168" s="182"/>
      <c r="E168" s="34">
        <f t="shared" si="9"/>
        <v>0</v>
      </c>
      <c r="F168" s="1216"/>
      <c r="G168" s="805"/>
      <c r="H168" s="120"/>
      <c r="I168" s="205"/>
      <c r="J168" s="805"/>
      <c r="K168" s="39">
        <f t="shared" si="10"/>
        <v>0</v>
      </c>
      <c r="L168" s="81"/>
      <c r="M168" s="566"/>
      <c r="N168" s="61"/>
      <c r="O168" s="42">
        <f t="shared" si="11"/>
        <v>0</v>
      </c>
      <c r="P168" s="69"/>
      <c r="Q168" s="670"/>
      <c r="R168" s="210"/>
      <c r="S168" s="208"/>
      <c r="T168" s="176"/>
      <c r="U168" s="177"/>
      <c r="V168" s="49"/>
      <c r="W168" s="50"/>
    </row>
    <row r="169" spans="1:23" ht="24.75" thickTop="1" thickBot="1" x14ac:dyDescent="0.4">
      <c r="A169" s="203"/>
      <c r="B169" s="99"/>
      <c r="C169" s="197"/>
      <c r="D169" s="197"/>
      <c r="E169" s="34">
        <f t="shared" si="9"/>
        <v>0</v>
      </c>
      <c r="F169" s="1216"/>
      <c r="G169" s="805"/>
      <c r="H169" s="120"/>
      <c r="I169" s="205"/>
      <c r="J169" s="805"/>
      <c r="K169" s="39">
        <f t="shared" si="10"/>
        <v>0</v>
      </c>
      <c r="L169" s="81"/>
      <c r="M169" s="566"/>
      <c r="N169" s="61"/>
      <c r="O169" s="42">
        <f t="shared" si="11"/>
        <v>0</v>
      </c>
      <c r="P169" s="69"/>
      <c r="Q169" s="670"/>
      <c r="R169" s="210"/>
      <c r="S169" s="208"/>
      <c r="T169" s="176"/>
      <c r="U169" s="177"/>
      <c r="V169" s="49"/>
      <c r="W169" s="50"/>
    </row>
    <row r="170" spans="1:23" ht="24.75" thickTop="1" thickBot="1" x14ac:dyDescent="0.4">
      <c r="A170" s="203"/>
      <c r="B170" s="99"/>
      <c r="C170" s="197"/>
      <c r="D170" s="197"/>
      <c r="E170" s="34">
        <f t="shared" si="9"/>
        <v>0</v>
      </c>
      <c r="F170" s="1216"/>
      <c r="G170" s="805"/>
      <c r="H170" s="120"/>
      <c r="I170" s="206"/>
      <c r="J170" s="805"/>
      <c r="K170" s="39">
        <f t="shared" si="10"/>
        <v>0</v>
      </c>
      <c r="L170" s="81"/>
      <c r="M170" s="566"/>
      <c r="N170" s="61"/>
      <c r="O170" s="42">
        <f t="shared" si="11"/>
        <v>0</v>
      </c>
      <c r="P170" s="69"/>
      <c r="Q170" s="670"/>
      <c r="R170" s="210"/>
      <c r="S170" s="208"/>
      <c r="T170" s="176"/>
      <c r="U170" s="177"/>
      <c r="V170" s="49"/>
      <c r="W170" s="50"/>
    </row>
    <row r="171" spans="1:23" ht="24.75" thickTop="1" thickBot="1" x14ac:dyDescent="0.4">
      <c r="A171" s="203"/>
      <c r="B171" s="99"/>
      <c r="C171" s="197"/>
      <c r="D171" s="197"/>
      <c r="E171" s="34">
        <f t="shared" si="9"/>
        <v>0</v>
      </c>
      <c r="F171" s="1216"/>
      <c r="G171" s="805"/>
      <c r="H171" s="120"/>
      <c r="I171" s="213"/>
      <c r="J171" s="805"/>
      <c r="K171" s="39">
        <f t="shared" si="10"/>
        <v>0</v>
      </c>
      <c r="L171" s="81"/>
      <c r="M171" s="566"/>
      <c r="N171" s="61"/>
      <c r="O171" s="42">
        <f t="shared" si="11"/>
        <v>0</v>
      </c>
      <c r="P171" s="69"/>
      <c r="Q171" s="670"/>
      <c r="R171" s="210"/>
      <c r="S171" s="208"/>
      <c r="T171" s="176"/>
      <c r="U171" s="177"/>
      <c r="V171" s="49"/>
      <c r="W171" s="50"/>
    </row>
    <row r="172" spans="1:23" ht="24.75" thickTop="1" thickBot="1" x14ac:dyDescent="0.4">
      <c r="A172" s="203"/>
      <c r="B172" s="99"/>
      <c r="C172" s="197"/>
      <c r="D172" s="197"/>
      <c r="E172" s="34">
        <f t="shared" si="9"/>
        <v>0</v>
      </c>
      <c r="F172" s="1216"/>
      <c r="G172" s="805"/>
      <c r="H172" s="120"/>
      <c r="I172" s="205"/>
      <c r="J172" s="805"/>
      <c r="K172" s="39">
        <f t="shared" si="10"/>
        <v>0</v>
      </c>
      <c r="L172" s="81"/>
      <c r="M172" s="566"/>
      <c r="N172" s="61"/>
      <c r="O172" s="42">
        <f t="shared" si="11"/>
        <v>0</v>
      </c>
      <c r="P172" s="69"/>
      <c r="Q172" s="670"/>
      <c r="R172" s="210"/>
      <c r="S172" s="208"/>
      <c r="T172" s="176"/>
      <c r="U172" s="177"/>
      <c r="V172" s="49"/>
      <c r="W172" s="50"/>
    </row>
    <row r="173" spans="1:23" ht="24.75" thickTop="1" thickBot="1" x14ac:dyDescent="0.4">
      <c r="A173" s="214"/>
      <c r="B173" s="99"/>
      <c r="C173" s="197"/>
      <c r="D173" s="197"/>
      <c r="E173" s="34">
        <f t="shared" si="9"/>
        <v>0</v>
      </c>
      <c r="F173" s="1216"/>
      <c r="G173" s="805"/>
      <c r="H173" s="120"/>
      <c r="I173" s="215"/>
      <c r="J173" s="805"/>
      <c r="K173" s="39">
        <f t="shared" si="10"/>
        <v>0</v>
      </c>
      <c r="L173" s="81"/>
      <c r="M173" s="566"/>
      <c r="N173" s="61"/>
      <c r="O173" s="42">
        <f t="shared" si="11"/>
        <v>0</v>
      </c>
      <c r="P173" s="216"/>
      <c r="Q173" s="676"/>
      <c r="R173" s="218"/>
      <c r="S173" s="219"/>
      <c r="T173" s="176"/>
      <c r="U173" s="177"/>
      <c r="V173" s="49"/>
      <c r="W173" s="50"/>
    </row>
    <row r="174" spans="1:23" ht="24.75" thickTop="1" thickBot="1" x14ac:dyDescent="0.4">
      <c r="A174" s="220"/>
      <c r="B174" s="99"/>
      <c r="C174" s="197"/>
      <c r="D174" s="197"/>
      <c r="E174" s="34">
        <f t="shared" si="9"/>
        <v>0</v>
      </c>
      <c r="F174" s="1216"/>
      <c r="G174" s="805"/>
      <c r="H174" s="661"/>
      <c r="I174" s="222"/>
      <c r="J174" s="805"/>
      <c r="K174" s="39">
        <f t="shared" si="10"/>
        <v>0</v>
      </c>
      <c r="L174" s="81"/>
      <c r="M174" s="566"/>
      <c r="N174" s="61"/>
      <c r="O174" s="42">
        <f t="shared" si="11"/>
        <v>0</v>
      </c>
      <c r="P174" s="223"/>
      <c r="Q174" s="125"/>
      <c r="R174" s="210"/>
      <c r="S174" s="208"/>
      <c r="T174" s="176"/>
      <c r="U174" s="177"/>
      <c r="V174" s="49"/>
      <c r="W174" s="50"/>
    </row>
    <row r="175" spans="1:23" ht="24.75" thickTop="1" thickBot="1" x14ac:dyDescent="0.4">
      <c r="A175" s="204"/>
      <c r="B175" s="99"/>
      <c r="C175" s="197"/>
      <c r="D175" s="197"/>
      <c r="E175" s="34">
        <f t="shared" si="9"/>
        <v>0</v>
      </c>
      <c r="F175" s="1216"/>
      <c r="G175" s="805"/>
      <c r="H175" s="224"/>
      <c r="I175" s="215"/>
      <c r="J175" s="805"/>
      <c r="K175" s="39">
        <f t="shared" si="10"/>
        <v>0</v>
      </c>
      <c r="L175" s="81"/>
      <c r="M175" s="566"/>
      <c r="N175" s="61"/>
      <c r="O175" s="42">
        <f t="shared" si="11"/>
        <v>0</v>
      </c>
      <c r="P175" s="223"/>
      <c r="Q175" s="125"/>
      <c r="R175" s="210"/>
      <c r="S175" s="208"/>
      <c r="T175" s="176"/>
      <c r="U175" s="177"/>
      <c r="V175" s="49"/>
      <c r="W175" s="50"/>
    </row>
    <row r="176" spans="1:23" ht="24.75" thickTop="1" thickBot="1" x14ac:dyDescent="0.4">
      <c r="A176" s="204"/>
      <c r="B176" s="99"/>
      <c r="C176" s="197"/>
      <c r="D176" s="197"/>
      <c r="E176" s="34">
        <f t="shared" ref="E176:E245" si="12">D176*G176</f>
        <v>0</v>
      </c>
      <c r="F176" s="1216"/>
      <c r="G176" s="805"/>
      <c r="H176" s="224"/>
      <c r="I176" s="222"/>
      <c r="J176" s="805"/>
      <c r="K176" s="39">
        <f t="shared" si="10"/>
        <v>0</v>
      </c>
      <c r="L176" s="225"/>
      <c r="M176" s="566"/>
      <c r="N176" s="61" t="s">
        <v>26</v>
      </c>
      <c r="O176" s="42">
        <f t="shared" si="11"/>
        <v>0</v>
      </c>
      <c r="P176" s="216"/>
      <c r="Q176" s="676"/>
      <c r="R176" s="218"/>
      <c r="S176" s="219"/>
      <c r="T176" s="176"/>
      <c r="U176" s="177"/>
      <c r="V176" s="49"/>
      <c r="W176" s="50"/>
    </row>
    <row r="177" spans="1:23" ht="24.75" thickTop="1" thickBot="1" x14ac:dyDescent="0.4">
      <c r="A177" s="203"/>
      <c r="B177" s="99"/>
      <c r="C177" s="197"/>
      <c r="D177" s="197"/>
      <c r="E177" s="34">
        <f t="shared" si="12"/>
        <v>0</v>
      </c>
      <c r="F177" s="1216"/>
      <c r="G177" s="805"/>
      <c r="H177" s="224"/>
      <c r="I177" s="222"/>
      <c r="J177" s="805"/>
      <c r="K177" s="39">
        <f t="shared" si="10"/>
        <v>0</v>
      </c>
      <c r="L177" s="225"/>
      <c r="M177" s="566"/>
      <c r="N177" s="61"/>
      <c r="O177" s="42">
        <f t="shared" si="11"/>
        <v>0</v>
      </c>
      <c r="P177" s="223"/>
      <c r="Q177" s="125"/>
      <c r="R177" s="210"/>
      <c r="S177" s="208"/>
      <c r="T177" s="176"/>
      <c r="U177" s="177"/>
      <c r="V177" s="49"/>
      <c r="W177" s="50"/>
    </row>
    <row r="178" spans="1:23" ht="24.75" thickTop="1" thickBot="1" x14ac:dyDescent="0.4">
      <c r="A178" s="169"/>
      <c r="B178" s="99"/>
      <c r="C178" s="226"/>
      <c r="D178" s="226"/>
      <c r="E178" s="34">
        <f t="shared" si="12"/>
        <v>0</v>
      </c>
      <c r="F178" s="1216"/>
      <c r="G178" s="805"/>
      <c r="H178" s="224"/>
      <c r="I178" s="227"/>
      <c r="J178" s="805"/>
      <c r="K178" s="39">
        <f t="shared" si="10"/>
        <v>0</v>
      </c>
      <c r="L178" s="81"/>
      <c r="M178" s="566"/>
      <c r="N178" s="61"/>
      <c r="O178" s="42">
        <f t="shared" si="11"/>
        <v>0</v>
      </c>
      <c r="P178" s="228"/>
      <c r="Q178" s="677"/>
      <c r="R178" s="124"/>
      <c r="S178" s="125"/>
      <c r="T178" s="176"/>
      <c r="U178" s="177"/>
      <c r="V178" s="49"/>
      <c r="W178" s="50"/>
    </row>
    <row r="179" spans="1:23" ht="24.75" thickTop="1" thickBot="1" x14ac:dyDescent="0.4">
      <c r="A179" s="230"/>
      <c r="B179" s="99"/>
      <c r="C179" s="197"/>
      <c r="D179" s="197"/>
      <c r="E179" s="34">
        <f t="shared" si="12"/>
        <v>0</v>
      </c>
      <c r="F179" s="1216"/>
      <c r="G179" s="805"/>
      <c r="H179" s="224"/>
      <c r="I179" s="205"/>
      <c r="J179" s="805"/>
      <c r="K179" s="39">
        <f t="shared" si="10"/>
        <v>0</v>
      </c>
      <c r="L179" s="225"/>
      <c r="M179" s="570"/>
      <c r="N179" s="231"/>
      <c r="O179" s="42">
        <f t="shared" si="11"/>
        <v>0</v>
      </c>
      <c r="P179" s="228"/>
      <c r="Q179" s="677"/>
      <c r="R179" s="218"/>
      <c r="S179" s="219"/>
      <c r="T179" s="176"/>
      <c r="U179" s="177"/>
      <c r="V179" s="49"/>
      <c r="W179" s="50"/>
    </row>
    <row r="180" spans="1:23" ht="24.75" thickTop="1" thickBot="1" x14ac:dyDescent="0.4">
      <c r="A180" s="203"/>
      <c r="B180" s="99"/>
      <c r="C180" s="197"/>
      <c r="D180" s="197"/>
      <c r="E180" s="34">
        <f t="shared" si="12"/>
        <v>0</v>
      </c>
      <c r="F180" s="1216"/>
      <c r="G180" s="805"/>
      <c r="H180" s="224"/>
      <c r="I180" s="205"/>
      <c r="J180" s="805"/>
      <c r="K180" s="39">
        <f t="shared" si="10"/>
        <v>0</v>
      </c>
      <c r="L180" s="225"/>
      <c r="M180" s="570"/>
      <c r="N180" s="231"/>
      <c r="O180" s="42">
        <f t="shared" si="11"/>
        <v>0</v>
      </c>
      <c r="P180" s="69"/>
      <c r="Q180" s="670"/>
      <c r="R180" s="218"/>
      <c r="S180" s="219"/>
      <c r="T180" s="176"/>
      <c r="U180" s="177"/>
      <c r="V180" s="49"/>
      <c r="W180" s="50"/>
    </row>
    <row r="181" spans="1:23" ht="24.75" thickTop="1" thickBot="1" x14ac:dyDescent="0.4">
      <c r="A181" s="204"/>
      <c r="B181" s="99"/>
      <c r="C181" s="197"/>
      <c r="D181" s="197"/>
      <c r="E181" s="34">
        <f t="shared" si="12"/>
        <v>0</v>
      </c>
      <c r="F181" s="1216"/>
      <c r="G181" s="805"/>
      <c r="H181" s="224"/>
      <c r="I181" s="232"/>
      <c r="J181" s="805"/>
      <c r="K181" s="39">
        <f t="shared" si="10"/>
        <v>0</v>
      </c>
      <c r="L181" s="233"/>
      <c r="M181" s="570"/>
      <c r="N181" s="231"/>
      <c r="O181" s="42">
        <f t="shared" si="11"/>
        <v>0</v>
      </c>
      <c r="P181" s="223"/>
      <c r="Q181" s="125"/>
      <c r="R181" s="218"/>
      <c r="S181" s="219"/>
      <c r="T181" s="176"/>
      <c r="U181" s="177"/>
      <c r="V181" s="49"/>
      <c r="W181" s="50"/>
    </row>
    <row r="182" spans="1:23" ht="24.75" thickTop="1" thickBot="1" x14ac:dyDescent="0.4">
      <c r="A182" s="204"/>
      <c r="B182" s="99"/>
      <c r="C182" s="197"/>
      <c r="D182" s="197"/>
      <c r="E182" s="34">
        <f t="shared" si="12"/>
        <v>0</v>
      </c>
      <c r="F182" s="1216"/>
      <c r="G182" s="805"/>
      <c r="H182" s="224"/>
      <c r="I182" s="205"/>
      <c r="J182" s="805"/>
      <c r="K182" s="39">
        <f t="shared" si="10"/>
        <v>0</v>
      </c>
      <c r="L182" s="234"/>
      <c r="M182" s="571"/>
      <c r="N182" s="235"/>
      <c r="O182" s="42">
        <f t="shared" si="11"/>
        <v>0</v>
      </c>
      <c r="P182" s="216"/>
      <c r="Q182" s="676"/>
      <c r="R182" s="218"/>
      <c r="S182" s="219"/>
      <c r="T182" s="176"/>
      <c r="U182" s="177"/>
      <c r="V182" s="49"/>
      <c r="W182" s="50"/>
    </row>
    <row r="183" spans="1:23" ht="24.75" thickTop="1" thickBot="1" x14ac:dyDescent="0.4">
      <c r="A183" s="236"/>
      <c r="B183" s="99"/>
      <c r="C183" s="197"/>
      <c r="D183" s="197"/>
      <c r="E183" s="34">
        <f t="shared" si="12"/>
        <v>0</v>
      </c>
      <c r="F183" s="1216"/>
      <c r="G183" s="809"/>
      <c r="H183" s="224"/>
      <c r="I183" s="213"/>
      <c r="J183" s="805"/>
      <c r="K183" s="39">
        <f t="shared" si="10"/>
        <v>0</v>
      </c>
      <c r="L183" s="234"/>
      <c r="M183" s="572"/>
      <c r="N183" s="238"/>
      <c r="O183" s="42">
        <f t="shared" si="11"/>
        <v>0</v>
      </c>
      <c r="P183" s="223"/>
      <c r="Q183" s="125"/>
      <c r="R183" s="218"/>
      <c r="S183" s="219"/>
      <c r="T183" s="176"/>
      <c r="U183" s="177"/>
      <c r="V183" s="49"/>
      <c r="W183" s="50"/>
    </row>
    <row r="184" spans="1:23" ht="24.75" thickTop="1" thickBot="1" x14ac:dyDescent="0.4">
      <c r="A184" s="214"/>
      <c r="B184" s="99"/>
      <c r="C184" s="197"/>
      <c r="D184" s="197"/>
      <c r="E184" s="34">
        <f t="shared" si="12"/>
        <v>0</v>
      </c>
      <c r="F184" s="1216"/>
      <c r="G184" s="805"/>
      <c r="H184" s="224"/>
      <c r="I184" s="205"/>
      <c r="J184" s="805"/>
      <c r="K184" s="39">
        <f t="shared" si="10"/>
        <v>0</v>
      </c>
      <c r="L184" s="234"/>
      <c r="M184" s="570"/>
      <c r="N184" s="231"/>
      <c r="O184" s="42">
        <f t="shared" si="11"/>
        <v>0</v>
      </c>
      <c r="P184" s="216"/>
      <c r="Q184" s="676"/>
      <c r="R184" s="218"/>
      <c r="S184" s="219"/>
      <c r="T184" s="176"/>
      <c r="U184" s="177"/>
      <c r="V184" s="49"/>
      <c r="W184" s="50"/>
    </row>
    <row r="185" spans="1:23" ht="24.75" thickTop="1" thickBot="1" x14ac:dyDescent="0.4">
      <c r="A185" s="204"/>
      <c r="B185" s="99"/>
      <c r="C185" s="197"/>
      <c r="D185" s="197"/>
      <c r="E185" s="34">
        <f t="shared" si="12"/>
        <v>0</v>
      </c>
      <c r="F185" s="1216"/>
      <c r="G185" s="805"/>
      <c r="H185" s="224"/>
      <c r="I185" s="239"/>
      <c r="J185" s="805"/>
      <c r="K185" s="39">
        <f t="shared" si="10"/>
        <v>0</v>
      </c>
      <c r="L185" s="81"/>
      <c r="M185" s="570"/>
      <c r="N185" s="231"/>
      <c r="O185" s="42">
        <f t="shared" si="11"/>
        <v>0</v>
      </c>
      <c r="P185" s="216"/>
      <c r="Q185" s="676"/>
      <c r="R185" s="218"/>
      <c r="S185" s="219"/>
      <c r="T185" s="176"/>
      <c r="U185" s="177"/>
      <c r="V185" s="49"/>
      <c r="W185" s="50"/>
    </row>
    <row r="186" spans="1:23" ht="24.75" thickTop="1" thickBot="1" x14ac:dyDescent="0.4">
      <c r="A186" s="204"/>
      <c r="B186" s="99"/>
      <c r="C186" s="197"/>
      <c r="D186" s="197"/>
      <c r="E186" s="34">
        <f t="shared" si="12"/>
        <v>0</v>
      </c>
      <c r="F186" s="1216"/>
      <c r="G186" s="805"/>
      <c r="H186" s="224"/>
      <c r="I186" s="215"/>
      <c r="J186" s="805"/>
      <c r="K186" s="39">
        <f t="shared" si="10"/>
        <v>0</v>
      </c>
      <c r="L186" s="234"/>
      <c r="M186" s="570"/>
      <c r="N186" s="231"/>
      <c r="O186" s="42">
        <f t="shared" si="11"/>
        <v>0</v>
      </c>
      <c r="P186" s="216"/>
      <c r="Q186" s="676"/>
      <c r="R186" s="218"/>
      <c r="S186" s="219"/>
      <c r="T186" s="176"/>
      <c r="U186" s="177"/>
      <c r="V186" s="49"/>
      <c r="W186" s="50"/>
    </row>
    <row r="187" spans="1:23" ht="24.75" thickTop="1" thickBot="1" x14ac:dyDescent="0.4">
      <c r="A187" s="204"/>
      <c r="B187" s="99"/>
      <c r="C187" s="197"/>
      <c r="D187" s="197"/>
      <c r="E187" s="34">
        <f t="shared" si="12"/>
        <v>0</v>
      </c>
      <c r="F187" s="1216"/>
      <c r="G187" s="805"/>
      <c r="H187" s="224"/>
      <c r="I187" s="175"/>
      <c r="J187" s="805"/>
      <c r="K187" s="39">
        <f t="shared" si="10"/>
        <v>0</v>
      </c>
      <c r="L187" s="234"/>
      <c r="M187" s="570"/>
      <c r="N187" s="231"/>
      <c r="O187" s="42">
        <f t="shared" si="11"/>
        <v>0</v>
      </c>
      <c r="P187" s="216"/>
      <c r="Q187" s="676"/>
      <c r="R187" s="218"/>
      <c r="S187" s="219"/>
      <c r="T187" s="176"/>
      <c r="U187" s="177"/>
      <c r="V187" s="49"/>
      <c r="W187" s="50"/>
    </row>
    <row r="188" spans="1:23" ht="24.75" thickTop="1" thickBot="1" x14ac:dyDescent="0.4">
      <c r="A188" s="204"/>
      <c r="B188" s="99"/>
      <c r="C188" s="197"/>
      <c r="D188" s="197"/>
      <c r="E188" s="34">
        <f t="shared" si="12"/>
        <v>0</v>
      </c>
      <c r="F188" s="1216"/>
      <c r="G188" s="805"/>
      <c r="H188" s="224"/>
      <c r="I188" s="240"/>
      <c r="J188" s="805"/>
      <c r="K188" s="39">
        <f t="shared" si="10"/>
        <v>0</v>
      </c>
      <c r="L188" s="234"/>
      <c r="M188" s="573"/>
      <c r="N188" s="241"/>
      <c r="O188" s="42">
        <f t="shared" si="11"/>
        <v>0</v>
      </c>
      <c r="P188" s="216"/>
      <c r="Q188" s="676"/>
      <c r="R188" s="218"/>
      <c r="S188" s="219"/>
      <c r="T188" s="176"/>
      <c r="U188" s="177"/>
      <c r="V188" s="49"/>
      <c r="W188" s="50"/>
    </row>
    <row r="189" spans="1:23" ht="24.75" thickTop="1" thickBot="1" x14ac:dyDescent="0.4">
      <c r="A189" s="204"/>
      <c r="B189" s="99"/>
      <c r="C189" s="197"/>
      <c r="D189" s="197"/>
      <c r="E189" s="34">
        <f t="shared" si="12"/>
        <v>0</v>
      </c>
      <c r="F189" s="1216"/>
      <c r="G189" s="805"/>
      <c r="H189" s="224"/>
      <c r="I189" s="175"/>
      <c r="J189" s="805"/>
      <c r="K189" s="39">
        <f t="shared" si="10"/>
        <v>0</v>
      </c>
      <c r="L189" s="234"/>
      <c r="M189" s="573"/>
      <c r="N189" s="241"/>
      <c r="O189" s="42">
        <f t="shared" si="11"/>
        <v>0</v>
      </c>
      <c r="P189" s="216"/>
      <c r="Q189" s="676"/>
      <c r="R189" s="218"/>
      <c r="S189" s="219"/>
      <c r="T189" s="176"/>
      <c r="U189" s="177"/>
      <c r="V189" s="49"/>
      <c r="W189" s="50"/>
    </row>
    <row r="190" spans="1:23" ht="24.75" thickTop="1" thickBot="1" x14ac:dyDescent="0.4">
      <c r="A190" s="204"/>
      <c r="B190" s="99"/>
      <c r="C190" s="197"/>
      <c r="D190" s="197"/>
      <c r="E190" s="34">
        <f t="shared" si="12"/>
        <v>0</v>
      </c>
      <c r="F190" s="1216"/>
      <c r="G190" s="805"/>
      <c r="H190" s="224"/>
      <c r="I190" s="175"/>
      <c r="J190" s="805"/>
      <c r="K190" s="39">
        <f t="shared" si="10"/>
        <v>0</v>
      </c>
      <c r="L190" s="234"/>
      <c r="M190" s="573"/>
      <c r="N190" s="241"/>
      <c r="O190" s="42">
        <f t="shared" si="11"/>
        <v>0</v>
      </c>
      <c r="P190" s="216"/>
      <c r="Q190" s="676"/>
      <c r="R190" s="218"/>
      <c r="S190" s="219"/>
      <c r="T190" s="176"/>
      <c r="U190" s="177"/>
      <c r="V190" s="49"/>
      <c r="W190" s="50"/>
    </row>
    <row r="191" spans="1:23" ht="24.75" thickTop="1" thickBot="1" x14ac:dyDescent="0.4">
      <c r="A191" s="204"/>
      <c r="B191" s="99"/>
      <c r="C191" s="197"/>
      <c r="D191" s="197"/>
      <c r="E191" s="34">
        <f t="shared" si="12"/>
        <v>0</v>
      </c>
      <c r="F191" s="1216"/>
      <c r="G191" s="805"/>
      <c r="H191" s="224"/>
      <c r="I191" s="175"/>
      <c r="J191" s="805"/>
      <c r="K191" s="39">
        <f t="shared" si="10"/>
        <v>0</v>
      </c>
      <c r="L191" s="81"/>
      <c r="M191" s="566"/>
      <c r="N191" s="61"/>
      <c r="O191" s="42">
        <f t="shared" si="11"/>
        <v>0</v>
      </c>
      <c r="P191" s="216"/>
      <c r="Q191" s="676"/>
      <c r="R191" s="218"/>
      <c r="S191" s="219"/>
      <c r="T191" s="176"/>
      <c r="U191" s="177"/>
      <c r="V191" s="49"/>
      <c r="W191" s="50"/>
    </row>
    <row r="192" spans="1:23" ht="24.75" thickTop="1" thickBot="1" x14ac:dyDescent="0.4">
      <c r="A192" s="204"/>
      <c r="B192" s="99"/>
      <c r="C192" s="242"/>
      <c r="D192" s="242"/>
      <c r="E192" s="34">
        <f t="shared" si="12"/>
        <v>0</v>
      </c>
      <c r="F192" s="1216"/>
      <c r="G192" s="805"/>
      <c r="H192" s="224"/>
      <c r="I192" s="175"/>
      <c r="J192" s="805"/>
      <c r="K192" s="39">
        <f t="shared" si="10"/>
        <v>0</v>
      </c>
      <c r="L192" s="81"/>
      <c r="M192" s="566"/>
      <c r="N192" s="61"/>
      <c r="O192" s="42">
        <f t="shared" si="11"/>
        <v>0</v>
      </c>
      <c r="P192" s="223"/>
      <c r="Q192" s="125"/>
      <c r="R192" s="124"/>
      <c r="S192" s="125"/>
      <c r="T192" s="176"/>
      <c r="U192" s="177"/>
      <c r="V192" s="49"/>
      <c r="W192" s="50"/>
    </row>
    <row r="193" spans="1:23" ht="24.75" thickTop="1" thickBot="1" x14ac:dyDescent="0.4">
      <c r="A193" s="204"/>
      <c r="B193" s="99"/>
      <c r="C193" s="242"/>
      <c r="D193" s="242"/>
      <c r="E193" s="34">
        <f t="shared" si="12"/>
        <v>0</v>
      </c>
      <c r="F193" s="1216"/>
      <c r="G193" s="805"/>
      <c r="H193" s="224"/>
      <c r="I193" s="175"/>
      <c r="J193" s="805"/>
      <c r="K193" s="39">
        <f t="shared" si="10"/>
        <v>0</v>
      </c>
      <c r="L193" s="81"/>
      <c r="M193" s="566"/>
      <c r="N193" s="61"/>
      <c r="O193" s="42">
        <f t="shared" si="11"/>
        <v>0</v>
      </c>
      <c r="P193" s="223"/>
      <c r="Q193" s="125"/>
      <c r="R193" s="124"/>
      <c r="S193" s="125"/>
      <c r="T193" s="176"/>
      <c r="U193" s="177"/>
      <c r="V193" s="49"/>
      <c r="W193" s="50"/>
    </row>
    <row r="194" spans="1:23" ht="24.75" thickTop="1" thickBot="1" x14ac:dyDescent="0.4">
      <c r="A194" s="101"/>
      <c r="B194" s="99"/>
      <c r="C194" s="226"/>
      <c r="D194" s="226"/>
      <c r="E194" s="34">
        <f t="shared" si="12"/>
        <v>0</v>
      </c>
      <c r="F194" s="1216"/>
      <c r="G194" s="805"/>
      <c r="H194" s="224"/>
      <c r="I194" s="227"/>
      <c r="J194" s="805"/>
      <c r="K194" s="39">
        <f t="shared" si="10"/>
        <v>0</v>
      </c>
      <c r="L194" s="81"/>
      <c r="M194" s="566"/>
      <c r="N194" s="61"/>
      <c r="O194" s="42">
        <f t="shared" si="11"/>
        <v>0</v>
      </c>
      <c r="P194" s="69"/>
      <c r="Q194" s="670"/>
      <c r="R194" s="124"/>
      <c r="S194" s="125"/>
      <c r="T194" s="176"/>
      <c r="U194" s="177"/>
      <c r="V194" s="49"/>
      <c r="W194" s="50"/>
    </row>
    <row r="195" spans="1:23" ht="24.75" thickTop="1" thickBot="1" x14ac:dyDescent="0.4">
      <c r="A195" s="204"/>
      <c r="B195" s="99"/>
      <c r="C195" s="244"/>
      <c r="D195" s="244"/>
      <c r="E195" s="34">
        <f t="shared" si="12"/>
        <v>0</v>
      </c>
      <c r="F195" s="1216"/>
      <c r="G195" s="805"/>
      <c r="H195" s="224"/>
      <c r="I195" s="59"/>
      <c r="J195" s="805"/>
      <c r="K195" s="39">
        <f t="shared" si="10"/>
        <v>0</v>
      </c>
      <c r="L195" s="81"/>
      <c r="M195" s="566"/>
      <c r="N195" s="61"/>
      <c r="O195" s="42">
        <f t="shared" si="11"/>
        <v>0</v>
      </c>
      <c r="P195" s="69"/>
      <c r="Q195" s="670"/>
      <c r="R195" s="124"/>
      <c r="S195" s="125"/>
      <c r="T195" s="176"/>
      <c r="U195" s="177"/>
      <c r="V195" s="49"/>
      <c r="W195" s="50"/>
    </row>
    <row r="196" spans="1:23" ht="24.75" thickTop="1" thickBot="1" x14ac:dyDescent="0.4">
      <c r="A196" s="169"/>
      <c r="B196" s="99"/>
      <c r="C196" s="226"/>
      <c r="D196" s="226"/>
      <c r="E196" s="34">
        <f t="shared" si="12"/>
        <v>0</v>
      </c>
      <c r="F196" s="1216"/>
      <c r="G196" s="805"/>
      <c r="H196" s="224"/>
      <c r="I196" s="227"/>
      <c r="J196" s="805"/>
      <c r="K196" s="39">
        <f t="shared" si="10"/>
        <v>0</v>
      </c>
      <c r="L196" s="81"/>
      <c r="M196" s="566"/>
      <c r="N196" s="61"/>
      <c r="O196" s="42">
        <f t="shared" si="11"/>
        <v>0</v>
      </c>
      <c r="P196" s="69"/>
      <c r="Q196" s="670"/>
      <c r="R196" s="124"/>
      <c r="S196" s="125"/>
      <c r="T196" s="176"/>
      <c r="U196" s="177"/>
      <c r="V196" s="49"/>
      <c r="W196" s="50"/>
    </row>
    <row r="197" spans="1:23" ht="24.75" thickTop="1" thickBot="1" x14ac:dyDescent="0.4">
      <c r="A197" s="245"/>
      <c r="B197" s="246"/>
      <c r="C197" s="197"/>
      <c r="D197" s="181"/>
      <c r="E197" s="34">
        <f t="shared" si="12"/>
        <v>0</v>
      </c>
      <c r="F197" s="1216"/>
      <c r="G197" s="805"/>
      <c r="H197" s="224"/>
      <c r="I197" s="227"/>
      <c r="J197" s="805"/>
      <c r="K197" s="39">
        <f t="shared" si="10"/>
        <v>0</v>
      </c>
      <c r="L197" s="81"/>
      <c r="M197" s="566"/>
      <c r="N197" s="61"/>
      <c r="O197" s="42">
        <f t="shared" si="11"/>
        <v>0</v>
      </c>
      <c r="P197" s="228"/>
      <c r="Q197" s="677"/>
      <c r="R197" s="124"/>
      <c r="S197" s="125"/>
      <c r="T197" s="176"/>
      <c r="U197" s="177"/>
      <c r="V197" s="49"/>
      <c r="W197" s="50"/>
    </row>
    <row r="198" spans="1:23" ht="24.75" thickTop="1" thickBot="1" x14ac:dyDescent="0.4">
      <c r="A198" s="169"/>
      <c r="B198" s="99"/>
      <c r="C198" s="249"/>
      <c r="D198" s="247"/>
      <c r="E198" s="34">
        <f t="shared" si="12"/>
        <v>0</v>
      </c>
      <c r="F198" s="1216"/>
      <c r="G198" s="805"/>
      <c r="H198" s="224"/>
      <c r="I198" s="227"/>
      <c r="J198" s="805"/>
      <c r="K198" s="39">
        <f t="shared" si="10"/>
        <v>0</v>
      </c>
      <c r="L198" s="81"/>
      <c r="M198" s="566"/>
      <c r="N198" s="61"/>
      <c r="O198" s="42">
        <f t="shared" si="11"/>
        <v>0</v>
      </c>
      <c r="P198" s="69"/>
      <c r="Q198" s="670"/>
      <c r="R198" s="124"/>
      <c r="S198" s="125"/>
      <c r="T198" s="176"/>
      <c r="U198" s="177"/>
      <c r="V198" s="49"/>
      <c r="W198" s="50"/>
    </row>
    <row r="199" spans="1:23" ht="24.75" thickTop="1" thickBot="1" x14ac:dyDescent="0.4">
      <c r="A199" s="169"/>
      <c r="B199" s="99"/>
      <c r="C199" s="249"/>
      <c r="D199" s="247"/>
      <c r="E199" s="34">
        <f t="shared" si="12"/>
        <v>0</v>
      </c>
      <c r="F199" s="1216"/>
      <c r="G199" s="805"/>
      <c r="H199" s="224"/>
      <c r="I199" s="227"/>
      <c r="J199" s="805"/>
      <c r="K199" s="39">
        <f t="shared" si="10"/>
        <v>0</v>
      </c>
      <c r="L199" s="81"/>
      <c r="M199" s="566"/>
      <c r="N199" s="61"/>
      <c r="O199" s="42">
        <f t="shared" si="11"/>
        <v>0</v>
      </c>
      <c r="P199" s="69"/>
      <c r="Q199" s="670"/>
      <c r="R199" s="124"/>
      <c r="S199" s="125"/>
      <c r="T199" s="176"/>
      <c r="U199" s="177"/>
      <c r="V199" s="49"/>
      <c r="W199" s="50"/>
    </row>
    <row r="200" spans="1:23" ht="24.75" thickTop="1" thickBot="1" x14ac:dyDescent="0.4">
      <c r="A200" s="248"/>
      <c r="B200" s="99"/>
      <c r="C200" s="249"/>
      <c r="D200" s="249"/>
      <c r="E200" s="34">
        <f t="shared" si="12"/>
        <v>0</v>
      </c>
      <c r="F200" s="1216"/>
      <c r="G200" s="805"/>
      <c r="H200" s="224"/>
      <c r="I200" s="227"/>
      <c r="J200" s="805"/>
      <c r="K200" s="39">
        <f t="shared" si="10"/>
        <v>0</v>
      </c>
      <c r="L200" s="81"/>
      <c r="M200" s="566"/>
      <c r="N200" s="61"/>
      <c r="O200" s="42">
        <f t="shared" si="11"/>
        <v>0</v>
      </c>
      <c r="P200" s="69"/>
      <c r="Q200" s="670"/>
      <c r="R200" s="124"/>
      <c r="S200" s="125"/>
      <c r="T200" s="176"/>
      <c r="U200" s="177"/>
      <c r="V200" s="49"/>
      <c r="W200" s="50"/>
    </row>
    <row r="201" spans="1:23" ht="24.75" thickTop="1" thickBot="1" x14ac:dyDescent="0.4">
      <c r="A201" s="169"/>
      <c r="B201" s="99"/>
      <c r="C201" s="597"/>
      <c r="D201" s="250"/>
      <c r="E201" s="34">
        <f t="shared" si="12"/>
        <v>0</v>
      </c>
      <c r="F201" s="1216"/>
      <c r="G201" s="805"/>
      <c r="H201" s="209"/>
      <c r="I201" s="227"/>
      <c r="J201" s="805"/>
      <c r="K201" s="39">
        <f t="shared" si="10"/>
        <v>0</v>
      </c>
      <c r="L201" s="81"/>
      <c r="M201" s="566"/>
      <c r="N201" s="61"/>
      <c r="O201" s="42">
        <f t="shared" ref="O201:O290" si="13">L201*J201</f>
        <v>0</v>
      </c>
      <c r="P201" s="62"/>
      <c r="Q201" s="678"/>
      <c r="R201" s="124"/>
      <c r="S201" s="125"/>
      <c r="T201" s="176"/>
      <c r="U201" s="177"/>
      <c r="V201" s="49"/>
      <c r="W201" s="50"/>
    </row>
    <row r="202" spans="1:23" ht="24.75" thickTop="1" thickBot="1" x14ac:dyDescent="0.4">
      <c r="A202" s="169"/>
      <c r="B202" s="99"/>
      <c r="C202" s="597"/>
      <c r="D202" s="250"/>
      <c r="E202" s="34">
        <f t="shared" si="12"/>
        <v>0</v>
      </c>
      <c r="F202" s="1216"/>
      <c r="G202" s="805"/>
      <c r="H202" s="120"/>
      <c r="I202" s="227"/>
      <c r="J202" s="805"/>
      <c r="K202" s="39">
        <f t="shared" si="10"/>
        <v>0</v>
      </c>
      <c r="L202" s="81"/>
      <c r="M202" s="566"/>
      <c r="N202" s="61"/>
      <c r="O202" s="42">
        <f t="shared" si="13"/>
        <v>0</v>
      </c>
      <c r="P202" s="62"/>
      <c r="Q202" s="678"/>
      <c r="R202" s="124"/>
      <c r="S202" s="125"/>
      <c r="T202" s="176"/>
      <c r="U202" s="177"/>
      <c r="V202" s="49"/>
      <c r="W202" s="50"/>
    </row>
    <row r="203" spans="1:23" ht="24.75" thickTop="1" thickBot="1" x14ac:dyDescent="0.4">
      <c r="A203" s="169"/>
      <c r="B203" s="203"/>
      <c r="C203" s="188"/>
      <c r="D203" s="253"/>
      <c r="E203" s="34">
        <f t="shared" si="12"/>
        <v>0</v>
      </c>
      <c r="F203" s="1216"/>
      <c r="G203" s="810"/>
      <c r="H203" s="224"/>
      <c r="I203" s="255"/>
      <c r="J203" s="810"/>
      <c r="K203" s="39">
        <f t="shared" si="10"/>
        <v>0</v>
      </c>
      <c r="O203" s="42">
        <f t="shared" si="13"/>
        <v>0</v>
      </c>
      <c r="P203" s="257"/>
      <c r="Q203" s="125"/>
      <c r="R203" s="258"/>
      <c r="S203" s="259"/>
      <c r="T203" s="260"/>
      <c r="U203" s="261"/>
      <c r="V203" s="262"/>
      <c r="W203" s="263"/>
    </row>
    <row r="204" spans="1:23" ht="24.75" thickTop="1" thickBot="1" x14ac:dyDescent="0.4">
      <c r="A204" s="169"/>
      <c r="B204" s="99"/>
      <c r="C204" s="249"/>
      <c r="D204" s="249"/>
      <c r="E204" s="34">
        <f t="shared" si="12"/>
        <v>0</v>
      </c>
      <c r="F204" s="1216"/>
      <c r="G204" s="810"/>
      <c r="H204" s="224"/>
      <c r="I204" s="255"/>
      <c r="J204" s="810"/>
      <c r="K204" s="39">
        <f t="shared" si="10"/>
        <v>0</v>
      </c>
      <c r="O204" s="42">
        <f t="shared" si="13"/>
        <v>0</v>
      </c>
      <c r="P204" s="257"/>
      <c r="Q204" s="125"/>
      <c r="R204" s="258"/>
      <c r="S204" s="259"/>
      <c r="T204" s="260"/>
      <c r="U204" s="261"/>
      <c r="V204" s="262"/>
      <c r="W204" s="263"/>
    </row>
    <row r="205" spans="1:23" ht="24.75" thickTop="1" thickBot="1" x14ac:dyDescent="0.4">
      <c r="A205" s="169"/>
      <c r="B205" s="99"/>
      <c r="C205" s="249"/>
      <c r="D205" s="249"/>
      <c r="E205" s="34">
        <f t="shared" si="12"/>
        <v>0</v>
      </c>
      <c r="F205" s="1216"/>
      <c r="G205" s="805"/>
      <c r="H205" s="224"/>
      <c r="I205" s="227"/>
      <c r="J205" s="805"/>
      <c r="K205" s="39">
        <f t="shared" si="10"/>
        <v>0</v>
      </c>
      <c r="L205" s="81"/>
      <c r="M205" s="566"/>
      <c r="N205" s="61"/>
      <c r="O205" s="42">
        <f t="shared" si="13"/>
        <v>0</v>
      </c>
      <c r="P205" s="69"/>
      <c r="Q205" s="670"/>
      <c r="R205" s="124"/>
      <c r="S205" s="125"/>
      <c r="T205" s="176"/>
      <c r="U205" s="177"/>
      <c r="V205" s="49"/>
      <c r="W205" s="50"/>
    </row>
    <row r="206" spans="1:23" ht="24.75" thickTop="1" thickBot="1" x14ac:dyDescent="0.4">
      <c r="A206" s="169"/>
      <c r="B206" s="99"/>
      <c r="C206" s="249"/>
      <c r="D206" s="249"/>
      <c r="E206" s="34">
        <f t="shared" si="12"/>
        <v>0</v>
      </c>
      <c r="F206" s="1216"/>
      <c r="G206" s="805"/>
      <c r="H206" s="224"/>
      <c r="I206" s="227"/>
      <c r="J206" s="805"/>
      <c r="K206" s="39">
        <f t="shared" si="10"/>
        <v>0</v>
      </c>
      <c r="L206" s="81"/>
      <c r="M206" s="566"/>
      <c r="N206" s="61"/>
      <c r="O206" s="42">
        <f t="shared" si="13"/>
        <v>0</v>
      </c>
      <c r="P206" s="69"/>
      <c r="Q206" s="670"/>
      <c r="R206" s="124"/>
      <c r="S206" s="125"/>
      <c r="T206" s="176"/>
      <c r="U206" s="177"/>
      <c r="V206" s="49"/>
      <c r="W206" s="50"/>
    </row>
    <row r="207" spans="1:23" ht="24.75" thickTop="1" thickBot="1" x14ac:dyDescent="0.4">
      <c r="A207" s="169"/>
      <c r="B207" s="99"/>
      <c r="C207" s="270"/>
      <c r="D207" s="264"/>
      <c r="E207" s="34">
        <f t="shared" si="12"/>
        <v>0</v>
      </c>
      <c r="F207" s="1216"/>
      <c r="G207" s="805"/>
      <c r="H207" s="209"/>
      <c r="I207" s="227"/>
      <c r="J207" s="805"/>
      <c r="K207" s="39">
        <f t="shared" si="10"/>
        <v>0</v>
      </c>
      <c r="L207" s="81"/>
      <c r="M207" s="566"/>
      <c r="N207" s="61"/>
      <c r="O207" s="42">
        <f t="shared" si="13"/>
        <v>0</v>
      </c>
      <c r="P207" s="69"/>
      <c r="Q207" s="670"/>
      <c r="R207" s="124"/>
      <c r="S207" s="125"/>
      <c r="T207" s="176"/>
      <c r="U207" s="177"/>
      <c r="V207" s="49"/>
      <c r="W207" s="50"/>
    </row>
    <row r="208" spans="1:23" ht="24.75" thickTop="1" thickBot="1" x14ac:dyDescent="0.4">
      <c r="A208" s="169"/>
      <c r="B208" s="99"/>
      <c r="C208" s="270"/>
      <c r="D208" s="264"/>
      <c r="E208" s="34">
        <f t="shared" si="12"/>
        <v>0</v>
      </c>
      <c r="F208" s="1216"/>
      <c r="G208" s="805"/>
      <c r="H208" s="209"/>
      <c r="I208" s="227"/>
      <c r="J208" s="805"/>
      <c r="K208" s="39">
        <f t="shared" si="10"/>
        <v>0</v>
      </c>
      <c r="L208" s="81"/>
      <c r="M208" s="566"/>
      <c r="N208" s="61"/>
      <c r="O208" s="42">
        <f t="shared" si="13"/>
        <v>0</v>
      </c>
      <c r="P208" s="69"/>
      <c r="Q208" s="670"/>
      <c r="R208" s="124"/>
      <c r="S208" s="125"/>
      <c r="T208" s="176"/>
      <c r="U208" s="177"/>
      <c r="V208" s="49"/>
      <c r="W208" s="50"/>
    </row>
    <row r="209" spans="1:23" ht="24.75" thickTop="1" thickBot="1" x14ac:dyDescent="0.4">
      <c r="A209" s="169"/>
      <c r="B209" s="99"/>
      <c r="C209" s="270"/>
      <c r="D209" s="264"/>
      <c r="E209" s="34">
        <f t="shared" si="12"/>
        <v>0</v>
      </c>
      <c r="F209" s="1216"/>
      <c r="G209" s="805"/>
      <c r="H209" s="209"/>
      <c r="I209" s="227"/>
      <c r="J209" s="805"/>
      <c r="K209" s="39">
        <f t="shared" si="10"/>
        <v>0</v>
      </c>
      <c r="L209" s="81"/>
      <c r="M209" s="566"/>
      <c r="N209" s="61"/>
      <c r="O209" s="42">
        <f t="shared" si="13"/>
        <v>0</v>
      </c>
      <c r="P209" s="69"/>
      <c r="Q209" s="670"/>
      <c r="R209" s="124"/>
      <c r="S209" s="125"/>
      <c r="T209" s="176"/>
      <c r="U209" s="177"/>
      <c r="V209" s="49"/>
      <c r="W209" s="50"/>
    </row>
    <row r="210" spans="1:23" ht="24.75" thickTop="1" thickBot="1" x14ac:dyDescent="0.4">
      <c r="A210" s="169"/>
      <c r="B210" s="203"/>
      <c r="C210" s="265"/>
      <c r="D210" s="265"/>
      <c r="E210" s="34">
        <f t="shared" si="12"/>
        <v>0</v>
      </c>
      <c r="F210" s="1216"/>
      <c r="G210" s="805"/>
      <c r="H210" s="209"/>
      <c r="I210" s="227"/>
      <c r="J210" s="805"/>
      <c r="K210" s="39">
        <f t="shared" si="10"/>
        <v>0</v>
      </c>
      <c r="L210" s="81"/>
      <c r="M210" s="566"/>
      <c r="N210" s="61"/>
      <c r="O210" s="42">
        <f t="shared" si="13"/>
        <v>0</v>
      </c>
      <c r="P210" s="69"/>
      <c r="Q210" s="670"/>
      <c r="R210" s="124"/>
      <c r="S210" s="125"/>
      <c r="T210" s="176"/>
      <c r="U210" s="177"/>
      <c r="V210" s="49"/>
      <c r="W210" s="50"/>
    </row>
    <row r="211" spans="1:23" ht="24.75" thickTop="1" thickBot="1" x14ac:dyDescent="0.4">
      <c r="A211" s="169"/>
      <c r="B211" s="99"/>
      <c r="C211" s="270"/>
      <c r="D211" s="264"/>
      <c r="E211" s="34">
        <f t="shared" si="12"/>
        <v>0</v>
      </c>
      <c r="F211" s="1216"/>
      <c r="G211" s="805"/>
      <c r="H211" s="209"/>
      <c r="I211" s="227"/>
      <c r="J211" s="805"/>
      <c r="K211" s="39">
        <f t="shared" si="10"/>
        <v>0</v>
      </c>
      <c r="L211" s="81"/>
      <c r="M211" s="566"/>
      <c r="N211" s="61"/>
      <c r="O211" s="42">
        <f t="shared" si="13"/>
        <v>0</v>
      </c>
      <c r="P211" s="69"/>
      <c r="Q211" s="670"/>
      <c r="R211" s="124"/>
      <c r="S211" s="125"/>
      <c r="T211" s="176"/>
      <c r="U211" s="177"/>
      <c r="V211" s="49"/>
      <c r="W211" s="50"/>
    </row>
    <row r="212" spans="1:23" ht="24.75" thickTop="1" thickBot="1" x14ac:dyDescent="0.4">
      <c r="A212" s="169"/>
      <c r="B212" s="99"/>
      <c r="C212" s="244"/>
      <c r="D212" s="244"/>
      <c r="E212" s="34">
        <f t="shared" si="12"/>
        <v>0</v>
      </c>
      <c r="F212" s="1216"/>
      <c r="G212" s="805"/>
      <c r="H212" s="224"/>
      <c r="I212" s="227"/>
      <c r="J212" s="805"/>
      <c r="K212" s="39">
        <f t="shared" si="10"/>
        <v>0</v>
      </c>
      <c r="L212" s="81"/>
      <c r="M212" s="566"/>
      <c r="N212" s="61"/>
      <c r="O212" s="42">
        <f t="shared" si="13"/>
        <v>0</v>
      </c>
      <c r="P212" s="69"/>
      <c r="Q212" s="670"/>
      <c r="R212" s="124"/>
      <c r="S212" s="125"/>
      <c r="T212" s="176"/>
      <c r="U212" s="177"/>
      <c r="V212" s="49"/>
      <c r="W212" s="50"/>
    </row>
    <row r="213" spans="1:23" ht="24.75" thickTop="1" thickBot="1" x14ac:dyDescent="0.4">
      <c r="A213" s="169"/>
      <c r="B213" s="99"/>
      <c r="C213" s="244"/>
      <c r="D213" s="244"/>
      <c r="E213" s="34">
        <f t="shared" si="12"/>
        <v>0</v>
      </c>
      <c r="F213" s="1216"/>
      <c r="G213" s="805"/>
      <c r="H213" s="224"/>
      <c r="I213" s="227"/>
      <c r="J213" s="805"/>
      <c r="K213" s="39">
        <f t="shared" si="10"/>
        <v>0</v>
      </c>
      <c r="L213" s="81"/>
      <c r="M213" s="566"/>
      <c r="N213" s="61"/>
      <c r="O213" s="42">
        <f t="shared" si="13"/>
        <v>0</v>
      </c>
      <c r="P213" s="69"/>
      <c r="Q213" s="670"/>
      <c r="R213" s="124"/>
      <c r="S213" s="125"/>
      <c r="T213" s="176"/>
      <c r="U213" s="177"/>
      <c r="V213" s="49"/>
      <c r="W213" s="50"/>
    </row>
    <row r="214" spans="1:23" ht="24.75" thickTop="1" thickBot="1" x14ac:dyDescent="0.4">
      <c r="A214" s="169"/>
      <c r="B214" s="99"/>
      <c r="C214" s="244"/>
      <c r="D214" s="244"/>
      <c r="E214" s="34">
        <f t="shared" si="12"/>
        <v>0</v>
      </c>
      <c r="F214" s="1216"/>
      <c r="G214" s="805"/>
      <c r="H214" s="224"/>
      <c r="I214" s="227"/>
      <c r="J214" s="805"/>
      <c r="K214" s="39">
        <f t="shared" si="10"/>
        <v>0</v>
      </c>
      <c r="L214" s="81"/>
      <c r="M214" s="566"/>
      <c r="N214" s="61"/>
      <c r="O214" s="42">
        <f t="shared" si="13"/>
        <v>0</v>
      </c>
      <c r="P214" s="69"/>
      <c r="Q214" s="670"/>
      <c r="R214" s="124"/>
      <c r="S214" s="125"/>
      <c r="T214" s="176"/>
      <c r="U214" s="177"/>
      <c r="V214" s="49"/>
      <c r="W214" s="50"/>
    </row>
    <row r="215" spans="1:23" ht="24.75" thickTop="1" thickBot="1" x14ac:dyDescent="0.4">
      <c r="A215" s="169"/>
      <c r="B215" s="99"/>
      <c r="C215" s="244"/>
      <c r="D215" s="244"/>
      <c r="E215" s="34">
        <f t="shared" si="12"/>
        <v>0</v>
      </c>
      <c r="F215" s="1216"/>
      <c r="G215" s="805"/>
      <c r="H215" s="224"/>
      <c r="I215" s="227"/>
      <c r="J215" s="805"/>
      <c r="K215" s="39">
        <f t="shared" si="10"/>
        <v>0</v>
      </c>
      <c r="L215" s="81"/>
      <c r="M215" s="566"/>
      <c r="N215" s="61"/>
      <c r="O215" s="42">
        <f t="shared" si="13"/>
        <v>0</v>
      </c>
      <c r="P215" s="69"/>
      <c r="Q215" s="670"/>
      <c r="R215" s="124"/>
      <c r="S215" s="125"/>
      <c r="T215" s="176"/>
      <c r="U215" s="177"/>
      <c r="V215" s="49"/>
      <c r="W215" s="50"/>
    </row>
    <row r="216" spans="1:23" ht="24.75" thickTop="1" thickBot="1" x14ac:dyDescent="0.4">
      <c r="A216" s="248"/>
      <c r="B216" s="203"/>
      <c r="C216" s="249"/>
      <c r="D216" s="249"/>
      <c r="E216" s="34">
        <f t="shared" si="12"/>
        <v>0</v>
      </c>
      <c r="F216" s="1216"/>
      <c r="G216" s="805"/>
      <c r="H216" s="224"/>
      <c r="I216" s="227"/>
      <c r="J216" s="805"/>
      <c r="K216" s="39">
        <f t="shared" si="10"/>
        <v>0</v>
      </c>
      <c r="L216" s="81"/>
      <c r="M216" s="566"/>
      <c r="N216" s="61"/>
      <c r="O216" s="42">
        <f t="shared" si="13"/>
        <v>0</v>
      </c>
      <c r="P216" s="69"/>
      <c r="Q216" s="670"/>
      <c r="R216" s="124"/>
      <c r="S216" s="125"/>
      <c r="T216" s="176"/>
      <c r="U216" s="177"/>
      <c r="V216" s="49"/>
      <c r="W216" s="50"/>
    </row>
    <row r="217" spans="1:23" ht="24.75" thickTop="1" thickBot="1" x14ac:dyDescent="0.4">
      <c r="A217" s="266"/>
      <c r="B217" s="99"/>
      <c r="C217" s="597"/>
      <c r="D217" s="250"/>
      <c r="E217" s="34">
        <f t="shared" si="12"/>
        <v>0</v>
      </c>
      <c r="F217" s="1216"/>
      <c r="G217" s="805"/>
      <c r="H217" s="120"/>
      <c r="I217" s="227"/>
      <c r="J217" s="805"/>
      <c r="K217" s="39">
        <f t="shared" si="10"/>
        <v>0</v>
      </c>
      <c r="L217" s="81"/>
      <c r="M217" s="566"/>
      <c r="N217" s="61"/>
      <c r="O217" s="42">
        <f t="shared" si="13"/>
        <v>0</v>
      </c>
      <c r="P217" s="62"/>
      <c r="Q217" s="678"/>
      <c r="R217" s="124"/>
      <c r="S217" s="125"/>
      <c r="T217" s="176"/>
      <c r="U217" s="177"/>
      <c r="V217" s="49"/>
      <c r="W217" s="50"/>
    </row>
    <row r="218" spans="1:23" ht="24.75" thickTop="1" thickBot="1" x14ac:dyDescent="0.4">
      <c r="A218" s="169"/>
      <c r="B218" s="203"/>
      <c r="C218" s="598"/>
      <c r="D218" s="267"/>
      <c r="E218" s="34">
        <f t="shared" si="12"/>
        <v>0</v>
      </c>
      <c r="F218" s="1216"/>
      <c r="G218" s="805"/>
      <c r="H218" s="224"/>
      <c r="I218" s="227"/>
      <c r="J218" s="805"/>
      <c r="K218" s="39">
        <f t="shared" si="10"/>
        <v>0</v>
      </c>
      <c r="L218" s="81"/>
      <c r="M218" s="566"/>
      <c r="N218" s="61"/>
      <c r="O218" s="42">
        <f t="shared" si="13"/>
        <v>0</v>
      </c>
      <c r="P218" s="69"/>
      <c r="Q218" s="670"/>
      <c r="R218" s="124"/>
      <c r="S218" s="125"/>
      <c r="T218" s="176"/>
      <c r="U218" s="177"/>
      <c r="V218" s="49"/>
      <c r="W218" s="50"/>
    </row>
    <row r="219" spans="1:23" ht="24.75" thickTop="1" thickBot="1" x14ac:dyDescent="0.4">
      <c r="A219" s="169"/>
      <c r="B219" s="203"/>
      <c r="C219" s="598"/>
      <c r="D219" s="267"/>
      <c r="E219" s="34">
        <f t="shared" si="12"/>
        <v>0</v>
      </c>
      <c r="F219" s="1216"/>
      <c r="G219" s="805"/>
      <c r="H219" s="224"/>
      <c r="I219" s="227"/>
      <c r="J219" s="805"/>
      <c r="K219" s="39">
        <f t="shared" si="10"/>
        <v>0</v>
      </c>
      <c r="L219" s="81"/>
      <c r="M219" s="566"/>
      <c r="N219" s="61"/>
      <c r="O219" s="42">
        <f t="shared" si="13"/>
        <v>0</v>
      </c>
      <c r="P219" s="69"/>
      <c r="Q219" s="670"/>
      <c r="R219" s="124"/>
      <c r="S219" s="125"/>
      <c r="T219" s="176"/>
      <c r="U219" s="177"/>
      <c r="V219" s="49"/>
      <c r="W219" s="50"/>
    </row>
    <row r="220" spans="1:23" ht="24.75" thickTop="1" thickBot="1" x14ac:dyDescent="0.4">
      <c r="A220" s="169"/>
      <c r="B220" s="203"/>
      <c r="C220" s="598"/>
      <c r="D220" s="267"/>
      <c r="E220" s="34">
        <f t="shared" si="12"/>
        <v>0</v>
      </c>
      <c r="F220" s="1216"/>
      <c r="G220" s="805"/>
      <c r="H220" s="224"/>
      <c r="I220" s="227"/>
      <c r="J220" s="805"/>
      <c r="K220" s="39">
        <f t="shared" si="10"/>
        <v>0</v>
      </c>
      <c r="L220" s="81"/>
      <c r="M220" s="566"/>
      <c r="N220" s="61"/>
      <c r="O220" s="42">
        <f t="shared" si="13"/>
        <v>0</v>
      </c>
      <c r="P220" s="69"/>
      <c r="Q220" s="670"/>
      <c r="R220" s="124"/>
      <c r="S220" s="125"/>
      <c r="T220" s="176"/>
      <c r="U220" s="177"/>
      <c r="V220" s="49"/>
      <c r="W220" s="50"/>
    </row>
    <row r="221" spans="1:23" ht="24.75" thickTop="1" thickBot="1" x14ac:dyDescent="0.4">
      <c r="A221" s="169"/>
      <c r="B221" s="203"/>
      <c r="C221" s="598"/>
      <c r="D221" s="267"/>
      <c r="E221" s="34">
        <f t="shared" si="12"/>
        <v>0</v>
      </c>
      <c r="F221" s="1216"/>
      <c r="G221" s="811"/>
      <c r="H221" s="209"/>
      <c r="I221" s="227"/>
      <c r="J221" s="805"/>
      <c r="K221" s="39">
        <f t="shared" si="10"/>
        <v>0</v>
      </c>
      <c r="L221" s="81"/>
      <c r="M221" s="566"/>
      <c r="N221" s="61"/>
      <c r="O221" s="42">
        <f t="shared" si="13"/>
        <v>0</v>
      </c>
      <c r="P221" s="69"/>
      <c r="Q221" s="670"/>
      <c r="R221" s="124"/>
      <c r="S221" s="125"/>
      <c r="T221" s="176"/>
      <c r="U221" s="177"/>
      <c r="V221" s="49"/>
      <c r="W221" s="50"/>
    </row>
    <row r="222" spans="1:23" ht="24.75" thickTop="1" thickBot="1" x14ac:dyDescent="0.4">
      <c r="A222" s="169"/>
      <c r="B222" s="203"/>
      <c r="C222" s="598"/>
      <c r="D222" s="267"/>
      <c r="E222" s="34">
        <f t="shared" si="12"/>
        <v>0</v>
      </c>
      <c r="F222" s="1216"/>
      <c r="G222" s="811"/>
      <c r="H222" s="209"/>
      <c r="I222" s="227"/>
      <c r="J222" s="805"/>
      <c r="K222" s="39">
        <f t="shared" si="10"/>
        <v>0</v>
      </c>
      <c r="L222" s="81"/>
      <c r="M222" s="566"/>
      <c r="N222" s="61"/>
      <c r="O222" s="42">
        <f t="shared" si="13"/>
        <v>0</v>
      </c>
      <c r="P222" s="69"/>
      <c r="Q222" s="670"/>
      <c r="R222" s="124"/>
      <c r="S222" s="125"/>
      <c r="T222" s="176"/>
      <c r="U222" s="177"/>
      <c r="V222" s="49"/>
      <c r="W222" s="50"/>
    </row>
    <row r="223" spans="1:23" ht="24.75" thickTop="1" thickBot="1" x14ac:dyDescent="0.4">
      <c r="A223" s="169"/>
      <c r="B223" s="203"/>
      <c r="C223" s="598"/>
      <c r="D223" s="267"/>
      <c r="E223" s="34">
        <f t="shared" si="12"/>
        <v>0</v>
      </c>
      <c r="F223" s="1216"/>
      <c r="G223" s="811"/>
      <c r="H223" s="209"/>
      <c r="I223" s="227"/>
      <c r="J223" s="805"/>
      <c r="K223" s="39">
        <f t="shared" si="10"/>
        <v>0</v>
      </c>
      <c r="L223" s="81"/>
      <c r="M223" s="566"/>
      <c r="N223" s="61"/>
      <c r="O223" s="42">
        <f t="shared" si="13"/>
        <v>0</v>
      </c>
      <c r="P223" s="69"/>
      <c r="Q223" s="670"/>
      <c r="R223" s="124"/>
      <c r="S223" s="125"/>
      <c r="T223" s="176"/>
      <c r="U223" s="177"/>
      <c r="V223" s="49"/>
      <c r="W223" s="50"/>
    </row>
    <row r="224" spans="1:23" ht="24.75" thickTop="1" thickBot="1" x14ac:dyDescent="0.4">
      <c r="A224" s="169"/>
      <c r="B224" s="203"/>
      <c r="C224" s="598"/>
      <c r="D224" s="267"/>
      <c r="E224" s="34">
        <f t="shared" si="12"/>
        <v>0</v>
      </c>
      <c r="F224" s="1216"/>
      <c r="G224" s="811"/>
      <c r="H224" s="209"/>
      <c r="I224" s="227"/>
      <c r="J224" s="805"/>
      <c r="K224" s="39">
        <f t="shared" si="10"/>
        <v>0</v>
      </c>
      <c r="L224" s="81"/>
      <c r="M224" s="566"/>
      <c r="N224" s="61"/>
      <c r="O224" s="42">
        <f t="shared" si="13"/>
        <v>0</v>
      </c>
      <c r="P224" s="69"/>
      <c r="Q224" s="670"/>
      <c r="R224" s="124"/>
      <c r="S224" s="125"/>
      <c r="T224" s="176"/>
      <c r="U224" s="177"/>
      <c r="V224" s="49"/>
      <c r="W224" s="50"/>
    </row>
    <row r="225" spans="1:23" ht="24.75" thickTop="1" thickBot="1" x14ac:dyDescent="0.4">
      <c r="A225" s="169"/>
      <c r="B225" s="203"/>
      <c r="C225" s="598"/>
      <c r="D225" s="267"/>
      <c r="E225" s="34">
        <f t="shared" si="12"/>
        <v>0</v>
      </c>
      <c r="F225" s="1216"/>
      <c r="G225" s="811"/>
      <c r="H225" s="209"/>
      <c r="I225" s="227"/>
      <c r="J225" s="805"/>
      <c r="K225" s="39">
        <f t="shared" si="10"/>
        <v>0</v>
      </c>
      <c r="L225" s="81"/>
      <c r="M225" s="566"/>
      <c r="N225" s="61"/>
      <c r="O225" s="42">
        <f t="shared" si="13"/>
        <v>0</v>
      </c>
      <c r="P225" s="69"/>
      <c r="Q225" s="670"/>
      <c r="R225" s="124"/>
      <c r="S225" s="125"/>
      <c r="T225" s="176"/>
      <c r="U225" s="177"/>
      <c r="V225" s="49"/>
      <c r="W225" s="50"/>
    </row>
    <row r="226" spans="1:23" ht="24.75" thickTop="1" thickBot="1" x14ac:dyDescent="0.4">
      <c r="A226" s="169"/>
      <c r="B226" s="203"/>
      <c r="C226" s="598"/>
      <c r="D226" s="267"/>
      <c r="E226" s="34">
        <f t="shared" si="12"/>
        <v>0</v>
      </c>
      <c r="F226" s="1216"/>
      <c r="G226" s="811"/>
      <c r="H226" s="209"/>
      <c r="I226" s="227"/>
      <c r="J226" s="805"/>
      <c r="K226" s="39">
        <f t="shared" si="10"/>
        <v>0</v>
      </c>
      <c r="L226" s="81"/>
      <c r="M226" s="566"/>
      <c r="N226" s="61"/>
      <c r="O226" s="42">
        <f t="shared" si="13"/>
        <v>0</v>
      </c>
      <c r="P226" s="69"/>
      <c r="Q226" s="670"/>
      <c r="R226" s="124"/>
      <c r="S226" s="125"/>
      <c r="T226" s="176"/>
      <c r="U226" s="177"/>
      <c r="V226" s="49"/>
      <c r="W226" s="50"/>
    </row>
    <row r="227" spans="1:23" ht="24.75" thickTop="1" thickBot="1" x14ac:dyDescent="0.4">
      <c r="A227" s="169"/>
      <c r="B227" s="203"/>
      <c r="C227" s="598"/>
      <c r="D227" s="267"/>
      <c r="E227" s="34">
        <f t="shared" si="12"/>
        <v>0</v>
      </c>
      <c r="F227" s="1216"/>
      <c r="G227" s="811"/>
      <c r="H227" s="209"/>
      <c r="I227" s="227"/>
      <c r="J227" s="805"/>
      <c r="K227" s="39">
        <f t="shared" si="10"/>
        <v>0</v>
      </c>
      <c r="L227" s="81"/>
      <c r="M227" s="566"/>
      <c r="N227" s="61"/>
      <c r="O227" s="42">
        <f t="shared" si="13"/>
        <v>0</v>
      </c>
      <c r="P227" s="69"/>
      <c r="Q227" s="670"/>
      <c r="R227" s="124"/>
      <c r="S227" s="125"/>
      <c r="T227" s="176"/>
      <c r="U227" s="177"/>
      <c r="V227" s="49"/>
      <c r="W227" s="50"/>
    </row>
    <row r="228" spans="1:23" ht="24.75" thickTop="1" thickBot="1" x14ac:dyDescent="0.4">
      <c r="A228" s="169"/>
      <c r="B228" s="203"/>
      <c r="C228" s="598"/>
      <c r="D228" s="267"/>
      <c r="E228" s="34">
        <f t="shared" si="12"/>
        <v>0</v>
      </c>
      <c r="F228" s="1216"/>
      <c r="G228" s="805"/>
      <c r="H228" s="209"/>
      <c r="I228" s="227"/>
      <c r="J228" s="805"/>
      <c r="K228" s="39">
        <f t="shared" si="10"/>
        <v>0</v>
      </c>
      <c r="L228" s="81"/>
      <c r="M228" s="566"/>
      <c r="N228" s="61"/>
      <c r="O228" s="42">
        <f t="shared" si="13"/>
        <v>0</v>
      </c>
      <c r="P228" s="69"/>
      <c r="Q228" s="670"/>
      <c r="R228" s="124"/>
      <c r="S228" s="125"/>
      <c r="T228" s="176"/>
      <c r="U228" s="177"/>
      <c r="V228" s="49"/>
      <c r="W228" s="50"/>
    </row>
    <row r="229" spans="1:23" ht="24.75" thickTop="1" thickBot="1" x14ac:dyDescent="0.4">
      <c r="A229" s="169"/>
      <c r="B229" s="203"/>
      <c r="C229" s="244"/>
      <c r="D229" s="244"/>
      <c r="E229" s="34">
        <f t="shared" si="12"/>
        <v>0</v>
      </c>
      <c r="F229" s="1216"/>
      <c r="G229" s="805"/>
      <c r="H229" s="224"/>
      <c r="I229" s="227"/>
      <c r="J229" s="805"/>
      <c r="K229" s="39">
        <f t="shared" si="10"/>
        <v>0</v>
      </c>
      <c r="L229" s="81"/>
      <c r="M229" s="566"/>
      <c r="N229" s="61"/>
      <c r="O229" s="42">
        <f t="shared" si="13"/>
        <v>0</v>
      </c>
      <c r="P229" s="69"/>
      <c r="Q229" s="670"/>
      <c r="R229" s="124"/>
      <c r="S229" s="125"/>
      <c r="T229" s="176"/>
      <c r="U229" s="177"/>
      <c r="V229" s="49"/>
      <c r="W229" s="50"/>
    </row>
    <row r="230" spans="1:23" ht="24.75" thickTop="1" thickBot="1" x14ac:dyDescent="0.4">
      <c r="A230" s="169"/>
      <c r="B230" s="203"/>
      <c r="C230" s="244"/>
      <c r="D230" s="244"/>
      <c r="E230" s="34">
        <f t="shared" si="12"/>
        <v>0</v>
      </c>
      <c r="F230" s="1216"/>
      <c r="G230" s="805"/>
      <c r="H230" s="224"/>
      <c r="I230" s="227"/>
      <c r="J230" s="805"/>
      <c r="K230" s="39">
        <f t="shared" si="10"/>
        <v>0</v>
      </c>
      <c r="L230" s="81"/>
      <c r="M230" s="566"/>
      <c r="N230" s="61"/>
      <c r="O230" s="42">
        <f t="shared" si="13"/>
        <v>0</v>
      </c>
      <c r="P230" s="69"/>
      <c r="Q230" s="670"/>
      <c r="R230" s="124"/>
      <c r="S230" s="125"/>
      <c r="T230" s="176"/>
      <c r="U230" s="177"/>
      <c r="V230" s="49"/>
      <c r="W230" s="50"/>
    </row>
    <row r="231" spans="1:23" ht="24.75" thickTop="1" thickBot="1" x14ac:dyDescent="0.4">
      <c r="A231" s="169"/>
      <c r="B231" s="203"/>
      <c r="C231" s="244"/>
      <c r="D231" s="244"/>
      <c r="E231" s="34">
        <f t="shared" si="12"/>
        <v>0</v>
      </c>
      <c r="F231" s="1216"/>
      <c r="G231" s="805"/>
      <c r="H231" s="224"/>
      <c r="I231" s="227"/>
      <c r="J231" s="805"/>
      <c r="K231" s="39">
        <f t="shared" si="10"/>
        <v>0</v>
      </c>
      <c r="L231" s="81"/>
      <c r="M231" s="566"/>
      <c r="N231" s="61"/>
      <c r="O231" s="42">
        <f t="shared" si="13"/>
        <v>0</v>
      </c>
      <c r="P231" s="69"/>
      <c r="Q231" s="670"/>
      <c r="R231" s="124"/>
      <c r="S231" s="125"/>
      <c r="T231" s="176"/>
      <c r="U231" s="177"/>
      <c r="V231" s="49"/>
      <c r="W231" s="50"/>
    </row>
    <row r="232" spans="1:23" ht="24.75" thickTop="1" thickBot="1" x14ac:dyDescent="0.4">
      <c r="A232" s="169"/>
      <c r="B232" s="203"/>
      <c r="C232" s="244"/>
      <c r="D232" s="244"/>
      <c r="E232" s="34">
        <f t="shared" si="12"/>
        <v>0</v>
      </c>
      <c r="F232" s="1216"/>
      <c r="G232" s="805"/>
      <c r="H232" s="224"/>
      <c r="I232" s="227"/>
      <c r="J232" s="805"/>
      <c r="K232" s="39">
        <f t="shared" si="10"/>
        <v>0</v>
      </c>
      <c r="L232" s="81"/>
      <c r="M232" s="566"/>
      <c r="N232" s="61"/>
      <c r="O232" s="42">
        <f t="shared" si="13"/>
        <v>0</v>
      </c>
      <c r="P232" s="69"/>
      <c r="Q232" s="670"/>
      <c r="R232" s="124"/>
      <c r="S232" s="125"/>
      <c r="T232" s="176"/>
      <c r="U232" s="177"/>
      <c r="V232" s="49"/>
      <c r="W232" s="50"/>
    </row>
    <row r="233" spans="1:23" ht="24.75" thickTop="1" thickBot="1" x14ac:dyDescent="0.4">
      <c r="A233" s="169"/>
      <c r="B233" s="203"/>
      <c r="C233" s="244"/>
      <c r="D233" s="244"/>
      <c r="E233" s="34">
        <f t="shared" si="12"/>
        <v>0</v>
      </c>
      <c r="F233" s="1216"/>
      <c r="G233" s="805"/>
      <c r="H233" s="224"/>
      <c r="I233" s="227"/>
      <c r="J233" s="805"/>
      <c r="K233" s="39">
        <f t="shared" si="10"/>
        <v>0</v>
      </c>
      <c r="L233" s="81"/>
      <c r="M233" s="566"/>
      <c r="N233" s="61"/>
      <c r="O233" s="42">
        <f t="shared" si="13"/>
        <v>0</v>
      </c>
      <c r="P233" s="69"/>
      <c r="Q233" s="670"/>
      <c r="R233" s="124"/>
      <c r="S233" s="125"/>
      <c r="T233" s="176"/>
      <c r="U233" s="177"/>
      <c r="V233" s="49"/>
      <c r="W233" s="50"/>
    </row>
    <row r="234" spans="1:23" ht="24.75" thickTop="1" thickBot="1" x14ac:dyDescent="0.4">
      <c r="A234" s="169"/>
      <c r="B234" s="203"/>
      <c r="C234" s="244"/>
      <c r="D234" s="244"/>
      <c r="E234" s="34">
        <f t="shared" si="12"/>
        <v>0</v>
      </c>
      <c r="F234" s="1216"/>
      <c r="G234" s="805"/>
      <c r="H234" s="224"/>
      <c r="I234" s="227"/>
      <c r="J234" s="805"/>
      <c r="K234" s="39">
        <f t="shared" si="10"/>
        <v>0</v>
      </c>
      <c r="L234" s="81"/>
      <c r="M234" s="566"/>
      <c r="N234" s="61"/>
      <c r="O234" s="42">
        <f t="shared" si="13"/>
        <v>0</v>
      </c>
      <c r="P234" s="69"/>
      <c r="Q234" s="670"/>
      <c r="R234" s="124"/>
      <c r="S234" s="125"/>
      <c r="T234" s="176"/>
      <c r="U234" s="177"/>
      <c r="V234" s="49"/>
      <c r="W234" s="50"/>
    </row>
    <row r="235" spans="1:23" ht="24.75" thickTop="1" thickBot="1" x14ac:dyDescent="0.4">
      <c r="A235" s="169"/>
      <c r="B235" s="203"/>
      <c r="C235" s="244"/>
      <c r="D235" s="244"/>
      <c r="E235" s="34">
        <f t="shared" si="12"/>
        <v>0</v>
      </c>
      <c r="F235" s="1216"/>
      <c r="G235" s="805"/>
      <c r="H235" s="224"/>
      <c r="I235" s="227"/>
      <c r="J235" s="805"/>
      <c r="K235" s="39">
        <f t="shared" si="10"/>
        <v>0</v>
      </c>
      <c r="L235" s="81"/>
      <c r="M235" s="566"/>
      <c r="N235" s="61"/>
      <c r="O235" s="42">
        <f t="shared" si="13"/>
        <v>0</v>
      </c>
      <c r="P235" s="69"/>
      <c r="Q235" s="670"/>
      <c r="R235" s="124"/>
      <c r="S235" s="125"/>
      <c r="T235" s="176"/>
      <c r="U235" s="177"/>
      <c r="V235" s="49"/>
      <c r="W235" s="50"/>
    </row>
    <row r="236" spans="1:23" ht="24.75" thickTop="1" thickBot="1" x14ac:dyDescent="0.4">
      <c r="A236" s="169"/>
      <c r="B236" s="203"/>
      <c r="C236" s="244"/>
      <c r="D236" s="244"/>
      <c r="E236" s="34">
        <f t="shared" si="12"/>
        <v>0</v>
      </c>
      <c r="F236" s="1216"/>
      <c r="G236" s="805"/>
      <c r="H236" s="224"/>
      <c r="I236" s="227"/>
      <c r="J236" s="805"/>
      <c r="K236" s="39">
        <f t="shared" si="10"/>
        <v>0</v>
      </c>
      <c r="L236" s="81"/>
      <c r="M236" s="566"/>
      <c r="N236" s="61"/>
      <c r="O236" s="42">
        <f t="shared" si="13"/>
        <v>0</v>
      </c>
      <c r="P236" s="69"/>
      <c r="Q236" s="670"/>
      <c r="R236" s="124"/>
      <c r="S236" s="125"/>
      <c r="T236" s="176"/>
      <c r="U236" s="177"/>
      <c r="V236" s="49"/>
      <c r="W236" s="50"/>
    </row>
    <row r="237" spans="1:23" ht="24.75" thickTop="1" thickBot="1" x14ac:dyDescent="0.4">
      <c r="A237" s="203"/>
      <c r="B237" s="253"/>
      <c r="C237" s="244"/>
      <c r="D237" s="244"/>
      <c r="E237" s="34">
        <f t="shared" si="12"/>
        <v>0</v>
      </c>
      <c r="F237" s="1216"/>
      <c r="G237" s="805"/>
      <c r="H237" s="120"/>
      <c r="I237" s="59"/>
      <c r="J237" s="805"/>
      <c r="K237" s="39">
        <f t="shared" si="10"/>
        <v>0</v>
      </c>
      <c r="L237" s="81"/>
      <c r="M237" s="566"/>
      <c r="N237" s="61"/>
      <c r="O237" s="42">
        <f t="shared" si="13"/>
        <v>0</v>
      </c>
      <c r="P237" s="69"/>
      <c r="Q237" s="670"/>
      <c r="R237" s="124"/>
      <c r="S237" s="125"/>
      <c r="T237" s="176"/>
      <c r="U237" s="177"/>
      <c r="V237" s="49"/>
      <c r="W237" s="50"/>
    </row>
    <row r="238" spans="1:23" ht="24.75" thickTop="1" thickBot="1" x14ac:dyDescent="0.4">
      <c r="A238" s="266"/>
      <c r="B238" s="203"/>
      <c r="C238" s="244"/>
      <c r="D238" s="244"/>
      <c r="E238" s="34">
        <f t="shared" si="12"/>
        <v>0</v>
      </c>
      <c r="F238" s="1216"/>
      <c r="G238" s="805"/>
      <c r="H238" s="224"/>
      <c r="I238" s="227"/>
      <c r="J238" s="805"/>
      <c r="K238" s="39">
        <f t="shared" si="10"/>
        <v>0</v>
      </c>
      <c r="L238" s="81"/>
      <c r="M238" s="566"/>
      <c r="N238" s="61"/>
      <c r="O238" s="42">
        <f t="shared" si="13"/>
        <v>0</v>
      </c>
      <c r="P238" s="69"/>
      <c r="Q238" s="670"/>
      <c r="R238" s="124"/>
      <c r="S238" s="125"/>
      <c r="T238" s="176"/>
      <c r="U238" s="177"/>
      <c r="V238" s="49"/>
      <c r="W238" s="50"/>
    </row>
    <row r="239" spans="1:23" ht="24.75" thickTop="1" thickBot="1" x14ac:dyDescent="0.4">
      <c r="A239" s="266"/>
      <c r="B239" s="203"/>
      <c r="C239" s="244"/>
      <c r="D239" s="244"/>
      <c r="E239" s="34">
        <f t="shared" si="12"/>
        <v>0</v>
      </c>
      <c r="F239" s="1216"/>
      <c r="G239" s="805"/>
      <c r="H239" s="224"/>
      <c r="I239" s="227"/>
      <c r="J239" s="805"/>
      <c r="K239" s="39">
        <f t="shared" si="10"/>
        <v>0</v>
      </c>
      <c r="L239" s="81"/>
      <c r="M239" s="566"/>
      <c r="N239" s="61"/>
      <c r="O239" s="42">
        <f t="shared" si="13"/>
        <v>0</v>
      </c>
      <c r="P239" s="69"/>
      <c r="Q239" s="670"/>
      <c r="R239" s="124"/>
      <c r="S239" s="125"/>
      <c r="T239" s="176"/>
      <c r="U239" s="177"/>
      <c r="V239" s="49"/>
      <c r="W239" s="50"/>
    </row>
    <row r="240" spans="1:23" ht="24.75" thickTop="1" thickBot="1" x14ac:dyDescent="0.4">
      <c r="A240" s="266"/>
      <c r="B240" s="203"/>
      <c r="C240" s="244"/>
      <c r="D240" s="244"/>
      <c r="E240" s="34">
        <f t="shared" si="12"/>
        <v>0</v>
      </c>
      <c r="F240" s="1216"/>
      <c r="G240" s="805"/>
      <c r="H240" s="224"/>
      <c r="I240" s="227"/>
      <c r="J240" s="805"/>
      <c r="K240" s="39">
        <f t="shared" si="10"/>
        <v>0</v>
      </c>
      <c r="L240" s="81"/>
      <c r="M240" s="566"/>
      <c r="N240" s="61"/>
      <c r="O240" s="42">
        <f t="shared" si="13"/>
        <v>0</v>
      </c>
      <c r="P240" s="69"/>
      <c r="Q240" s="670"/>
      <c r="R240" s="124"/>
      <c r="S240" s="125"/>
      <c r="T240" s="176"/>
      <c r="U240" s="177"/>
      <c r="V240" s="49"/>
      <c r="W240" s="50"/>
    </row>
    <row r="241" spans="1:23" ht="24.75" thickTop="1" thickBot="1" x14ac:dyDescent="0.4">
      <c r="A241" s="266"/>
      <c r="B241" s="203"/>
      <c r="C241" s="244"/>
      <c r="D241" s="244"/>
      <c r="E241" s="34">
        <f t="shared" si="12"/>
        <v>0</v>
      </c>
      <c r="F241" s="1216"/>
      <c r="G241" s="805"/>
      <c r="H241" s="224"/>
      <c r="I241" s="227"/>
      <c r="J241" s="805"/>
      <c r="K241" s="39">
        <f t="shared" si="10"/>
        <v>0</v>
      </c>
      <c r="L241" s="81"/>
      <c r="M241" s="566"/>
      <c r="N241" s="61"/>
      <c r="O241" s="42">
        <f t="shared" si="13"/>
        <v>0</v>
      </c>
      <c r="P241" s="69"/>
      <c r="Q241" s="670"/>
      <c r="R241" s="124"/>
      <c r="S241" s="125"/>
      <c r="T241" s="176"/>
      <c r="U241" s="177"/>
      <c r="V241" s="49"/>
      <c r="W241" s="50"/>
    </row>
    <row r="242" spans="1:23" ht="24.75" thickTop="1" thickBot="1" x14ac:dyDescent="0.4">
      <c r="A242" s="269"/>
      <c r="B242" s="203"/>
      <c r="C242" s="244"/>
      <c r="D242" s="244"/>
      <c r="E242" s="34">
        <f t="shared" si="12"/>
        <v>0</v>
      </c>
      <c r="F242" s="1216"/>
      <c r="G242" s="805"/>
      <c r="H242" s="224"/>
      <c r="I242" s="227"/>
      <c r="J242" s="805"/>
      <c r="K242" s="39">
        <f t="shared" si="10"/>
        <v>0</v>
      </c>
      <c r="L242" s="81"/>
      <c r="M242" s="566"/>
      <c r="N242" s="61"/>
      <c r="O242" s="42">
        <f t="shared" si="13"/>
        <v>0</v>
      </c>
      <c r="P242" s="69"/>
      <c r="Q242" s="670"/>
      <c r="R242" s="124"/>
      <c r="S242" s="125"/>
      <c r="T242" s="176"/>
      <c r="U242" s="177"/>
      <c r="V242" s="49"/>
      <c r="W242" s="50"/>
    </row>
    <row r="243" spans="1:23" ht="24.75" thickTop="1" thickBot="1" x14ac:dyDescent="0.4">
      <c r="A243" s="169"/>
      <c r="B243" s="203"/>
      <c r="C243" s="244"/>
      <c r="D243" s="244"/>
      <c r="E243" s="34">
        <f t="shared" si="12"/>
        <v>0</v>
      </c>
      <c r="F243" s="1216"/>
      <c r="G243" s="805"/>
      <c r="H243" s="224"/>
      <c r="I243" s="227"/>
      <c r="J243" s="805"/>
      <c r="K243" s="39">
        <f t="shared" si="10"/>
        <v>0</v>
      </c>
      <c r="L243" s="81"/>
      <c r="M243" s="566"/>
      <c r="N243" s="61"/>
      <c r="O243" s="42">
        <f t="shared" si="13"/>
        <v>0</v>
      </c>
      <c r="P243" s="69"/>
      <c r="Q243" s="670"/>
      <c r="R243" s="124"/>
      <c r="S243" s="125"/>
      <c r="T243" s="176"/>
      <c r="U243" s="177"/>
      <c r="V243" s="49"/>
      <c r="W243" s="50"/>
    </row>
    <row r="244" spans="1:23" ht="24.75" thickTop="1" thickBot="1" x14ac:dyDescent="0.4">
      <c r="A244" s="169"/>
      <c r="B244" s="203"/>
      <c r="C244" s="244"/>
      <c r="D244" s="244"/>
      <c r="E244" s="34">
        <f t="shared" si="12"/>
        <v>0</v>
      </c>
      <c r="F244" s="1216"/>
      <c r="G244" s="805"/>
      <c r="H244" s="224"/>
      <c r="I244" s="227"/>
      <c r="J244" s="805"/>
      <c r="K244" s="39">
        <f t="shared" si="10"/>
        <v>0</v>
      </c>
      <c r="L244" s="81"/>
      <c r="M244" s="566"/>
      <c r="N244" s="61"/>
      <c r="O244" s="42">
        <f t="shared" si="13"/>
        <v>0</v>
      </c>
      <c r="P244" s="69"/>
      <c r="Q244" s="670"/>
      <c r="R244" s="124"/>
      <c r="S244" s="125"/>
      <c r="T244" s="176"/>
      <c r="U244" s="177"/>
      <c r="V244" s="49"/>
      <c r="W244" s="50"/>
    </row>
    <row r="245" spans="1:23" ht="24.75" thickTop="1" thickBot="1" x14ac:dyDescent="0.4">
      <c r="A245" s="169"/>
      <c r="B245" s="203"/>
      <c r="C245" s="244"/>
      <c r="D245" s="244"/>
      <c r="E245" s="34">
        <f t="shared" si="12"/>
        <v>0</v>
      </c>
      <c r="F245" s="1216"/>
      <c r="G245" s="805"/>
      <c r="H245" s="224"/>
      <c r="I245" s="227"/>
      <c r="J245" s="805"/>
      <c r="K245" s="39">
        <f t="shared" si="10"/>
        <v>0</v>
      </c>
      <c r="L245" s="81"/>
      <c r="M245" s="566"/>
      <c r="N245" s="61"/>
      <c r="O245" s="42">
        <f t="shared" si="13"/>
        <v>0</v>
      </c>
      <c r="P245" s="69"/>
      <c r="Q245" s="670"/>
      <c r="R245" s="124"/>
      <c r="S245" s="125"/>
      <c r="T245" s="176"/>
      <c r="U245" s="177"/>
      <c r="V245" s="49"/>
      <c r="W245" s="50"/>
    </row>
    <row r="246" spans="1:23" ht="24.75" thickTop="1" thickBot="1" x14ac:dyDescent="0.4">
      <c r="A246" s="169"/>
      <c r="B246" s="203"/>
      <c r="C246" s="244"/>
      <c r="D246" s="244"/>
      <c r="E246" s="34">
        <f t="shared" ref="E246:E290" si="14">D246*G246</f>
        <v>0</v>
      </c>
      <c r="F246" s="1216"/>
      <c r="G246" s="805"/>
      <c r="H246" s="224"/>
      <c r="I246" s="227"/>
      <c r="J246" s="805"/>
      <c r="K246" s="39">
        <f t="shared" si="10"/>
        <v>0</v>
      </c>
      <c r="L246" s="81"/>
      <c r="M246" s="566"/>
      <c r="N246" s="61"/>
      <c r="O246" s="42">
        <f t="shared" si="13"/>
        <v>0</v>
      </c>
      <c r="P246" s="69"/>
      <c r="Q246" s="670"/>
      <c r="R246" s="124"/>
      <c r="S246" s="125"/>
      <c r="T246" s="176"/>
      <c r="U246" s="177"/>
      <c r="V246" s="49"/>
      <c r="W246" s="50"/>
    </row>
    <row r="247" spans="1:23" ht="24.75" thickTop="1" thickBot="1" x14ac:dyDescent="0.4">
      <c r="A247" s="169"/>
      <c r="B247" s="203"/>
      <c r="C247" s="244"/>
      <c r="D247" s="244"/>
      <c r="E247" s="34">
        <f t="shared" si="14"/>
        <v>0</v>
      </c>
      <c r="F247" s="1216"/>
      <c r="G247" s="805"/>
      <c r="H247" s="224"/>
      <c r="I247" s="227"/>
      <c r="J247" s="805"/>
      <c r="K247" s="39">
        <f t="shared" si="10"/>
        <v>0</v>
      </c>
      <c r="L247" s="81"/>
      <c r="M247" s="566"/>
      <c r="N247" s="61"/>
      <c r="O247" s="42">
        <f t="shared" si="13"/>
        <v>0</v>
      </c>
      <c r="P247" s="69"/>
      <c r="Q247" s="670"/>
      <c r="R247" s="124"/>
      <c r="S247" s="125"/>
      <c r="T247" s="176"/>
      <c r="U247" s="177"/>
      <c r="V247" s="49"/>
      <c r="W247" s="50"/>
    </row>
    <row r="248" spans="1:23" ht="24.75" thickTop="1" thickBot="1" x14ac:dyDescent="0.4">
      <c r="A248" s="169"/>
      <c r="B248" s="203"/>
      <c r="C248" s="244"/>
      <c r="D248" s="244"/>
      <c r="E248" s="34">
        <f t="shared" si="14"/>
        <v>0</v>
      </c>
      <c r="F248" s="1216"/>
      <c r="G248" s="805"/>
      <c r="H248" s="224"/>
      <c r="I248" s="227"/>
      <c r="J248" s="805"/>
      <c r="K248" s="39">
        <f t="shared" si="10"/>
        <v>0</v>
      </c>
      <c r="L248" s="81"/>
      <c r="M248" s="566"/>
      <c r="N248" s="61"/>
      <c r="O248" s="42">
        <f t="shared" si="13"/>
        <v>0</v>
      </c>
      <c r="P248" s="69"/>
      <c r="Q248" s="670"/>
      <c r="R248" s="124"/>
      <c r="S248" s="125"/>
      <c r="T248" s="176"/>
      <c r="U248" s="177"/>
      <c r="V248" s="49"/>
      <c r="W248" s="50"/>
    </row>
    <row r="249" spans="1:23" ht="24.75" thickTop="1" thickBot="1" x14ac:dyDescent="0.4">
      <c r="A249" s="169"/>
      <c r="B249" s="203"/>
      <c r="C249" s="244"/>
      <c r="D249" s="244"/>
      <c r="E249" s="34">
        <f t="shared" si="14"/>
        <v>0</v>
      </c>
      <c r="F249" s="1216"/>
      <c r="G249" s="805"/>
      <c r="H249" s="224"/>
      <c r="I249" s="227"/>
      <c r="J249" s="805"/>
      <c r="K249" s="39">
        <f t="shared" si="10"/>
        <v>0</v>
      </c>
      <c r="L249" s="81"/>
      <c r="M249" s="566"/>
      <c r="N249" s="61"/>
      <c r="O249" s="42">
        <f t="shared" si="13"/>
        <v>0</v>
      </c>
      <c r="P249" s="69"/>
      <c r="Q249" s="670"/>
      <c r="R249" s="124"/>
      <c r="S249" s="125"/>
      <c r="T249" s="176"/>
      <c r="U249" s="177"/>
      <c r="V249" s="49"/>
      <c r="W249" s="50"/>
    </row>
    <row r="250" spans="1:23" ht="24.75" thickTop="1" thickBot="1" x14ac:dyDescent="0.4">
      <c r="A250" s="169"/>
      <c r="B250" s="203"/>
      <c r="C250" s="244"/>
      <c r="D250" s="244"/>
      <c r="E250" s="34">
        <f t="shared" si="14"/>
        <v>0</v>
      </c>
      <c r="F250" s="1216"/>
      <c r="G250" s="805"/>
      <c r="H250" s="224"/>
      <c r="I250" s="227"/>
      <c r="J250" s="805"/>
      <c r="K250" s="39">
        <f t="shared" si="10"/>
        <v>0</v>
      </c>
      <c r="L250" s="81"/>
      <c r="M250" s="566"/>
      <c r="N250" s="61"/>
      <c r="O250" s="42">
        <f t="shared" si="13"/>
        <v>0</v>
      </c>
      <c r="P250" s="69"/>
      <c r="Q250" s="670"/>
      <c r="R250" s="124"/>
      <c r="S250" s="125"/>
      <c r="T250" s="176"/>
      <c r="U250" s="177"/>
      <c r="V250" s="49"/>
      <c r="W250" s="50"/>
    </row>
    <row r="251" spans="1:23" ht="24.75" thickTop="1" thickBot="1" x14ac:dyDescent="0.4">
      <c r="A251" s="169"/>
      <c r="B251" s="203"/>
      <c r="C251" s="244"/>
      <c r="D251" s="244"/>
      <c r="E251" s="34">
        <f t="shared" si="14"/>
        <v>0</v>
      </c>
      <c r="F251" s="1216"/>
      <c r="G251" s="805"/>
      <c r="H251" s="224"/>
      <c r="I251" s="227"/>
      <c r="J251" s="805"/>
      <c r="K251" s="39">
        <f t="shared" si="10"/>
        <v>0</v>
      </c>
      <c r="L251" s="81"/>
      <c r="M251" s="566"/>
      <c r="N251" s="61"/>
      <c r="O251" s="42">
        <f t="shared" si="13"/>
        <v>0</v>
      </c>
      <c r="P251" s="69"/>
      <c r="Q251" s="670"/>
      <c r="R251" s="124"/>
      <c r="S251" s="125"/>
      <c r="T251" s="176"/>
      <c r="U251" s="177"/>
      <c r="V251" s="49"/>
      <c r="W251" s="50"/>
    </row>
    <row r="252" spans="1:23" ht="24.75" thickTop="1" thickBot="1" x14ac:dyDescent="0.4">
      <c r="A252" s="169"/>
      <c r="B252" s="203"/>
      <c r="C252" s="270"/>
      <c r="D252" s="270"/>
      <c r="E252" s="34">
        <f t="shared" si="14"/>
        <v>0</v>
      </c>
      <c r="F252" s="1216"/>
      <c r="G252" s="805"/>
      <c r="H252" s="224"/>
      <c r="I252" s="227"/>
      <c r="J252" s="805"/>
      <c r="K252" s="39">
        <f t="shared" si="10"/>
        <v>0</v>
      </c>
      <c r="L252" s="81"/>
      <c r="M252" s="566"/>
      <c r="N252" s="61"/>
      <c r="O252" s="42">
        <f t="shared" si="13"/>
        <v>0</v>
      </c>
      <c r="P252" s="69"/>
      <c r="Q252" s="670"/>
      <c r="R252" s="124"/>
      <c r="S252" s="125"/>
      <c r="T252" s="176"/>
      <c r="U252" s="177"/>
      <c r="V252" s="49"/>
      <c r="W252" s="50"/>
    </row>
    <row r="253" spans="1:23" ht="24.75" thickTop="1" thickBot="1" x14ac:dyDescent="0.4">
      <c r="A253" s="169"/>
      <c r="B253" s="203"/>
      <c r="C253" s="244"/>
      <c r="D253" s="244"/>
      <c r="E253" s="34">
        <f t="shared" si="14"/>
        <v>0</v>
      </c>
      <c r="F253" s="1216"/>
      <c r="G253" s="805"/>
      <c r="H253" s="224"/>
      <c r="I253" s="227"/>
      <c r="J253" s="805"/>
      <c r="K253" s="39">
        <f t="shared" si="10"/>
        <v>0</v>
      </c>
      <c r="L253" s="81"/>
      <c r="M253" s="566"/>
      <c r="N253" s="61"/>
      <c r="O253" s="42">
        <f t="shared" si="13"/>
        <v>0</v>
      </c>
      <c r="P253" s="69"/>
      <c r="Q253" s="670"/>
      <c r="R253" s="124"/>
      <c r="S253" s="125"/>
      <c r="T253" s="176"/>
      <c r="U253" s="177"/>
      <c r="V253" s="49"/>
      <c r="W253" s="50"/>
    </row>
    <row r="254" spans="1:23" ht="24.75" thickTop="1" thickBot="1" x14ac:dyDescent="0.4">
      <c r="A254" s="169"/>
      <c r="B254" s="203"/>
      <c r="C254" s="270"/>
      <c r="D254" s="264"/>
      <c r="E254" s="34">
        <f t="shared" si="14"/>
        <v>0</v>
      </c>
      <c r="F254" s="1216"/>
      <c r="G254" s="805"/>
      <c r="H254" s="224"/>
      <c r="I254" s="227"/>
      <c r="J254" s="805"/>
      <c r="K254" s="39">
        <f t="shared" si="10"/>
        <v>0</v>
      </c>
      <c r="L254" s="81"/>
      <c r="M254" s="566"/>
      <c r="N254" s="61"/>
      <c r="O254" s="42">
        <f t="shared" si="13"/>
        <v>0</v>
      </c>
      <c r="P254" s="69"/>
      <c r="Q254" s="670"/>
      <c r="R254" s="124"/>
      <c r="S254" s="125"/>
      <c r="T254" s="176"/>
      <c r="U254" s="177"/>
      <c r="V254" s="49"/>
      <c r="W254" s="50"/>
    </row>
    <row r="255" spans="1:23" ht="24.75" thickTop="1" thickBot="1" x14ac:dyDescent="0.4">
      <c r="A255" s="169"/>
      <c r="B255" s="203"/>
      <c r="C255" s="265"/>
      <c r="D255" s="265"/>
      <c r="E255" s="34">
        <f t="shared" si="14"/>
        <v>0</v>
      </c>
      <c r="F255" s="1216"/>
      <c r="G255" s="805"/>
      <c r="H255" s="224"/>
      <c r="I255" s="227"/>
      <c r="J255" s="805"/>
      <c r="K255" s="39">
        <f t="shared" si="10"/>
        <v>0</v>
      </c>
      <c r="L255" s="81"/>
      <c r="M255" s="566"/>
      <c r="N255" s="61"/>
      <c r="O255" s="42">
        <f t="shared" si="13"/>
        <v>0</v>
      </c>
      <c r="P255" s="69"/>
      <c r="Q255" s="670"/>
      <c r="R255" s="124"/>
      <c r="S255" s="125"/>
      <c r="T255" s="176"/>
      <c r="U255" s="177"/>
      <c r="V255" s="49"/>
      <c r="W255" s="50"/>
    </row>
    <row r="256" spans="1:23" ht="24.75" thickTop="1" thickBot="1" x14ac:dyDescent="0.4">
      <c r="A256" s="169"/>
      <c r="B256" s="203"/>
      <c r="C256" s="265"/>
      <c r="D256" s="265"/>
      <c r="E256" s="34">
        <f t="shared" si="14"/>
        <v>0</v>
      </c>
      <c r="F256" s="1216"/>
      <c r="G256" s="805"/>
      <c r="H256" s="224"/>
      <c r="I256" s="227"/>
      <c r="J256" s="805"/>
      <c r="K256" s="39">
        <f t="shared" si="10"/>
        <v>0</v>
      </c>
      <c r="L256" s="81"/>
      <c r="M256" s="566"/>
      <c r="N256" s="61"/>
      <c r="O256" s="42">
        <f t="shared" si="13"/>
        <v>0</v>
      </c>
      <c r="P256" s="69"/>
      <c r="Q256" s="670"/>
      <c r="R256" s="124"/>
      <c r="S256" s="125"/>
      <c r="T256" s="176"/>
      <c r="U256" s="177"/>
      <c r="V256" s="49"/>
      <c r="W256" s="50"/>
    </row>
    <row r="257" spans="1:23" ht="24.75" thickTop="1" thickBot="1" x14ac:dyDescent="0.4">
      <c r="A257" s="169"/>
      <c r="B257" s="203"/>
      <c r="C257" s="270"/>
      <c r="D257" s="264"/>
      <c r="E257" s="34">
        <f t="shared" si="14"/>
        <v>0</v>
      </c>
      <c r="F257" s="1216"/>
      <c r="G257" s="805"/>
      <c r="H257" s="224"/>
      <c r="I257" s="227"/>
      <c r="J257" s="805"/>
      <c r="K257" s="39">
        <f t="shared" si="10"/>
        <v>0</v>
      </c>
      <c r="L257" s="81"/>
      <c r="M257" s="566"/>
      <c r="N257" s="61"/>
      <c r="O257" s="42">
        <f t="shared" si="13"/>
        <v>0</v>
      </c>
      <c r="P257" s="69"/>
      <c r="Q257" s="670"/>
      <c r="R257" s="124"/>
      <c r="S257" s="125"/>
      <c r="T257" s="176"/>
      <c r="U257" s="177"/>
      <c r="V257" s="49"/>
      <c r="W257" s="50"/>
    </row>
    <row r="258" spans="1:23" ht="24.75" thickTop="1" thickBot="1" x14ac:dyDescent="0.4">
      <c r="A258" s="169"/>
      <c r="B258" s="203"/>
      <c r="C258" s="249"/>
      <c r="D258" s="249"/>
      <c r="E258" s="34">
        <f t="shared" si="14"/>
        <v>0</v>
      </c>
      <c r="F258" s="1216"/>
      <c r="G258" s="805"/>
      <c r="H258" s="224"/>
      <c r="I258" s="227"/>
      <c r="J258" s="805"/>
      <c r="K258" s="39">
        <f t="shared" si="10"/>
        <v>0</v>
      </c>
      <c r="L258" s="81"/>
      <c r="M258" s="566"/>
      <c r="N258" s="61"/>
      <c r="O258" s="42">
        <f t="shared" si="13"/>
        <v>0</v>
      </c>
      <c r="P258" s="69"/>
      <c r="Q258" s="670"/>
      <c r="R258" s="124"/>
      <c r="S258" s="125"/>
      <c r="T258" s="176"/>
      <c r="U258" s="177"/>
      <c r="V258" s="49"/>
      <c r="W258" s="50"/>
    </row>
    <row r="259" spans="1:23" ht="24.75" thickTop="1" thickBot="1" x14ac:dyDescent="0.4">
      <c r="A259" s="169"/>
      <c r="B259" s="203"/>
      <c r="C259" s="197"/>
      <c r="D259" s="197"/>
      <c r="E259" s="34">
        <f t="shared" si="14"/>
        <v>0</v>
      </c>
      <c r="F259" s="1216"/>
      <c r="G259" s="805"/>
      <c r="H259" s="224"/>
      <c r="I259" s="227"/>
      <c r="J259" s="805"/>
      <c r="K259" s="39">
        <f t="shared" si="10"/>
        <v>0</v>
      </c>
      <c r="L259" s="81"/>
      <c r="M259" s="566"/>
      <c r="N259" s="61"/>
      <c r="O259" s="42">
        <f t="shared" si="13"/>
        <v>0</v>
      </c>
      <c r="P259" s="69"/>
      <c r="Q259" s="670"/>
      <c r="R259" s="124"/>
      <c r="S259" s="125"/>
      <c r="T259" s="176"/>
      <c r="U259" s="177"/>
      <c r="V259" s="49"/>
      <c r="W259" s="50"/>
    </row>
    <row r="260" spans="1:23" ht="24.75" thickTop="1" thickBot="1" x14ac:dyDescent="0.4">
      <c r="A260" s="204"/>
      <c r="B260" s="203"/>
      <c r="C260" s="226"/>
      <c r="D260" s="226"/>
      <c r="E260" s="34">
        <f t="shared" si="14"/>
        <v>0</v>
      </c>
      <c r="F260" s="1216"/>
      <c r="G260" s="805"/>
      <c r="H260" s="224"/>
      <c r="I260" s="227"/>
      <c r="J260" s="805"/>
      <c r="K260" s="39">
        <f t="shared" si="10"/>
        <v>0</v>
      </c>
      <c r="L260" s="81"/>
      <c r="M260" s="566"/>
      <c r="N260" s="61"/>
      <c r="O260" s="42">
        <f t="shared" si="13"/>
        <v>0</v>
      </c>
      <c r="P260" s="69"/>
      <c r="Q260" s="670"/>
      <c r="R260" s="124"/>
      <c r="S260" s="125"/>
      <c r="T260" s="176"/>
      <c r="U260" s="177"/>
      <c r="V260" s="49"/>
      <c r="W260" s="50"/>
    </row>
    <row r="261" spans="1:23" ht="24.75" thickTop="1" thickBot="1" x14ac:dyDescent="0.4">
      <c r="A261" s="169"/>
      <c r="B261" s="203"/>
      <c r="C261" s="226"/>
      <c r="D261" s="226"/>
      <c r="E261" s="34">
        <f t="shared" si="14"/>
        <v>0</v>
      </c>
      <c r="F261" s="1216"/>
      <c r="G261" s="805"/>
      <c r="H261" s="224"/>
      <c r="I261" s="227"/>
      <c r="J261" s="805"/>
      <c r="K261" s="39">
        <f t="shared" si="10"/>
        <v>0</v>
      </c>
      <c r="L261" s="81"/>
      <c r="M261" s="566"/>
      <c r="N261" s="61"/>
      <c r="O261" s="42">
        <f t="shared" si="13"/>
        <v>0</v>
      </c>
      <c r="P261" s="69"/>
      <c r="Q261" s="670"/>
      <c r="R261" s="124"/>
      <c r="S261" s="125"/>
      <c r="T261" s="176"/>
      <c r="U261" s="177"/>
      <c r="V261" s="49"/>
      <c r="W261" s="50"/>
    </row>
    <row r="262" spans="1:23" ht="24.75" thickTop="1" thickBot="1" x14ac:dyDescent="0.4">
      <c r="A262" s="169"/>
      <c r="B262" s="203"/>
      <c r="C262" s="226"/>
      <c r="D262" s="226"/>
      <c r="E262" s="34">
        <f t="shared" si="14"/>
        <v>0</v>
      </c>
      <c r="F262" s="1216"/>
      <c r="G262" s="805"/>
      <c r="H262" s="224"/>
      <c r="I262" s="227"/>
      <c r="J262" s="805"/>
      <c r="K262" s="39">
        <f t="shared" si="10"/>
        <v>0</v>
      </c>
      <c r="L262" s="81"/>
      <c r="M262" s="566"/>
      <c r="N262" s="61"/>
      <c r="O262" s="42">
        <f t="shared" si="13"/>
        <v>0</v>
      </c>
      <c r="P262" s="69"/>
      <c r="Q262" s="670"/>
      <c r="R262" s="124"/>
      <c r="S262" s="125"/>
      <c r="T262" s="176"/>
      <c r="U262" s="177"/>
      <c r="V262" s="49"/>
      <c r="W262" s="50"/>
    </row>
    <row r="263" spans="1:23" ht="24.75" thickTop="1" thickBot="1" x14ac:dyDescent="0.4">
      <c r="A263" s="1014"/>
      <c r="B263" s="272"/>
      <c r="C263" s="226"/>
      <c r="D263" s="226"/>
      <c r="E263" s="34">
        <f t="shared" si="14"/>
        <v>0</v>
      </c>
      <c r="F263" s="1216"/>
      <c r="G263" s="805"/>
      <c r="H263" s="224"/>
      <c r="I263" s="227"/>
      <c r="J263" s="805"/>
      <c r="K263" s="39">
        <f t="shared" si="10"/>
        <v>0</v>
      </c>
      <c r="L263" s="81"/>
      <c r="M263" s="566"/>
      <c r="N263" s="61"/>
      <c r="O263" s="42">
        <f t="shared" si="13"/>
        <v>0</v>
      </c>
      <c r="P263" s="69"/>
      <c r="Q263" s="670"/>
      <c r="R263" s="124"/>
      <c r="S263" s="125"/>
      <c r="T263" s="176"/>
      <c r="U263" s="177"/>
      <c r="V263" s="49"/>
      <c r="W263" s="50"/>
    </row>
    <row r="264" spans="1:23" ht="24.75" thickTop="1" thickBot="1" x14ac:dyDescent="0.4">
      <c r="A264" s="204"/>
      <c r="B264" s="272"/>
      <c r="C264" s="226"/>
      <c r="D264" s="226"/>
      <c r="E264" s="34">
        <f t="shared" si="14"/>
        <v>0</v>
      </c>
      <c r="F264" s="1216"/>
      <c r="G264" s="805"/>
      <c r="H264" s="224"/>
      <c r="I264" s="59"/>
      <c r="J264" s="805"/>
      <c r="K264" s="39">
        <f t="shared" si="10"/>
        <v>0</v>
      </c>
      <c r="L264" s="81"/>
      <c r="M264" s="566"/>
      <c r="N264" s="61"/>
      <c r="O264" s="42">
        <f t="shared" si="13"/>
        <v>0</v>
      </c>
      <c r="P264" s="69"/>
      <c r="Q264" s="670"/>
      <c r="R264" s="124"/>
      <c r="S264" s="125"/>
      <c r="T264" s="176"/>
      <c r="U264" s="177"/>
      <c r="V264" s="49"/>
      <c r="W264" s="50"/>
    </row>
    <row r="265" spans="1:23" ht="24.75" thickTop="1" thickBot="1" x14ac:dyDescent="0.4">
      <c r="A265" s="204"/>
      <c r="B265" s="272"/>
      <c r="C265" s="226"/>
      <c r="D265" s="226"/>
      <c r="E265" s="34">
        <f t="shared" si="14"/>
        <v>0</v>
      </c>
      <c r="F265" s="1216"/>
      <c r="G265" s="805"/>
      <c r="H265" s="224"/>
      <c r="I265" s="227"/>
      <c r="J265" s="805"/>
      <c r="K265" s="39">
        <f t="shared" si="10"/>
        <v>0</v>
      </c>
      <c r="L265" s="81"/>
      <c r="M265" s="566"/>
      <c r="N265" s="61"/>
      <c r="O265" s="42">
        <f t="shared" si="13"/>
        <v>0</v>
      </c>
      <c r="P265" s="69"/>
      <c r="Q265" s="670"/>
      <c r="R265" s="124"/>
      <c r="S265" s="125"/>
      <c r="T265" s="176"/>
      <c r="U265" s="177"/>
      <c r="V265" s="49"/>
      <c r="W265" s="50"/>
    </row>
    <row r="266" spans="1:23" ht="24.75" thickTop="1" thickBot="1" x14ac:dyDescent="0.4">
      <c r="A266" s="169"/>
      <c r="B266" s="272"/>
      <c r="C266" s="197"/>
      <c r="D266" s="181"/>
      <c r="E266" s="34">
        <f t="shared" si="14"/>
        <v>0</v>
      </c>
      <c r="F266" s="1216"/>
      <c r="G266" s="805"/>
      <c r="H266" s="224"/>
      <c r="I266" s="227"/>
      <c r="J266" s="805"/>
      <c r="K266" s="39">
        <f t="shared" si="10"/>
        <v>0</v>
      </c>
      <c r="L266" s="81"/>
      <c r="M266" s="566"/>
      <c r="N266" s="61"/>
      <c r="O266" s="42">
        <f t="shared" si="13"/>
        <v>0</v>
      </c>
      <c r="P266" s="69"/>
      <c r="Q266" s="670"/>
      <c r="R266" s="124"/>
      <c r="S266" s="125"/>
      <c r="T266" s="176"/>
      <c r="U266" s="177"/>
      <c r="V266" s="49"/>
      <c r="W266" s="50"/>
    </row>
    <row r="267" spans="1:23" ht="24.75" thickTop="1" thickBot="1" x14ac:dyDescent="0.4">
      <c r="A267" s="169"/>
      <c r="B267" s="272"/>
      <c r="C267" s="197"/>
      <c r="D267" s="181"/>
      <c r="E267" s="34">
        <f t="shared" si="14"/>
        <v>0</v>
      </c>
      <c r="F267" s="1216"/>
      <c r="G267" s="805"/>
      <c r="H267" s="224"/>
      <c r="I267" s="227"/>
      <c r="J267" s="805"/>
      <c r="K267" s="39">
        <f t="shared" si="10"/>
        <v>0</v>
      </c>
      <c r="L267" s="81"/>
      <c r="M267" s="566"/>
      <c r="N267" s="61"/>
      <c r="O267" s="42">
        <f t="shared" si="13"/>
        <v>0</v>
      </c>
      <c r="P267" s="69"/>
      <c r="Q267" s="670"/>
      <c r="R267" s="124"/>
      <c r="S267" s="125"/>
      <c r="T267" s="176"/>
      <c r="U267" s="177"/>
      <c r="V267" s="49"/>
      <c r="W267" s="50"/>
    </row>
    <row r="268" spans="1:23" ht="24.75" thickTop="1" thickBot="1" x14ac:dyDescent="0.4">
      <c r="A268" s="204"/>
      <c r="B268" s="272"/>
      <c r="C268" s="242"/>
      <c r="D268" s="242"/>
      <c r="E268" s="34">
        <f t="shared" si="14"/>
        <v>0</v>
      </c>
      <c r="F268" s="1216"/>
      <c r="G268" s="805"/>
      <c r="H268" s="224"/>
      <c r="I268" s="175"/>
      <c r="J268" s="805"/>
      <c r="K268" s="39">
        <f t="shared" si="10"/>
        <v>0</v>
      </c>
      <c r="L268" s="81"/>
      <c r="M268" s="566"/>
      <c r="N268" s="61"/>
      <c r="O268" s="42">
        <f t="shared" si="13"/>
        <v>0</v>
      </c>
      <c r="P268" s="223"/>
      <c r="Q268" s="125"/>
      <c r="R268" s="124"/>
      <c r="S268" s="125"/>
      <c r="T268" s="176"/>
      <c r="U268" s="177"/>
      <c r="V268" s="49"/>
      <c r="W268" s="50"/>
    </row>
    <row r="269" spans="1:23" ht="24.75" thickTop="1" thickBot="1" x14ac:dyDescent="0.4">
      <c r="A269" s="204"/>
      <c r="B269" s="272"/>
      <c r="C269" s="191"/>
      <c r="D269" s="187"/>
      <c r="E269" s="34">
        <f t="shared" si="14"/>
        <v>0</v>
      </c>
      <c r="F269" s="1216"/>
      <c r="G269" s="805"/>
      <c r="H269" s="224"/>
      <c r="I269" s="175"/>
      <c r="J269" s="805"/>
      <c r="K269" s="39">
        <f t="shared" si="10"/>
        <v>0</v>
      </c>
      <c r="L269" s="81"/>
      <c r="M269" s="566"/>
      <c r="N269" s="274"/>
      <c r="O269" s="42">
        <f t="shared" si="13"/>
        <v>0</v>
      </c>
      <c r="P269" s="223"/>
      <c r="Q269" s="125"/>
      <c r="R269" s="124"/>
      <c r="S269" s="125"/>
      <c r="T269" s="176"/>
      <c r="U269" s="177"/>
      <c r="V269" s="49"/>
      <c r="W269" s="50"/>
    </row>
    <row r="270" spans="1:23" ht="24.75" thickTop="1" thickBot="1" x14ac:dyDescent="0.4">
      <c r="A270" s="204"/>
      <c r="B270" s="275"/>
      <c r="C270" s="154"/>
      <c r="D270" s="182"/>
      <c r="E270" s="34">
        <f t="shared" si="14"/>
        <v>0</v>
      </c>
      <c r="F270" s="1216"/>
      <c r="G270" s="812"/>
      <c r="H270" s="662"/>
      <c r="I270" s="277"/>
      <c r="J270" s="804"/>
      <c r="K270" s="39">
        <f t="shared" si="10"/>
        <v>0</v>
      </c>
      <c r="L270" s="81"/>
      <c r="M270" s="566"/>
      <c r="N270" s="274"/>
      <c r="O270" s="42">
        <f t="shared" si="13"/>
        <v>0</v>
      </c>
      <c r="P270" s="223"/>
      <c r="Q270" s="125"/>
      <c r="R270" s="124"/>
      <c r="S270" s="125"/>
      <c r="T270" s="176"/>
      <c r="U270" s="177"/>
      <c r="V270" s="49"/>
      <c r="W270" s="50"/>
    </row>
    <row r="271" spans="1:23" ht="24.75" thickTop="1" thickBot="1" x14ac:dyDescent="0.4">
      <c r="A271" s="204"/>
      <c r="B271" s="275"/>
      <c r="C271" s="154"/>
      <c r="D271" s="182"/>
      <c r="E271" s="34">
        <f t="shared" si="14"/>
        <v>0</v>
      </c>
      <c r="F271" s="1216"/>
      <c r="G271" s="812"/>
      <c r="H271" s="662"/>
      <c r="I271" s="277"/>
      <c r="J271" s="804"/>
      <c r="K271" s="39">
        <f t="shared" si="10"/>
        <v>0</v>
      </c>
      <c r="L271" s="81"/>
      <c r="M271" s="566"/>
      <c r="N271" s="274"/>
      <c r="O271" s="42">
        <f t="shared" si="13"/>
        <v>0</v>
      </c>
      <c r="P271" s="223"/>
      <c r="Q271" s="125"/>
      <c r="R271" s="124"/>
      <c r="S271" s="125"/>
      <c r="T271" s="176"/>
      <c r="U271" s="177"/>
      <c r="V271" s="49"/>
      <c r="W271" s="50"/>
    </row>
    <row r="272" spans="1:23" ht="24.75" thickTop="1" thickBot="1" x14ac:dyDescent="0.4">
      <c r="A272" s="204"/>
      <c r="B272" s="278"/>
      <c r="C272" s="154"/>
      <c r="D272" s="182"/>
      <c r="E272" s="34">
        <f t="shared" si="14"/>
        <v>0</v>
      </c>
      <c r="F272" s="1216"/>
      <c r="G272" s="812"/>
      <c r="H272" s="662"/>
      <c r="I272" s="277"/>
      <c r="J272" s="804"/>
      <c r="K272" s="39">
        <f t="shared" si="10"/>
        <v>0</v>
      </c>
      <c r="L272" s="81"/>
      <c r="M272" s="566"/>
      <c r="N272" s="274"/>
      <c r="O272" s="42">
        <f t="shared" si="13"/>
        <v>0</v>
      </c>
      <c r="P272" s="69"/>
      <c r="Q272" s="670"/>
      <c r="R272" s="124"/>
      <c r="S272" s="125"/>
      <c r="T272" s="176"/>
      <c r="U272" s="177"/>
      <c r="V272" s="49"/>
      <c r="W272" s="50"/>
    </row>
    <row r="273" spans="1:23" ht="24.75" thickTop="1" thickBot="1" x14ac:dyDescent="0.4">
      <c r="A273" s="204"/>
      <c r="B273" s="278"/>
      <c r="C273" s="154"/>
      <c r="D273" s="182"/>
      <c r="E273" s="34">
        <f t="shared" si="14"/>
        <v>0</v>
      </c>
      <c r="F273" s="1216"/>
      <c r="G273" s="812"/>
      <c r="H273" s="662"/>
      <c r="I273" s="277"/>
      <c r="J273" s="804"/>
      <c r="K273" s="39">
        <f t="shared" ref="K273:K286" si="15">J273-G273</f>
        <v>0</v>
      </c>
      <c r="L273" s="81"/>
      <c r="M273" s="566"/>
      <c r="N273" s="274"/>
      <c r="O273" s="42">
        <f t="shared" si="13"/>
        <v>0</v>
      </c>
      <c r="P273" s="69"/>
      <c r="Q273" s="670"/>
      <c r="R273" s="124"/>
      <c r="S273" s="125"/>
      <c r="T273" s="176"/>
      <c r="U273" s="177"/>
      <c r="V273" s="49"/>
      <c r="W273" s="50"/>
    </row>
    <row r="274" spans="1:23" ht="24.75" thickTop="1" thickBot="1" x14ac:dyDescent="0.4">
      <c r="A274" s="204"/>
      <c r="B274" s="278"/>
      <c r="C274" s="154"/>
      <c r="D274" s="182"/>
      <c r="E274" s="34">
        <f t="shared" si="14"/>
        <v>0</v>
      </c>
      <c r="F274" s="1216"/>
      <c r="G274" s="812"/>
      <c r="H274" s="662"/>
      <c r="I274" s="277"/>
      <c r="J274" s="804"/>
      <c r="K274" s="39">
        <f t="shared" si="15"/>
        <v>0</v>
      </c>
      <c r="L274" s="81"/>
      <c r="M274" s="566"/>
      <c r="N274" s="274"/>
      <c r="O274" s="42">
        <f t="shared" si="13"/>
        <v>0</v>
      </c>
      <c r="P274" s="69"/>
      <c r="Q274" s="670"/>
      <c r="R274" s="124"/>
      <c r="S274" s="125"/>
      <c r="T274" s="176"/>
      <c r="U274" s="177"/>
      <c r="V274" s="49"/>
      <c r="W274" s="50"/>
    </row>
    <row r="275" spans="1:23" ht="24.75" thickTop="1" thickBot="1" x14ac:dyDescent="0.4">
      <c r="A275" s="204"/>
      <c r="B275" s="203"/>
      <c r="C275" s="279"/>
      <c r="D275" s="280"/>
      <c r="E275" s="34">
        <f t="shared" si="14"/>
        <v>0</v>
      </c>
      <c r="F275" s="1216"/>
      <c r="G275" s="808"/>
      <c r="H275" s="281"/>
      <c r="I275" s="282"/>
      <c r="J275" s="805"/>
      <c r="K275" s="39">
        <f t="shared" si="15"/>
        <v>0</v>
      </c>
      <c r="L275" s="81"/>
      <c r="M275" s="566"/>
      <c r="N275" s="283"/>
      <c r="O275" s="42">
        <f t="shared" si="13"/>
        <v>0</v>
      </c>
      <c r="P275" s="223"/>
      <c r="Q275" s="125"/>
      <c r="R275" s="124"/>
      <c r="S275" s="125"/>
      <c r="T275" s="176"/>
      <c r="U275" s="177"/>
      <c r="V275" s="49"/>
      <c r="W275" s="50"/>
    </row>
    <row r="276" spans="1:23" ht="24.75" thickTop="1" thickBot="1" x14ac:dyDescent="0.4">
      <c r="A276" s="204"/>
      <c r="B276" s="203"/>
      <c r="C276" s="279"/>
      <c r="D276" s="279"/>
      <c r="E276" s="34">
        <f t="shared" si="14"/>
        <v>0</v>
      </c>
      <c r="F276" s="1216"/>
      <c r="G276" s="805"/>
      <c r="H276" s="224"/>
      <c r="I276" s="175"/>
      <c r="J276" s="805"/>
      <c r="K276" s="39">
        <f t="shared" si="15"/>
        <v>0</v>
      </c>
      <c r="L276" s="81"/>
      <c r="M276" s="566"/>
      <c r="N276" s="283"/>
      <c r="O276" s="42">
        <f t="shared" si="13"/>
        <v>0</v>
      </c>
      <c r="P276" s="223"/>
      <c r="Q276" s="125"/>
      <c r="R276" s="124"/>
      <c r="S276" s="125"/>
      <c r="T276" s="176"/>
      <c r="U276" s="177"/>
      <c r="V276" s="49"/>
      <c r="W276" s="50"/>
    </row>
    <row r="277" spans="1:23" ht="24.75" thickTop="1" thickBot="1" x14ac:dyDescent="0.4">
      <c r="A277" s="204"/>
      <c r="B277" s="203"/>
      <c r="C277" s="279"/>
      <c r="D277" s="279"/>
      <c r="E277" s="34">
        <f t="shared" si="14"/>
        <v>0</v>
      </c>
      <c r="F277" s="1216"/>
      <c r="G277" s="805"/>
      <c r="H277" s="224"/>
      <c r="I277" s="175"/>
      <c r="J277" s="805"/>
      <c r="K277" s="39">
        <f t="shared" si="15"/>
        <v>0</v>
      </c>
      <c r="L277" s="81"/>
      <c r="M277" s="566"/>
      <c r="N277" s="283"/>
      <c r="O277" s="42">
        <f t="shared" si="13"/>
        <v>0</v>
      </c>
      <c r="P277" s="223"/>
      <c r="Q277" s="125"/>
      <c r="R277" s="124"/>
      <c r="S277" s="125"/>
      <c r="T277" s="176"/>
      <c r="U277" s="177"/>
      <c r="V277" s="49"/>
      <c r="W277" s="50"/>
    </row>
    <row r="278" spans="1:23" ht="24.75" thickTop="1" thickBot="1" x14ac:dyDescent="0.4">
      <c r="A278" s="204"/>
      <c r="B278" s="203"/>
      <c r="C278" s="284"/>
      <c r="D278" s="284"/>
      <c r="E278" s="34">
        <f t="shared" si="14"/>
        <v>0</v>
      </c>
      <c r="F278" s="1216"/>
      <c r="G278" s="805"/>
      <c r="H278" s="224"/>
      <c r="I278" s="175"/>
      <c r="J278" s="805"/>
      <c r="K278" s="39">
        <f t="shared" si="15"/>
        <v>0</v>
      </c>
      <c r="L278" s="81"/>
      <c r="M278" s="566"/>
      <c r="N278" s="283"/>
      <c r="O278" s="42">
        <f t="shared" si="13"/>
        <v>0</v>
      </c>
      <c r="P278" s="223"/>
      <c r="Q278" s="125"/>
      <c r="R278" s="124"/>
      <c r="S278" s="125"/>
      <c r="T278" s="176"/>
      <c r="U278" s="177"/>
      <c r="V278" s="49"/>
      <c r="W278" s="50"/>
    </row>
    <row r="279" spans="1:23" ht="24.75" thickTop="1" thickBot="1" x14ac:dyDescent="0.4">
      <c r="A279" s="285"/>
      <c r="B279" s="203"/>
      <c r="C279" s="599"/>
      <c r="D279" s="203"/>
      <c r="E279" s="34">
        <f t="shared" si="14"/>
        <v>0</v>
      </c>
      <c r="F279" s="1216"/>
      <c r="G279" s="810"/>
      <c r="H279" s="224"/>
      <c r="I279" s="255"/>
      <c r="J279" s="810">
        <v>0</v>
      </c>
      <c r="K279" s="39">
        <f t="shared" si="15"/>
        <v>0</v>
      </c>
      <c r="L279" s="286"/>
      <c r="M279" s="575"/>
      <c r="N279" s="286"/>
      <c r="O279" s="42">
        <f t="shared" si="13"/>
        <v>0</v>
      </c>
      <c r="P279" s="287"/>
      <c r="Q279" s="125"/>
      <c r="R279" s="124"/>
      <c r="S279" s="288"/>
      <c r="T279" s="289"/>
      <c r="U279" s="290"/>
      <c r="V279" s="259"/>
      <c r="W279" s="263"/>
    </row>
    <row r="280" spans="1:23" ht="24.75" thickTop="1" thickBot="1" x14ac:dyDescent="0.4">
      <c r="A280" s="285"/>
      <c r="B280" s="203"/>
      <c r="C280" s="599"/>
      <c r="D280" s="203"/>
      <c r="E280" s="34">
        <f t="shared" si="14"/>
        <v>0</v>
      </c>
      <c r="F280" s="1216"/>
      <c r="G280" s="810"/>
      <c r="H280" s="224"/>
      <c r="I280" s="255"/>
      <c r="J280" s="810">
        <v>0</v>
      </c>
      <c r="K280" s="39">
        <f t="shared" si="15"/>
        <v>0</v>
      </c>
      <c r="L280" s="286"/>
      <c r="M280" s="575"/>
      <c r="N280" s="286"/>
      <c r="O280" s="42">
        <f t="shared" si="13"/>
        <v>0</v>
      </c>
      <c r="P280" s="287"/>
      <c r="Q280" s="125"/>
      <c r="R280" s="124"/>
      <c r="S280" s="288"/>
      <c r="T280" s="289"/>
      <c r="U280" s="290"/>
      <c r="V280" s="259"/>
      <c r="W280" s="263"/>
    </row>
    <row r="281" spans="1:23" ht="24.75" thickTop="1" thickBot="1" x14ac:dyDescent="0.4">
      <c r="A281" s="285"/>
      <c r="B281" s="203"/>
      <c r="C281" s="599"/>
      <c r="D281" s="203"/>
      <c r="E281" s="34">
        <f t="shared" si="14"/>
        <v>0</v>
      </c>
      <c r="F281" s="1216"/>
      <c r="G281" s="810"/>
      <c r="H281" s="224"/>
      <c r="I281" s="255"/>
      <c r="J281" s="810">
        <v>0</v>
      </c>
      <c r="K281" s="39">
        <f t="shared" si="15"/>
        <v>0</v>
      </c>
      <c r="L281" s="286"/>
      <c r="M281" s="575"/>
      <c r="N281" s="286"/>
      <c r="O281" s="42">
        <f t="shared" si="13"/>
        <v>0</v>
      </c>
      <c r="P281" s="287"/>
      <c r="Q281" s="125"/>
      <c r="R281" s="124"/>
      <c r="S281" s="288"/>
      <c r="T281" s="289"/>
      <c r="U281" s="290"/>
      <c r="V281" s="259"/>
      <c r="W281" s="263"/>
    </row>
    <row r="282" spans="1:23" ht="24.75" thickTop="1" thickBot="1" x14ac:dyDescent="0.4">
      <c r="A282" s="285"/>
      <c r="B282" s="203"/>
      <c r="C282" s="599"/>
      <c r="D282" s="203"/>
      <c r="E282" s="34">
        <f t="shared" si="14"/>
        <v>0</v>
      </c>
      <c r="F282" s="1216"/>
      <c r="G282" s="810"/>
      <c r="H282" s="224"/>
      <c r="I282" s="291"/>
      <c r="J282" s="810">
        <v>0</v>
      </c>
      <c r="K282" s="39">
        <f t="shared" si="15"/>
        <v>0</v>
      </c>
      <c r="L282" s="286"/>
      <c r="M282" s="575"/>
      <c r="N282" s="286"/>
      <c r="O282" s="42">
        <f t="shared" si="13"/>
        <v>0</v>
      </c>
      <c r="P282" s="287"/>
      <c r="Q282" s="125"/>
      <c r="R282" s="124"/>
      <c r="S282" s="288"/>
      <c r="T282" s="289"/>
      <c r="U282" s="290"/>
      <c r="V282" s="259"/>
      <c r="W282" s="263"/>
    </row>
    <row r="283" spans="1:23" ht="24.75" thickTop="1" thickBot="1" x14ac:dyDescent="0.4">
      <c r="A283" s="292"/>
      <c r="B283" s="203"/>
      <c r="C283" s="599"/>
      <c r="D283" s="203"/>
      <c r="E283" s="34">
        <f t="shared" si="14"/>
        <v>0</v>
      </c>
      <c r="F283" s="1216"/>
      <c r="G283" s="810"/>
      <c r="H283" s="224"/>
      <c r="I283" s="293"/>
      <c r="J283" s="810">
        <v>0</v>
      </c>
      <c r="K283" s="39">
        <f t="shared" si="15"/>
        <v>0</v>
      </c>
      <c r="L283" s="286"/>
      <c r="M283" s="575"/>
      <c r="N283" s="286"/>
      <c r="O283" s="42">
        <f t="shared" si="13"/>
        <v>0</v>
      </c>
      <c r="P283" s="287"/>
      <c r="Q283" s="125"/>
      <c r="R283" s="124"/>
      <c r="S283" s="288"/>
      <c r="T283" s="289"/>
      <c r="U283" s="290"/>
      <c r="V283" s="49"/>
      <c r="W283" s="50"/>
    </row>
    <row r="284" spans="1:23" ht="24.75" thickTop="1" thickBot="1" x14ac:dyDescent="0.4">
      <c r="A284" s="294"/>
      <c r="B284" s="295"/>
      <c r="E284" s="34">
        <f t="shared" si="14"/>
        <v>0</v>
      </c>
      <c r="F284" s="1217"/>
      <c r="I284" s="299"/>
      <c r="J284" s="813">
        <v>0</v>
      </c>
      <c r="K284" s="39">
        <f t="shared" si="15"/>
        <v>0</v>
      </c>
      <c r="L284" s="300"/>
      <c r="N284" s="300"/>
      <c r="O284" s="42">
        <f t="shared" si="13"/>
        <v>0</v>
      </c>
      <c r="P284" s="287"/>
      <c r="Q284" s="125"/>
      <c r="R284" s="258"/>
      <c r="S284" s="288"/>
      <c r="T284" s="289"/>
      <c r="U284" s="290"/>
      <c r="V284" s="49"/>
      <c r="W284" s="50"/>
    </row>
    <row r="285" spans="1:23" ht="24.75" thickTop="1" thickBot="1" x14ac:dyDescent="0.4">
      <c r="A285" s="294"/>
      <c r="B285" s="295"/>
      <c r="E285" s="34">
        <f t="shared" si="14"/>
        <v>0</v>
      </c>
      <c r="F285" s="1217"/>
      <c r="J285" s="813">
        <v>0</v>
      </c>
      <c r="K285" s="39">
        <f t="shared" si="15"/>
        <v>0</v>
      </c>
      <c r="L285" s="300"/>
      <c r="N285" s="300"/>
      <c r="O285" s="42">
        <f t="shared" si="13"/>
        <v>0</v>
      </c>
      <c r="P285" s="287"/>
      <c r="Q285" s="125"/>
      <c r="R285" s="258"/>
      <c r="S285" s="288"/>
      <c r="T285" s="289"/>
      <c r="U285" s="290"/>
      <c r="V285" s="49"/>
      <c r="W285" s="50"/>
    </row>
    <row r="286" spans="1:23" ht="24.75" thickTop="1" thickBot="1" x14ac:dyDescent="0.4">
      <c r="A286" s="294"/>
      <c r="B286" s="295"/>
      <c r="E286" s="34">
        <f t="shared" si="14"/>
        <v>0</v>
      </c>
      <c r="F286" s="1217"/>
      <c r="J286" s="821">
        <v>0</v>
      </c>
      <c r="K286" s="39">
        <f t="shared" si="15"/>
        <v>0</v>
      </c>
      <c r="L286" s="300"/>
      <c r="N286" s="300"/>
      <c r="O286" s="42">
        <f t="shared" si="13"/>
        <v>0</v>
      </c>
      <c r="P286" s="287"/>
      <c r="Q286" s="125"/>
      <c r="R286" s="258"/>
      <c r="S286" s="288"/>
      <c r="T286" s="289"/>
      <c r="U286" s="290"/>
      <c r="V286" s="49"/>
      <c r="W286" s="50"/>
    </row>
    <row r="287" spans="1:23" ht="24.75" thickTop="1" thickBot="1" x14ac:dyDescent="0.35">
      <c r="A287" s="294"/>
      <c r="B287" s="295"/>
      <c r="E287" s="34" t="e">
        <f t="shared" si="14"/>
        <v>#VALUE!</v>
      </c>
      <c r="F287" s="1217"/>
      <c r="G287" s="1661" t="s">
        <v>27</v>
      </c>
      <c r="H287" s="1661"/>
      <c r="I287" s="1662"/>
      <c r="J287" s="822">
        <f>SUM(J5:J286)</f>
        <v>384432.21000000008</v>
      </c>
      <c r="K287" s="304"/>
      <c r="L287" s="300"/>
      <c r="M287" s="576"/>
      <c r="N287" s="300"/>
      <c r="O287" s="42">
        <f t="shared" si="13"/>
        <v>0</v>
      </c>
      <c r="P287" s="287"/>
      <c r="Q287" s="125"/>
      <c r="R287" s="258"/>
      <c r="S287" s="288"/>
      <c r="T287" s="306"/>
      <c r="U287" s="261"/>
      <c r="V287" s="262"/>
      <c r="W287" s="50"/>
    </row>
    <row r="288" spans="1:23" ht="24.75" thickTop="1" thickBot="1" x14ac:dyDescent="0.3">
      <c r="A288" s="307"/>
      <c r="B288" s="295"/>
      <c r="E288" s="34">
        <f t="shared" si="14"/>
        <v>0</v>
      </c>
      <c r="F288" s="1217"/>
      <c r="J288" s="823"/>
      <c r="K288" s="304"/>
      <c r="L288" s="300"/>
      <c r="M288" s="576"/>
      <c r="N288" s="300"/>
      <c r="O288" s="42">
        <f t="shared" si="13"/>
        <v>0</v>
      </c>
      <c r="P288" s="309"/>
      <c r="R288" s="6"/>
      <c r="S288" s="310"/>
      <c r="T288" s="311"/>
      <c r="U288" s="312"/>
      <c r="W288" s="9"/>
    </row>
    <row r="289" spans="1:23" ht="24.75" thickTop="1" thickBot="1" x14ac:dyDescent="0.4">
      <c r="A289" s="294"/>
      <c r="B289" s="295"/>
      <c r="E289" s="34">
        <f t="shared" si="14"/>
        <v>0</v>
      </c>
      <c r="F289" s="1217"/>
      <c r="K289" s="297"/>
      <c r="L289" s="300"/>
      <c r="N289" s="300"/>
      <c r="O289" s="42">
        <f t="shared" si="13"/>
        <v>0</v>
      </c>
      <c r="P289" s="309"/>
      <c r="R289" s="6"/>
      <c r="S289" s="310"/>
      <c r="T289" s="311"/>
      <c r="U289" s="312"/>
      <c r="W289" s="9"/>
    </row>
    <row r="290" spans="1:23" ht="24.75" thickTop="1" thickBot="1" x14ac:dyDescent="0.4">
      <c r="A290" s="294"/>
      <c r="B290" s="295"/>
      <c r="E290" s="34">
        <f t="shared" si="14"/>
        <v>0</v>
      </c>
      <c r="F290" s="1217"/>
      <c r="K290" s="297"/>
      <c r="L290" s="314"/>
      <c r="O290" s="42">
        <f t="shared" si="13"/>
        <v>0</v>
      </c>
      <c r="P290" s="315"/>
      <c r="R290" s="6"/>
      <c r="S290" s="310"/>
      <c r="T290" s="311"/>
      <c r="U290" s="316"/>
      <c r="W290" s="9"/>
    </row>
    <row r="291" spans="1:23" ht="24.75" thickTop="1" thickBot="1" x14ac:dyDescent="0.4">
      <c r="A291" s="294"/>
      <c r="I291" s="318"/>
      <c r="J291" s="824" t="s">
        <v>28</v>
      </c>
      <c r="K291" s="320"/>
      <c r="L291" s="320"/>
      <c r="M291" s="577">
        <f>SUM(M279:M290)</f>
        <v>0</v>
      </c>
      <c r="N291" s="322"/>
      <c r="O291" s="323">
        <f>SUM(O5:O290)</f>
        <v>20314551.855000004</v>
      </c>
      <c r="P291" s="324"/>
      <c r="R291" s="325">
        <f>SUM(R5:R290)</f>
        <v>125817.5</v>
      </c>
      <c r="S291" s="256"/>
      <c r="T291" s="326">
        <f>SUM(T27:T290)</f>
        <v>58800</v>
      </c>
      <c r="U291" s="327"/>
      <c r="V291" s="328"/>
      <c r="W291" s="329">
        <f>SUM(W279:W290)</f>
        <v>0</v>
      </c>
    </row>
    <row r="292" spans="1:23" x14ac:dyDescent="0.35">
      <c r="A292" s="294"/>
      <c r="I292" s="318"/>
      <c r="J292" s="825"/>
      <c r="K292" s="331"/>
      <c r="L292" s="332"/>
      <c r="N292" s="332"/>
      <c r="O292" s="333"/>
      <c r="P292" s="324"/>
      <c r="S292" s="310"/>
      <c r="T292" s="334"/>
      <c r="V292" s="336"/>
      <c r="W292"/>
    </row>
    <row r="293" spans="1:23" ht="24" thickBot="1" x14ac:dyDescent="0.4">
      <c r="A293" s="294"/>
      <c r="I293" s="318"/>
      <c r="J293" s="825"/>
      <c r="K293" s="331"/>
      <c r="L293" s="332"/>
      <c r="N293" s="332"/>
      <c r="O293" s="333"/>
      <c r="P293" s="324"/>
      <c r="S293" s="310"/>
      <c r="T293" s="334"/>
      <c r="V293" s="336"/>
      <c r="W293"/>
    </row>
    <row r="294" spans="1:23" ht="24" thickTop="1" x14ac:dyDescent="0.25">
      <c r="A294" s="294"/>
      <c r="J294" s="826" t="s">
        <v>29</v>
      </c>
      <c r="K294" s="338"/>
      <c r="L294" s="338"/>
      <c r="M294" s="578"/>
      <c r="N294" s="339"/>
      <c r="O294" s="340">
        <f>W291+T291+R291+O291+M291</f>
        <v>20499169.355000004</v>
      </c>
      <c r="P294" s="341"/>
      <c r="S294" s="310"/>
      <c r="T294" s="334"/>
      <c r="V294" s="336"/>
      <c r="W294"/>
    </row>
    <row r="295" spans="1:23" ht="24" thickBot="1" x14ac:dyDescent="0.3">
      <c r="A295" s="342"/>
      <c r="J295" s="827"/>
      <c r="K295" s="344"/>
      <c r="L295" s="344"/>
      <c r="M295" s="579"/>
      <c r="N295" s="345"/>
      <c r="O295" s="346"/>
      <c r="P295" s="347"/>
      <c r="S295" s="310"/>
      <c r="T295" s="334"/>
      <c r="V295" s="336"/>
      <c r="W295"/>
    </row>
    <row r="296" spans="1:23" ht="24" thickTop="1" x14ac:dyDescent="0.35">
      <c r="A296" s="342"/>
      <c r="J296" s="825"/>
      <c r="K296" s="331"/>
      <c r="L296" s="332"/>
      <c r="N296" s="332"/>
      <c r="O296" s="333"/>
      <c r="P296" s="324"/>
      <c r="S296" s="310"/>
      <c r="T296" s="334"/>
      <c r="V296" s="336"/>
      <c r="W296"/>
    </row>
    <row r="297" spans="1:23" x14ac:dyDescent="0.35">
      <c r="A297" s="294"/>
      <c r="J297" s="825"/>
      <c r="K297" s="331"/>
      <c r="L297" s="332"/>
      <c r="N297" s="332"/>
      <c r="O297" s="333"/>
      <c r="P297" s="324"/>
      <c r="S297" s="310"/>
      <c r="T297" s="334"/>
      <c r="V297" s="336"/>
      <c r="W297"/>
    </row>
    <row r="298" spans="1:23" x14ac:dyDescent="0.35">
      <c r="A298" s="294"/>
      <c r="J298" s="825"/>
      <c r="K298" s="348"/>
      <c r="L298" s="332"/>
      <c r="N298" s="332"/>
      <c r="O298" s="333"/>
      <c r="P298" s="349"/>
      <c r="S298" s="310"/>
      <c r="T298" s="334"/>
      <c r="V298" s="336"/>
      <c r="W298"/>
    </row>
    <row r="299" spans="1:23" x14ac:dyDescent="0.35">
      <c r="A299" s="342"/>
      <c r="O299" s="333"/>
      <c r="P299" s="351"/>
      <c r="S299" s="310"/>
      <c r="T299" s="334"/>
      <c r="V299" s="336"/>
      <c r="W299"/>
    </row>
    <row r="300" spans="1:23" x14ac:dyDescent="0.35">
      <c r="A300" s="342"/>
      <c r="P300" s="351"/>
      <c r="T300" s="334"/>
      <c r="V300" s="336"/>
      <c r="W300"/>
    </row>
    <row r="301" spans="1:23" x14ac:dyDescent="0.35">
      <c r="A301" s="294"/>
      <c r="B301" s="295"/>
      <c r="O301" s="333"/>
      <c r="P301" s="324"/>
      <c r="T301" s="334"/>
      <c r="V301" s="336"/>
      <c r="W301"/>
    </row>
    <row r="302" spans="1:23" x14ac:dyDescent="0.35">
      <c r="A302" s="342"/>
      <c r="B302" s="295"/>
      <c r="O302" s="333"/>
      <c r="P302" s="324"/>
      <c r="T302" s="334"/>
      <c r="V302" s="336"/>
      <c r="W302"/>
    </row>
    <row r="303" spans="1:23" x14ac:dyDescent="0.35">
      <c r="A303" s="294"/>
      <c r="B303" s="295"/>
      <c r="J303" s="825"/>
      <c r="K303" s="331"/>
      <c r="L303" s="332"/>
      <c r="N303" s="332"/>
      <c r="O303" s="333"/>
      <c r="P303" s="324"/>
      <c r="T303" s="334"/>
      <c r="V303" s="336"/>
      <c r="W303"/>
    </row>
    <row r="304" spans="1:23" x14ac:dyDescent="0.35">
      <c r="A304" s="342"/>
      <c r="B304" s="295"/>
      <c r="J304" s="825"/>
      <c r="K304" s="331"/>
      <c r="L304" s="332"/>
      <c r="N304" s="332"/>
      <c r="O304" s="333"/>
      <c r="P304" s="324"/>
      <c r="T304" s="334"/>
      <c r="V304" s="336"/>
      <c r="W304"/>
    </row>
    <row r="305" spans="1:23" x14ac:dyDescent="0.35">
      <c r="A305" s="294"/>
      <c r="B305" s="295"/>
      <c r="K305" s="328"/>
      <c r="L305" s="328"/>
      <c r="O305" s="333"/>
      <c r="P305" s="324"/>
      <c r="T305" s="334"/>
      <c r="V305" s="336"/>
      <c r="W305"/>
    </row>
    <row r="306" spans="1:23" x14ac:dyDescent="0.35">
      <c r="A306" s="342"/>
      <c r="T306" s="334"/>
      <c r="V306" s="336"/>
      <c r="W306"/>
    </row>
    <row r="307" spans="1:23" x14ac:dyDescent="0.35">
      <c r="A307" s="294"/>
      <c r="T307" s="334"/>
      <c r="V307" s="336"/>
      <c r="W307"/>
    </row>
    <row r="308" spans="1:23" x14ac:dyDescent="0.35">
      <c r="A308" s="294"/>
      <c r="B308" s="354"/>
      <c r="C308" s="601"/>
      <c r="D308" s="354"/>
      <c r="E308" s="355"/>
      <c r="F308" s="1235"/>
      <c r="G308" s="814"/>
      <c r="H308" s="360"/>
      <c r="I308" s="358"/>
      <c r="J308" s="814"/>
      <c r="K308"/>
      <c r="L308"/>
      <c r="M308" s="580"/>
      <c r="N308"/>
      <c r="Q308" s="679"/>
      <c r="R308" s="334"/>
      <c r="T308" s="334"/>
      <c r="V308" s="336"/>
      <c r="W308"/>
    </row>
    <row r="309" spans="1:23" x14ac:dyDescent="0.35">
      <c r="A309" s="342"/>
      <c r="B309" s="354"/>
      <c r="C309" s="601"/>
      <c r="D309" s="354"/>
      <c r="E309" s="355"/>
      <c r="F309" s="1235"/>
      <c r="G309" s="814"/>
      <c r="H309" s="360"/>
      <c r="I309" s="358"/>
      <c r="J309" s="814"/>
      <c r="K309"/>
      <c r="L309"/>
      <c r="M309" s="580"/>
      <c r="N309"/>
      <c r="Q309" s="679"/>
      <c r="R309" s="334"/>
      <c r="T309" s="334"/>
      <c r="V309" s="336"/>
      <c r="W309"/>
    </row>
    <row r="310" spans="1:23" x14ac:dyDescent="0.35">
      <c r="A310" s="342"/>
      <c r="B310" s="354"/>
      <c r="C310" s="601"/>
      <c r="D310" s="354"/>
      <c r="E310" s="355"/>
      <c r="F310" s="1235"/>
      <c r="G310" s="814"/>
      <c r="H310" s="360"/>
      <c r="I310" s="358"/>
      <c r="J310" s="814"/>
      <c r="K310"/>
      <c r="L310"/>
      <c r="M310" s="580"/>
      <c r="N310"/>
      <c r="Q310" s="679"/>
      <c r="R310" s="334"/>
      <c r="T310" s="334"/>
      <c r="V310" s="336"/>
      <c r="W310"/>
    </row>
    <row r="311" spans="1:23" x14ac:dyDescent="0.35">
      <c r="A311" s="342"/>
      <c r="B311" s="354"/>
      <c r="C311" s="601"/>
      <c r="D311" s="354"/>
      <c r="E311" s="355"/>
      <c r="F311" s="1235"/>
      <c r="G311" s="814"/>
      <c r="H311" s="360"/>
      <c r="I311" s="358"/>
      <c r="J311" s="814"/>
      <c r="K311"/>
      <c r="L311"/>
      <c r="M311" s="580"/>
      <c r="N311"/>
      <c r="Q311" s="679"/>
      <c r="R311" s="334"/>
      <c r="T311" s="334"/>
      <c r="V311" s="336"/>
      <c r="W311"/>
    </row>
    <row r="312" spans="1:23" x14ac:dyDescent="0.35">
      <c r="A312" s="361"/>
      <c r="B312" s="354"/>
      <c r="C312" s="601"/>
      <c r="D312" s="354"/>
      <c r="E312" s="355"/>
      <c r="F312" s="1235"/>
      <c r="G312" s="814"/>
      <c r="H312" s="360"/>
      <c r="I312" s="358"/>
      <c r="J312" s="814"/>
      <c r="K312"/>
      <c r="L312"/>
      <c r="M312" s="580"/>
      <c r="N312"/>
      <c r="Q312" s="679"/>
      <c r="R312" s="334"/>
      <c r="T312" s="334"/>
      <c r="V312" s="336"/>
      <c r="W312"/>
    </row>
    <row r="313" spans="1:23" x14ac:dyDescent="0.35">
      <c r="A313" s="307"/>
      <c r="B313" s="354"/>
      <c r="C313" s="601"/>
      <c r="D313" s="354"/>
      <c r="E313" s="355"/>
      <c r="F313" s="1235"/>
      <c r="G313" s="814"/>
      <c r="H313" s="360"/>
      <c r="I313" s="358"/>
      <c r="J313" s="814"/>
      <c r="K313"/>
      <c r="L313"/>
      <c r="M313" s="580"/>
      <c r="N313"/>
      <c r="Q313" s="679"/>
      <c r="R313" s="334"/>
      <c r="T313" s="334"/>
      <c r="V313" s="336"/>
      <c r="W313"/>
    </row>
    <row r="314" spans="1:23" x14ac:dyDescent="0.35">
      <c r="A314" s="294"/>
      <c r="B314" s="354"/>
      <c r="C314" s="601"/>
      <c r="D314" s="354"/>
      <c r="E314" s="355"/>
      <c r="F314" s="1235"/>
      <c r="G314" s="814"/>
      <c r="H314" s="360"/>
      <c r="I314" s="358"/>
      <c r="J314" s="814"/>
      <c r="K314"/>
      <c r="L314"/>
      <c r="M314" s="580"/>
      <c r="N314"/>
      <c r="Q314" s="679"/>
      <c r="R314" s="334"/>
      <c r="T314" s="334"/>
      <c r="V314" s="336"/>
      <c r="W314"/>
    </row>
    <row r="315" spans="1:23" x14ac:dyDescent="0.35">
      <c r="A315" s="294"/>
      <c r="B315" s="354"/>
      <c r="C315" s="601"/>
      <c r="D315" s="354"/>
      <c r="E315" s="355"/>
      <c r="F315" s="1235"/>
      <c r="G315" s="814"/>
      <c r="H315" s="360"/>
      <c r="I315" s="358"/>
      <c r="J315" s="814"/>
      <c r="K315"/>
      <c r="L315"/>
      <c r="M315" s="580"/>
      <c r="N315"/>
      <c r="Q315" s="679"/>
      <c r="R315" s="334"/>
      <c r="T315" s="334"/>
      <c r="V315" s="336"/>
      <c r="W315"/>
    </row>
    <row r="316" spans="1:23" x14ac:dyDescent="0.35">
      <c r="A316" s="294"/>
      <c r="B316" s="354"/>
      <c r="C316" s="601"/>
      <c r="D316" s="354"/>
      <c r="E316" s="355"/>
      <c r="F316" s="1235"/>
      <c r="G316" s="814"/>
      <c r="H316" s="360"/>
      <c r="I316" s="358"/>
      <c r="J316" s="814"/>
      <c r="K316"/>
      <c r="L316"/>
      <c r="M316" s="580"/>
      <c r="N316"/>
      <c r="Q316" s="679"/>
      <c r="R316" s="334"/>
      <c r="T316" s="334"/>
      <c r="V316" s="336"/>
      <c r="W316"/>
    </row>
    <row r="317" spans="1:23" x14ac:dyDescent="0.35">
      <c r="A317" s="294"/>
      <c r="B317" s="354"/>
      <c r="C317" s="601"/>
      <c r="D317" s="354"/>
      <c r="E317" s="355"/>
      <c r="F317" s="1235"/>
      <c r="G317" s="814"/>
      <c r="H317" s="360"/>
      <c r="I317" s="358"/>
      <c r="J317" s="814"/>
      <c r="K317"/>
      <c r="L317"/>
      <c r="M317" s="580"/>
      <c r="N317"/>
      <c r="Q317" s="679"/>
      <c r="R317" s="334"/>
      <c r="T317" s="334"/>
      <c r="V317" s="336"/>
      <c r="W317"/>
    </row>
    <row r="318" spans="1:23" x14ac:dyDescent="0.35">
      <c r="A318" s="294"/>
      <c r="B318" s="354"/>
      <c r="C318" s="601"/>
      <c r="D318" s="354"/>
      <c r="E318" s="355"/>
      <c r="F318" s="1235"/>
      <c r="G318" s="814"/>
      <c r="H318" s="360"/>
      <c r="I318" s="358"/>
      <c r="J318" s="814"/>
      <c r="K318"/>
      <c r="L318"/>
      <c r="M318" s="580"/>
      <c r="N318"/>
      <c r="Q318" s="679"/>
      <c r="R318" s="334"/>
      <c r="T318" s="334"/>
      <c r="V318" s="336"/>
      <c r="W318"/>
    </row>
    <row r="319" spans="1:23" x14ac:dyDescent="0.35">
      <c r="A319" s="294"/>
      <c r="B319" s="354"/>
      <c r="C319" s="601"/>
      <c r="D319" s="354"/>
      <c r="E319" s="355"/>
      <c r="F319" s="1235"/>
      <c r="G319" s="814"/>
      <c r="H319" s="360"/>
      <c r="I319" s="358"/>
      <c r="J319" s="814"/>
      <c r="K319"/>
      <c r="L319"/>
      <c r="M319" s="580"/>
      <c r="N319"/>
      <c r="Q319" s="679"/>
      <c r="R319" s="334"/>
      <c r="T319" s="334"/>
      <c r="V319" s="336"/>
      <c r="W319"/>
    </row>
    <row r="320" spans="1:23" x14ac:dyDescent="0.35">
      <c r="A320" s="294"/>
      <c r="B320" s="354"/>
      <c r="C320" s="601"/>
      <c r="D320" s="354"/>
      <c r="E320" s="355"/>
      <c r="F320" s="1235"/>
      <c r="G320" s="814"/>
      <c r="H320" s="360"/>
      <c r="I320" s="358"/>
      <c r="J320" s="814"/>
      <c r="K320"/>
      <c r="L320"/>
      <c r="M320" s="580"/>
      <c r="N320"/>
      <c r="Q320" s="679"/>
      <c r="R320" s="334"/>
      <c r="T320" s="334"/>
      <c r="V320" s="336"/>
      <c r="W320"/>
    </row>
  </sheetData>
  <mergeCells count="97">
    <mergeCell ref="N96:N99"/>
    <mergeCell ref="M96:M99"/>
    <mergeCell ref="M101:M105"/>
    <mergeCell ref="N101:N105"/>
    <mergeCell ref="Y64:Y68"/>
    <mergeCell ref="X78:X81"/>
    <mergeCell ref="Y78:Y81"/>
    <mergeCell ref="X87:X90"/>
    <mergeCell ref="Y87:Y90"/>
    <mergeCell ref="T101:T105"/>
    <mergeCell ref="U101:U105"/>
    <mergeCell ref="P101:P105"/>
    <mergeCell ref="Q101:Q105"/>
    <mergeCell ref="X64:X68"/>
    <mergeCell ref="T87:T90"/>
    <mergeCell ref="U87:U90"/>
    <mergeCell ref="A69:A70"/>
    <mergeCell ref="C69:C70"/>
    <mergeCell ref="H69:H70"/>
    <mergeCell ref="I69:I70"/>
    <mergeCell ref="P64:P68"/>
    <mergeCell ref="M64:M68"/>
    <mergeCell ref="N64:N68"/>
    <mergeCell ref="P69:P70"/>
    <mergeCell ref="A64:A68"/>
    <mergeCell ref="C64:C68"/>
    <mergeCell ref="H64:H68"/>
    <mergeCell ref="A82:A84"/>
    <mergeCell ref="C82:C84"/>
    <mergeCell ref="H82:H84"/>
    <mergeCell ref="I82:I84"/>
    <mergeCell ref="C78:C81"/>
    <mergeCell ref="H78:H81"/>
    <mergeCell ref="I78:I81"/>
    <mergeCell ref="A72:A76"/>
    <mergeCell ref="C72:C76"/>
    <mergeCell ref="H72:H76"/>
    <mergeCell ref="I72:I76"/>
    <mergeCell ref="A78:A81"/>
    <mergeCell ref="G287:I287"/>
    <mergeCell ref="H87:H90"/>
    <mergeCell ref="I87:I90"/>
    <mergeCell ref="A101:A105"/>
    <mergeCell ref="C101:C105"/>
    <mergeCell ref="I101:I105"/>
    <mergeCell ref="A96:A99"/>
    <mergeCell ref="C96:C99"/>
    <mergeCell ref="I96:I99"/>
    <mergeCell ref="H96:H99"/>
    <mergeCell ref="C87:C90"/>
    <mergeCell ref="A87:A90"/>
    <mergeCell ref="X1:Y1"/>
    <mergeCell ref="P3:Q3"/>
    <mergeCell ref="M13:N13"/>
    <mergeCell ref="C5:C6"/>
    <mergeCell ref="H5:H6"/>
    <mergeCell ref="C12:C13"/>
    <mergeCell ref="A1:K2"/>
    <mergeCell ref="C9:C10"/>
    <mergeCell ref="H9:H10"/>
    <mergeCell ref="V9:V10"/>
    <mergeCell ref="W9:W10"/>
    <mergeCell ref="C16:C17"/>
    <mergeCell ref="H101:H105"/>
    <mergeCell ref="T1:U2"/>
    <mergeCell ref="I64:I68"/>
    <mergeCell ref="P82:P84"/>
    <mergeCell ref="Q82:Q84"/>
    <mergeCell ref="Q78:Q81"/>
    <mergeCell ref="P72:P76"/>
    <mergeCell ref="M76:M77"/>
    <mergeCell ref="P78:P81"/>
    <mergeCell ref="Q87:Q90"/>
    <mergeCell ref="Q96:Q99"/>
    <mergeCell ref="P96:P99"/>
    <mergeCell ref="M78:M81"/>
    <mergeCell ref="N78:N81"/>
    <mergeCell ref="Q72:Q76"/>
    <mergeCell ref="V16:V17"/>
    <mergeCell ref="W16:W17"/>
    <mergeCell ref="V101:V105"/>
    <mergeCell ref="W101:W105"/>
    <mergeCell ref="P93:P94"/>
    <mergeCell ref="Q93:Q94"/>
    <mergeCell ref="V78:V81"/>
    <mergeCell ref="W78:W81"/>
    <mergeCell ref="V87:V90"/>
    <mergeCell ref="W87:W90"/>
    <mergeCell ref="P87:P90"/>
    <mergeCell ref="Q64:Q68"/>
    <mergeCell ref="Q69:Q70"/>
    <mergeCell ref="X96:X99"/>
    <mergeCell ref="Y96:Y99"/>
    <mergeCell ref="X101:X105"/>
    <mergeCell ref="Y101:Y105"/>
    <mergeCell ref="V96:V99"/>
    <mergeCell ref="W96:W99"/>
  </mergeCells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1:AC52"/>
  <sheetViews>
    <sheetView topLeftCell="J1" workbookViewId="0">
      <selection activeCell="P9" sqref="P9"/>
    </sheetView>
  </sheetViews>
  <sheetFormatPr baseColWidth="10" defaultRowHeight="18.75" x14ac:dyDescent="0.3"/>
  <cols>
    <col min="1" max="1" width="4.7109375" customWidth="1"/>
    <col min="2" max="2" width="34.5703125" style="1042" customWidth="1"/>
    <col min="3" max="3" width="27.42578125" style="1042" customWidth="1"/>
    <col min="4" max="4" width="16.42578125" style="353" bestFit="1" customWidth="1"/>
    <col min="5" max="5" width="12.5703125" style="1418" customWidth="1"/>
    <col min="6" max="6" width="13.42578125" style="1428" bestFit="1" customWidth="1"/>
    <col min="7" max="7" width="7.28515625" style="353" customWidth="1"/>
    <col min="8" max="8" width="14.7109375" style="1428" bestFit="1" customWidth="1"/>
    <col min="9" max="9" width="14.140625" style="1421" customWidth="1"/>
    <col min="10" max="10" width="18.42578125" style="1244" customWidth="1"/>
    <col min="11" max="11" width="19" bestFit="1" customWidth="1"/>
    <col min="12" max="12" width="16.28515625" style="1314" customWidth="1"/>
    <col min="13" max="13" width="16.85546875" bestFit="1" customWidth="1"/>
    <col min="14" max="14" width="16" style="1453" customWidth="1"/>
    <col min="15" max="15" width="16.28515625" style="1438" customWidth="1"/>
    <col min="16" max="16" width="15.5703125" style="1169" bestFit="1" customWidth="1"/>
    <col min="17" max="17" width="20.85546875" style="2" bestFit="1" customWidth="1"/>
    <col min="18" max="18" width="18.42578125" style="1289" customWidth="1"/>
    <col min="19" max="19" width="16.140625" style="905" bestFit="1" customWidth="1"/>
    <col min="20" max="20" width="11.42578125" style="905" bestFit="1" customWidth="1"/>
    <col min="24" max="24" width="25" customWidth="1"/>
    <col min="25" max="25" width="12.42578125" bestFit="1" customWidth="1"/>
    <col min="27" max="27" width="12.42578125" bestFit="1" customWidth="1"/>
    <col min="29" max="29" width="12.42578125" bestFit="1" customWidth="1"/>
  </cols>
  <sheetData>
    <row r="1" spans="1:29" ht="33" thickTop="1" thickBot="1" x14ac:dyDescent="0.55000000000000004">
      <c r="A1" s="601"/>
      <c r="B1" s="1238" t="s">
        <v>840</v>
      </c>
      <c r="C1" s="1239"/>
      <c r="D1" s="1383"/>
      <c r="E1" s="1384"/>
      <c r="F1" s="1385"/>
      <c r="G1" s="1386"/>
      <c r="H1" s="1385"/>
      <c r="I1" s="1387"/>
      <c r="J1" s="1240"/>
      <c r="K1" s="2192" t="s">
        <v>743</v>
      </c>
      <c r="L1" s="895"/>
      <c r="M1" s="2194" t="s">
        <v>744</v>
      </c>
      <c r="N1" s="1448"/>
      <c r="P1" s="1241" t="s">
        <v>745</v>
      </c>
      <c r="Q1" s="2196" t="s">
        <v>746</v>
      </c>
      <c r="R1" s="897"/>
    </row>
    <row r="2" spans="1:29" ht="24.75" customHeight="1" thickTop="1" thickBot="1" x14ac:dyDescent="0.35">
      <c r="A2" s="1242"/>
      <c r="B2" s="1243" t="s">
        <v>4</v>
      </c>
      <c r="C2" s="1120" t="s">
        <v>747</v>
      </c>
      <c r="D2" s="1388"/>
      <c r="E2" s="1389" t="s">
        <v>748</v>
      </c>
      <c r="F2" s="1390" t="s">
        <v>749</v>
      </c>
      <c r="G2" s="1391" t="s">
        <v>750</v>
      </c>
      <c r="H2" s="1392" t="s">
        <v>751</v>
      </c>
      <c r="I2" s="1393" t="s">
        <v>752</v>
      </c>
      <c r="J2" s="1340"/>
      <c r="K2" s="2193"/>
      <c r="L2" s="1245" t="s">
        <v>753</v>
      </c>
      <c r="M2" s="2195"/>
      <c r="N2" s="1454" t="s">
        <v>753</v>
      </c>
      <c r="O2" s="1443" t="s">
        <v>11</v>
      </c>
      <c r="P2" s="1246" t="s">
        <v>754</v>
      </c>
      <c r="Q2" s="2197"/>
      <c r="R2" s="1247" t="s">
        <v>753</v>
      </c>
    </row>
    <row r="3" spans="1:29" s="336" customFormat="1" ht="19.5" thickTop="1" x14ac:dyDescent="0.3">
      <c r="A3" s="313"/>
      <c r="B3" s="1042">
        <f>[1]PIERNA!B3</f>
        <v>0</v>
      </c>
      <c r="C3" s="1042">
        <f>[1]PIERNA!C3</f>
        <v>0</v>
      </c>
      <c r="D3" s="351">
        <f>[1]PIERNA!D3</f>
        <v>0</v>
      </c>
      <c r="E3" s="1394"/>
      <c r="F3" s="1395">
        <f>[1]PIERNA!F3</f>
        <v>0</v>
      </c>
      <c r="G3" s="353">
        <f>[1]PIERNA!G3</f>
        <v>0</v>
      </c>
      <c r="H3" s="1396">
        <f>[1]PIERNA!H3</f>
        <v>0</v>
      </c>
      <c r="I3" s="1397">
        <f>[1]PIERNA!I3</f>
        <v>0</v>
      </c>
      <c r="J3" s="1167"/>
      <c r="K3" s="1248"/>
      <c r="L3" s="1249"/>
      <c r="M3" s="1250"/>
      <c r="N3" s="1448"/>
      <c r="O3" s="1438"/>
      <c r="P3" s="1169"/>
      <c r="Q3" s="1083"/>
      <c r="R3" s="1251"/>
      <c r="S3" s="898">
        <f t="shared" ref="S3:S31" si="0">Q3+M3+K3+P3</f>
        <v>0</v>
      </c>
      <c r="T3" s="898" t="e">
        <f>S3/H3</f>
        <v>#DIV/0!</v>
      </c>
    </row>
    <row r="4" spans="1:29" s="336" customFormat="1" ht="31.5" customHeight="1" x14ac:dyDescent="0.3">
      <c r="A4" s="313">
        <v>1</v>
      </c>
      <c r="B4" s="1252" t="str">
        <f>'C O M B O S   NOVIEMBRE 2023'!B4</f>
        <v xml:space="preserve">SAM FARMS </v>
      </c>
      <c r="C4" s="1380" t="str">
        <f>'C O M B O S   NOVIEMBRE 2023'!C4</f>
        <v>Seaboard</v>
      </c>
      <c r="D4" s="1398" t="str">
        <f>'C O M B O S   NOVIEMBRE 2023'!D4</f>
        <v>PED. 105609243</v>
      </c>
      <c r="E4" s="1399">
        <f>'C O M B O S   NOVIEMBRE 2023'!E4</f>
        <v>45234</v>
      </c>
      <c r="F4" s="1400">
        <f>'C O M B O S   NOVIEMBRE 2023'!F4</f>
        <v>17893.38</v>
      </c>
      <c r="G4" s="599">
        <f>'C O M B O S   NOVIEMBRE 2023'!G4</f>
        <v>20</v>
      </c>
      <c r="H4" s="1401">
        <f>'C O M B O S   NOVIEMBRE 2023'!H4</f>
        <v>17856.87</v>
      </c>
      <c r="I4" s="1402">
        <f>'C O M B O S   NOVIEMBRE 2023'!I4</f>
        <v>36.510000000002037</v>
      </c>
      <c r="J4" s="1343">
        <f>'C O M B O S   NOVIEMBRE 2023'!K6</f>
        <v>11789</v>
      </c>
      <c r="K4" s="1260">
        <v>12424</v>
      </c>
      <c r="L4" s="1265" t="s">
        <v>851</v>
      </c>
      <c r="M4" s="1260">
        <v>37120</v>
      </c>
      <c r="N4" s="1446" t="s">
        <v>851</v>
      </c>
      <c r="O4" s="1439">
        <v>12177</v>
      </c>
      <c r="P4" s="1591">
        <v>4611</v>
      </c>
      <c r="Q4" s="1253">
        <f>38422.19*17.39</f>
        <v>668161.88410000002</v>
      </c>
      <c r="R4" s="1276" t="s">
        <v>844</v>
      </c>
      <c r="S4" s="898">
        <f>Q4</f>
        <v>668161.88410000002</v>
      </c>
      <c r="T4" s="898">
        <f>S4/H4</f>
        <v>37.417637251097197</v>
      </c>
      <c r="U4" s="1254"/>
    </row>
    <row r="5" spans="1:29" s="336" customFormat="1" ht="78.75" x14ac:dyDescent="0.3">
      <c r="A5" s="313">
        <v>2</v>
      </c>
      <c r="B5" s="1328" t="str">
        <f>'C O M B O S   NOVIEMBRE 2023'!U5</f>
        <v>SAM FARMS  LLC</v>
      </c>
      <c r="C5" s="1379" t="str">
        <f>'C O M B O S   NOVIEMBRE 2023'!V5</f>
        <v>RANTOUL</v>
      </c>
      <c r="D5" s="1398" t="str">
        <f>'C O M B O S   NOVIEMBRE 2023'!W5</f>
        <v>PED. 3002232</v>
      </c>
      <c r="E5" s="1399">
        <f>'C O M B O S   NOVIEMBRE 2023'!X5</f>
        <v>45241</v>
      </c>
      <c r="F5" s="1403">
        <f>'C O M B O S   NOVIEMBRE 2023'!Y5</f>
        <v>17986.830000000002</v>
      </c>
      <c r="G5" s="1404">
        <f>'C O M B O S   NOVIEMBRE 2023'!Z5</f>
        <v>19</v>
      </c>
      <c r="H5" s="1405">
        <f>'C O M B O S   NOVIEMBRE 2023'!AA5</f>
        <v>18281.8</v>
      </c>
      <c r="I5" s="1406">
        <f>'C O M B O S   NOVIEMBRE 2023'!AB5</f>
        <v>-294.96999999999753</v>
      </c>
      <c r="J5" s="1343">
        <f>'C O M B O S   NOVIEMBRE 2023'!U6</f>
        <v>11922</v>
      </c>
      <c r="K5" s="1461">
        <v>10124</v>
      </c>
      <c r="L5" s="1586" t="s">
        <v>931</v>
      </c>
      <c r="M5" s="1260">
        <v>37120</v>
      </c>
      <c r="N5" s="1446" t="s">
        <v>887</v>
      </c>
      <c r="O5" s="1439">
        <v>12196</v>
      </c>
      <c r="P5" s="1596">
        <v>4495</v>
      </c>
      <c r="Q5" s="1253">
        <f>40683.87*17.51</f>
        <v>712374.56370000006</v>
      </c>
      <c r="R5" s="1276" t="s">
        <v>852</v>
      </c>
      <c r="S5" s="898">
        <f>Q5+M5+K5+P5</f>
        <v>764113.56370000006</v>
      </c>
      <c r="T5" s="898">
        <f>S5/H5+0.1</f>
        <v>41.896407558336712</v>
      </c>
      <c r="U5" s="1256"/>
    </row>
    <row r="6" spans="1:29" s="336" customFormat="1" ht="30" customHeight="1" x14ac:dyDescent="0.3">
      <c r="A6" s="313">
        <v>3</v>
      </c>
      <c r="B6" s="1379" t="str">
        <f>'C O M B O S   NOVIEMBRE 2023'!AE5</f>
        <v>IDEAL TRADING</v>
      </c>
      <c r="C6" s="1379" t="str">
        <f>'C O M B O S   NOVIEMBRE 2023'!AF5</f>
        <v>SIOUX</v>
      </c>
      <c r="D6" s="1398" t="str">
        <f>'C O M B O S   NOVIEMBRE 2023'!AG5</f>
        <v>PED. 105993430</v>
      </c>
      <c r="E6" s="1399">
        <f>'C O M B O S   NOVIEMBRE 2023'!AH5</f>
        <v>45244</v>
      </c>
      <c r="F6" s="1403">
        <f>'C O M B O S   NOVIEMBRE 2023'!AI5</f>
        <v>18550.59</v>
      </c>
      <c r="G6" s="1404">
        <f>'C O M B O S   NOVIEMBRE 2023'!AJ5</f>
        <v>23</v>
      </c>
      <c r="H6" s="1405">
        <f>'C O M B O S   NOVIEMBRE 2023'!AK5+'C O M B O S   NOVIEMBRE 2023'!AK5</f>
        <v>37163</v>
      </c>
      <c r="I6" s="1406">
        <f>'C O M B O S   NOVIEMBRE 2023'!AL5</f>
        <v>-30.909999999999854</v>
      </c>
      <c r="J6" s="1372" t="str">
        <f>'C O M B O S   NOVIEMBRE 2023'!AE6</f>
        <v>NLP-212</v>
      </c>
      <c r="K6" s="1260">
        <v>12274</v>
      </c>
      <c r="L6" s="1265" t="s">
        <v>891</v>
      </c>
      <c r="M6" s="1260">
        <v>37120</v>
      </c>
      <c r="N6" s="1446" t="s">
        <v>887</v>
      </c>
      <c r="O6" s="1439">
        <v>203162</v>
      </c>
      <c r="P6" s="1591">
        <v>4582</v>
      </c>
      <c r="Q6" s="1041">
        <f>41375.66*17.615</f>
        <v>728832.25089999998</v>
      </c>
      <c r="R6" s="1287" t="s">
        <v>886</v>
      </c>
      <c r="S6" s="898">
        <f t="shared" si="0"/>
        <v>782808.25089999998</v>
      </c>
      <c r="T6" s="898">
        <f t="shared" ref="T6:T35" si="1">S6/H6+0.1</f>
        <v>21.164183486263219</v>
      </c>
      <c r="U6" s="1254"/>
    </row>
    <row r="7" spans="1:29" s="336" customFormat="1" ht="34.5" customHeight="1" x14ac:dyDescent="0.35">
      <c r="A7" s="313">
        <v>4</v>
      </c>
      <c r="B7" s="1379" t="str">
        <f>'C O M B O S   NOVIEMBRE 2023'!AO5</f>
        <v xml:space="preserve">SAM  FARMS </v>
      </c>
      <c r="C7" s="1379" t="str">
        <f>'C O M B O S   NOVIEMBRE 2023'!AP5</f>
        <v>RANTOUL</v>
      </c>
      <c r="D7" s="1398" t="str">
        <f>'C O M B O S   NOVIEMBRE 2023'!AQ5</f>
        <v>PED. 106002279</v>
      </c>
      <c r="E7" s="1399">
        <f>'C O M B O S   NOVIEMBRE 2023'!AR5</f>
        <v>45245</v>
      </c>
      <c r="F7" s="1403">
        <f>'C O M B O S   NOVIEMBRE 2023'!AS5</f>
        <v>18324.95</v>
      </c>
      <c r="G7" s="1404">
        <f>'C O M B O S   NOVIEMBRE 2023'!AT5</f>
        <v>20</v>
      </c>
      <c r="H7" s="1405">
        <f>'C O M B O S   NOVIEMBRE 2023'!AU5</f>
        <v>18476.599999999999</v>
      </c>
      <c r="I7" s="1406">
        <f>'C O M B O S   NOVIEMBRE 2023'!AV5</f>
        <v>-151.64999999999782</v>
      </c>
      <c r="J7" s="1374">
        <f>'C O M B O S   NOVIEMBRE 2023'!AO6</f>
        <v>11935</v>
      </c>
      <c r="K7" s="1260">
        <v>11424</v>
      </c>
      <c r="L7" s="1265" t="s">
        <v>851</v>
      </c>
      <c r="M7" s="1260">
        <v>37120</v>
      </c>
      <c r="N7" s="1446" t="s">
        <v>888</v>
      </c>
      <c r="O7" s="1439">
        <v>12204</v>
      </c>
      <c r="P7" s="1591">
        <v>4640</v>
      </c>
      <c r="Q7" s="1041">
        <f>41601.63*17.665</f>
        <v>734892.79394999996</v>
      </c>
      <c r="R7" s="1431" t="s">
        <v>886</v>
      </c>
      <c r="S7" s="898">
        <f t="shared" si="0"/>
        <v>788076.79394999996</v>
      </c>
      <c r="T7" s="898">
        <f t="shared" si="1"/>
        <v>42.752695514867455</v>
      </c>
      <c r="U7" s="1256"/>
      <c r="W7" s="3"/>
      <c r="X7" s="3"/>
      <c r="Y7" s="1257"/>
      <c r="Z7" s="1258">
        <v>5.0000000000000001E-3</v>
      </c>
      <c r="AA7" s="1257">
        <f t="shared" ref="AA7:AA28" si="2">Y7*Z7</f>
        <v>0</v>
      </c>
      <c r="AB7" s="1257">
        <f t="shared" ref="AB7:AB28" si="3">AA7*16%</f>
        <v>0</v>
      </c>
      <c r="AC7" s="1257">
        <f t="shared" ref="AC7:AC28" si="4">AA7+AB7</f>
        <v>0</v>
      </c>
    </row>
    <row r="8" spans="1:29" s="336" customFormat="1" ht="34.5" customHeight="1" x14ac:dyDescent="0.3">
      <c r="A8" s="313">
        <v>5</v>
      </c>
      <c r="B8" s="1378" t="str">
        <f>'C O M B O S   NOVIEMBRE 2023'!AY5</f>
        <v>SAM FARMS</v>
      </c>
      <c r="C8" s="1381" t="str">
        <f>'C O M B O S   NOVIEMBRE 2023'!AZ5</f>
        <v xml:space="preserve">I B P </v>
      </c>
      <c r="D8" s="1398" t="str">
        <f>'C O M B O S   NOVIEMBRE 2023'!BA5</f>
        <v>PED. 106240656</v>
      </c>
      <c r="E8" s="1399">
        <f>'C O M B O S   NOVIEMBRE 2023'!BB5</f>
        <v>45248</v>
      </c>
      <c r="F8" s="1403">
        <f>'C O M B O S   NOVIEMBRE 2023'!BC5</f>
        <v>18638.18</v>
      </c>
      <c r="G8" s="1404">
        <f>'C O M B O S   NOVIEMBRE 2023'!BD5</f>
        <v>20</v>
      </c>
      <c r="H8" s="1405">
        <f>'C O M B O S   NOVIEMBRE 2023'!BE5</f>
        <v>18715.12</v>
      </c>
      <c r="I8" s="1406">
        <f>'C O M B O S   NOVIEMBRE 2023'!AV6</f>
        <v>0</v>
      </c>
      <c r="J8" s="1458">
        <v>11872</v>
      </c>
      <c r="K8" s="1260">
        <v>12434</v>
      </c>
      <c r="L8" s="1261" t="s">
        <v>893</v>
      </c>
      <c r="M8" s="1260">
        <v>35840</v>
      </c>
      <c r="N8" s="1446" t="s">
        <v>893</v>
      </c>
      <c r="O8" s="1459">
        <v>12218</v>
      </c>
      <c r="P8" s="1634">
        <v>4582</v>
      </c>
      <c r="Q8" s="1041">
        <f>42254.37*17.31</f>
        <v>731423.14469999995</v>
      </c>
      <c r="R8" s="1431" t="s">
        <v>892</v>
      </c>
      <c r="S8" s="898">
        <f t="shared" si="0"/>
        <v>784279.14469999995</v>
      </c>
      <c r="T8" s="898">
        <f t="shared" si="1"/>
        <v>42.006177716199524</v>
      </c>
      <c r="U8" s="1254"/>
      <c r="W8" s="3"/>
      <c r="X8" s="3"/>
      <c r="Y8" s="1257"/>
      <c r="Z8" s="1258">
        <v>5.0000000000000001E-3</v>
      </c>
      <c r="AA8" s="1257">
        <f t="shared" si="2"/>
        <v>0</v>
      </c>
      <c r="AB8" s="1257">
        <f t="shared" si="3"/>
        <v>0</v>
      </c>
      <c r="AC8" s="1257">
        <f t="shared" si="4"/>
        <v>0</v>
      </c>
    </row>
    <row r="9" spans="1:29" s="336" customFormat="1" ht="39.75" customHeight="1" x14ac:dyDescent="0.3">
      <c r="A9" s="313">
        <v>6</v>
      </c>
      <c r="B9" s="1328" t="str">
        <f>'C O M B O S   NOVIEMBRE 2023'!BI5</f>
        <v>SAM FARMS</v>
      </c>
      <c r="C9" s="1379" t="str">
        <f>'C O M B O S   NOVIEMBRE 2023'!BJ5</f>
        <v xml:space="preserve">I B P </v>
      </c>
      <c r="D9" s="1398" t="str">
        <f>'C O M B O S   NOVIEMBRE 2023'!BK5</f>
        <v>PED. 106320088</v>
      </c>
      <c r="E9" s="1399">
        <f>'C O M B O S   NOVIEMBRE 2023'!BL5</f>
        <v>45252</v>
      </c>
      <c r="F9" s="1403">
        <f>'C O M B O S   NOVIEMBRE 2023'!BM5</f>
        <v>18855.48</v>
      </c>
      <c r="G9" s="1404">
        <f>'C O M B O S   NOVIEMBRE 2023'!BN5</f>
        <v>20</v>
      </c>
      <c r="H9" s="1405">
        <f>'C O M B O S   NOVIEMBRE 2023'!BO5</f>
        <v>18866.62</v>
      </c>
      <c r="I9" s="1406">
        <f>'C O M B O S   NOVIEMBRE 2023'!AV7</f>
        <v>0</v>
      </c>
      <c r="J9" s="1325">
        <f>'C O M B O S   NOVIEMBRE 2023'!BI6</f>
        <v>11874</v>
      </c>
      <c r="K9" s="1260">
        <v>12274</v>
      </c>
      <c r="L9" s="1263" t="s">
        <v>885</v>
      </c>
      <c r="M9" s="1260">
        <v>35840</v>
      </c>
      <c r="N9" s="1445" t="s">
        <v>885</v>
      </c>
      <c r="O9" s="1439">
        <v>12225</v>
      </c>
      <c r="P9" s="1634">
        <v>4698</v>
      </c>
      <c r="Q9" s="124">
        <f>41793.65*17.137</f>
        <v>716217.78005000006</v>
      </c>
      <c r="R9" s="1324" t="s">
        <v>883</v>
      </c>
      <c r="S9" s="898">
        <f>Q9+M9+K9</f>
        <v>764331.78005000006</v>
      </c>
      <c r="T9" s="898">
        <f t="shared" si="1"/>
        <v>40.612385368974415</v>
      </c>
      <c r="U9" s="1254"/>
      <c r="W9" s="3"/>
      <c r="X9" s="3"/>
      <c r="Y9" s="1257"/>
      <c r="Z9" s="1258">
        <v>5.0000000000000001E-3</v>
      </c>
      <c r="AA9" s="1257">
        <f t="shared" si="2"/>
        <v>0</v>
      </c>
      <c r="AB9" s="1257">
        <f t="shared" si="3"/>
        <v>0</v>
      </c>
      <c r="AC9" s="1257">
        <f t="shared" si="4"/>
        <v>0</v>
      </c>
    </row>
    <row r="10" spans="1:29" s="336" customFormat="1" ht="31.5" customHeight="1" x14ac:dyDescent="0.3">
      <c r="A10" s="313">
        <v>7</v>
      </c>
      <c r="B10" s="1379"/>
      <c r="C10" s="1379"/>
      <c r="D10" s="1398"/>
      <c r="E10" s="1399"/>
      <c r="F10" s="1403"/>
      <c r="G10" s="1404"/>
      <c r="H10" s="1405"/>
      <c r="I10" s="1406">
        <f>'C O M B O S   NOVIEMBRE 2023'!AV8</f>
        <v>0</v>
      </c>
      <c r="J10" s="1325"/>
      <c r="K10" s="1260"/>
      <c r="L10" s="1263"/>
      <c r="M10" s="1260"/>
      <c r="N10" s="1445"/>
      <c r="O10" s="1439"/>
      <c r="P10" s="1253"/>
      <c r="Q10" s="1277"/>
      <c r="R10" s="1432"/>
      <c r="S10" s="898">
        <f>Q10+M10+K10</f>
        <v>0</v>
      </c>
      <c r="T10" s="898" t="e">
        <f t="shared" si="1"/>
        <v>#DIV/0!</v>
      </c>
      <c r="U10" s="1254"/>
      <c r="W10" s="3"/>
      <c r="X10" s="3"/>
      <c r="Y10" s="1257"/>
      <c r="Z10" s="1258">
        <v>5.0000000000000001E-3</v>
      </c>
      <c r="AA10" s="1257">
        <f t="shared" si="2"/>
        <v>0</v>
      </c>
      <c r="AB10" s="1257">
        <f t="shared" si="3"/>
        <v>0</v>
      </c>
      <c r="AC10" s="1257">
        <f t="shared" si="4"/>
        <v>0</v>
      </c>
    </row>
    <row r="11" spans="1:29" s="336" customFormat="1" ht="27" customHeight="1" x14ac:dyDescent="0.3">
      <c r="A11" s="313">
        <v>8</v>
      </c>
      <c r="B11" s="1381"/>
      <c r="C11" s="1379"/>
      <c r="D11" s="1398"/>
      <c r="E11" s="1399"/>
      <c r="F11" s="1403"/>
      <c r="G11" s="1404"/>
      <c r="H11" s="1405"/>
      <c r="I11" s="1406">
        <f>'C O M B O S   NOVIEMBRE 2023'!AV9</f>
        <v>0</v>
      </c>
      <c r="J11" s="1288"/>
      <c r="K11" s="1260"/>
      <c r="L11" s="1263"/>
      <c r="M11" s="1260"/>
      <c r="N11" s="1445"/>
      <c r="O11" s="506"/>
      <c r="P11" s="1253"/>
      <c r="Q11" s="1253"/>
      <c r="R11" s="1264"/>
      <c r="S11" s="898">
        <f t="shared" si="0"/>
        <v>0</v>
      </c>
      <c r="T11" s="898" t="e">
        <f t="shared" si="1"/>
        <v>#DIV/0!</v>
      </c>
      <c r="U11" s="1254"/>
      <c r="W11" s="3"/>
      <c r="X11" s="3"/>
      <c r="Y11" s="1257"/>
      <c r="Z11" s="1258">
        <v>5.0000000000000001E-3</v>
      </c>
      <c r="AA11" s="1257">
        <f t="shared" si="2"/>
        <v>0</v>
      </c>
      <c r="AB11" s="1257">
        <f t="shared" si="3"/>
        <v>0</v>
      </c>
      <c r="AC11" s="1257">
        <f t="shared" si="4"/>
        <v>0</v>
      </c>
    </row>
    <row r="12" spans="1:29" s="336" customFormat="1" ht="31.5" customHeight="1" x14ac:dyDescent="0.3">
      <c r="A12" s="313">
        <v>9</v>
      </c>
      <c r="B12" s="1379"/>
      <c r="C12" s="1379"/>
      <c r="D12" s="1398"/>
      <c r="E12" s="1399"/>
      <c r="F12" s="1403"/>
      <c r="G12" s="1404"/>
      <c r="H12" s="1405"/>
      <c r="I12" s="1406">
        <f>'C O M B O S   NOVIEMBRE 2023'!AV10</f>
        <v>0</v>
      </c>
      <c r="J12" s="1326"/>
      <c r="K12" s="1260"/>
      <c r="L12" s="1265"/>
      <c r="M12" s="1260"/>
      <c r="N12" s="1445"/>
      <c r="O12" s="506"/>
      <c r="P12" s="1253"/>
      <c r="Q12" s="1253"/>
      <c r="R12" s="1264"/>
      <c r="S12" s="898">
        <f>Q12+M12+K12</f>
        <v>0</v>
      </c>
      <c r="T12" s="898" t="e">
        <f t="shared" si="1"/>
        <v>#DIV/0!</v>
      </c>
      <c r="U12" s="1266"/>
      <c r="W12" s="3"/>
      <c r="X12" s="3"/>
      <c r="Y12" s="1257"/>
      <c r="Z12" s="1258">
        <v>5.0000000000000001E-3</v>
      </c>
      <c r="AA12" s="1257">
        <f t="shared" si="2"/>
        <v>0</v>
      </c>
      <c r="AB12" s="1257">
        <f t="shared" si="3"/>
        <v>0</v>
      </c>
      <c r="AC12" s="1257">
        <f t="shared" si="4"/>
        <v>0</v>
      </c>
    </row>
    <row r="13" spans="1:29" s="336" customFormat="1" ht="33" customHeight="1" x14ac:dyDescent="0.3">
      <c r="A13" s="313">
        <v>10</v>
      </c>
      <c r="B13" s="1379"/>
      <c r="C13" s="1379"/>
      <c r="D13" s="1398"/>
      <c r="E13" s="1399"/>
      <c r="F13" s="1403"/>
      <c r="G13" s="1404"/>
      <c r="H13" s="1405"/>
      <c r="I13" s="1406">
        <f>'C O M B O S   NOVIEMBRE 2023'!AV11</f>
        <v>0</v>
      </c>
      <c r="J13" s="1327"/>
      <c r="K13" s="1260"/>
      <c r="L13" s="1265"/>
      <c r="M13" s="1260"/>
      <c r="N13" s="1445"/>
      <c r="O13" s="506"/>
      <c r="P13" s="1267"/>
      <c r="Q13" s="124"/>
      <c r="R13" s="1264"/>
      <c r="S13" s="898">
        <f t="shared" si="0"/>
        <v>0</v>
      </c>
      <c r="T13" s="898" t="e">
        <f t="shared" si="1"/>
        <v>#DIV/0!</v>
      </c>
      <c r="U13" s="1256"/>
      <c r="W13" s="3"/>
      <c r="X13" s="3"/>
      <c r="Y13" s="1257"/>
      <c r="Z13" s="1258">
        <v>5.0000000000000001E-3</v>
      </c>
      <c r="AA13" s="1257">
        <f t="shared" si="2"/>
        <v>0</v>
      </c>
      <c r="AB13" s="1257">
        <f t="shared" si="3"/>
        <v>0</v>
      </c>
      <c r="AC13" s="1257">
        <f t="shared" si="4"/>
        <v>0</v>
      </c>
    </row>
    <row r="14" spans="1:29" s="336" customFormat="1" ht="29.25" customHeight="1" x14ac:dyDescent="0.3">
      <c r="A14" s="313">
        <v>11</v>
      </c>
      <c r="B14" s="1328"/>
      <c r="C14" s="1379"/>
      <c r="D14" s="1398"/>
      <c r="E14" s="1399"/>
      <c r="F14" s="1403"/>
      <c r="G14" s="1404"/>
      <c r="H14" s="1405"/>
      <c r="I14" s="1406"/>
      <c r="J14" s="1326"/>
      <c r="K14" s="1260"/>
      <c r="L14" s="1261"/>
      <c r="M14" s="1260"/>
      <c r="N14" s="1445"/>
      <c r="O14" s="1439"/>
      <c r="P14" s="289"/>
      <c r="Q14" s="124"/>
      <c r="R14" s="1268"/>
      <c r="S14" s="898">
        <f>Q14+M14+K14</f>
        <v>0</v>
      </c>
      <c r="T14" s="898" t="e">
        <f>S14/H14+0.1</f>
        <v>#DIV/0!</v>
      </c>
      <c r="U14" s="1256"/>
      <c r="W14" s="3"/>
      <c r="X14" s="3"/>
      <c r="Y14" s="1257"/>
      <c r="Z14" s="1258">
        <v>5.0000000000000001E-3</v>
      </c>
      <c r="AA14" s="1257">
        <f t="shared" si="2"/>
        <v>0</v>
      </c>
      <c r="AB14" s="1257">
        <f t="shared" si="3"/>
        <v>0</v>
      </c>
      <c r="AC14" s="1257">
        <f t="shared" si="4"/>
        <v>0</v>
      </c>
    </row>
    <row r="15" spans="1:29" s="336" customFormat="1" ht="36" customHeight="1" x14ac:dyDescent="0.3">
      <c r="A15" s="313">
        <v>12</v>
      </c>
      <c r="B15" s="1378"/>
      <c r="C15" s="1379"/>
      <c r="D15" s="1398"/>
      <c r="E15" s="1399"/>
      <c r="F15" s="1403"/>
      <c r="G15" s="1404"/>
      <c r="H15" s="1405"/>
      <c r="I15" s="1406"/>
      <c r="J15" s="1329"/>
      <c r="K15" s="1260"/>
      <c r="L15" s="1261"/>
      <c r="M15" s="1260"/>
      <c r="N15" s="1447"/>
      <c r="O15" s="506"/>
      <c r="P15" s="1267"/>
      <c r="Q15" s="124"/>
      <c r="R15" s="1270"/>
      <c r="S15" s="898">
        <f>Q15+M15+K15</f>
        <v>0</v>
      </c>
      <c r="T15" s="898" t="e">
        <f>S15/H15</f>
        <v>#DIV/0!</v>
      </c>
      <c r="U15" s="1256"/>
      <c r="W15" s="3"/>
      <c r="X15" s="3"/>
      <c r="Y15" s="1257"/>
      <c r="Z15" s="1258">
        <v>5.0000000000000001E-3</v>
      </c>
      <c r="AA15" s="1257">
        <f t="shared" si="2"/>
        <v>0</v>
      </c>
      <c r="AB15" s="1257">
        <f t="shared" si="3"/>
        <v>0</v>
      </c>
      <c r="AC15" s="1257">
        <f t="shared" si="4"/>
        <v>0</v>
      </c>
    </row>
    <row r="16" spans="1:29" s="336" customFormat="1" ht="36" customHeight="1" x14ac:dyDescent="0.3">
      <c r="A16" s="313">
        <v>13</v>
      </c>
      <c r="B16" s="1381"/>
      <c r="C16" s="1379"/>
      <c r="D16" s="1398"/>
      <c r="E16" s="1399"/>
      <c r="F16" s="1403"/>
      <c r="G16" s="1404"/>
      <c r="H16" s="1405"/>
      <c r="I16" s="1406"/>
      <c r="J16" s="1330"/>
      <c r="K16" s="1260"/>
      <c r="L16" s="1265"/>
      <c r="M16" s="1260"/>
      <c r="N16" s="1447"/>
      <c r="O16" s="506"/>
      <c r="P16" s="1253"/>
      <c r="Q16" s="1253"/>
      <c r="R16" s="1264"/>
      <c r="S16" s="898">
        <f t="shared" si="0"/>
        <v>0</v>
      </c>
      <c r="T16" s="898" t="e">
        <f t="shared" si="1"/>
        <v>#DIV/0!</v>
      </c>
      <c r="U16" s="1256"/>
      <c r="W16" s="3"/>
      <c r="X16" s="3"/>
      <c r="Y16" s="1257"/>
      <c r="Z16" s="1258">
        <v>5.0000000000000001E-3</v>
      </c>
      <c r="AA16" s="1257">
        <f t="shared" si="2"/>
        <v>0</v>
      </c>
      <c r="AB16" s="1257">
        <f t="shared" si="3"/>
        <v>0</v>
      </c>
      <c r="AC16" s="1257">
        <f t="shared" si="4"/>
        <v>0</v>
      </c>
    </row>
    <row r="17" spans="1:29" s="336" customFormat="1" ht="36" customHeight="1" x14ac:dyDescent="0.3">
      <c r="A17" s="313">
        <v>14</v>
      </c>
      <c r="B17" s="1382"/>
      <c r="C17" s="1379"/>
      <c r="D17" s="1398"/>
      <c r="E17" s="1399"/>
      <c r="F17" s="1403"/>
      <c r="G17" s="1404"/>
      <c r="H17" s="1405"/>
      <c r="I17" s="1406"/>
      <c r="J17" s="1331"/>
      <c r="K17" s="1260"/>
      <c r="L17" s="1261"/>
      <c r="M17" s="1260"/>
      <c r="N17" s="1445"/>
      <c r="O17" s="506"/>
      <c r="P17" s="1271"/>
      <c r="Q17" s="1253"/>
      <c r="R17" s="1264"/>
      <c r="S17" s="898">
        <f>Q17+M17+K17</f>
        <v>0</v>
      </c>
      <c r="T17" s="898" t="e">
        <f>S17/H17</f>
        <v>#DIV/0!</v>
      </c>
      <c r="U17" s="1272"/>
      <c r="W17" s="3"/>
      <c r="X17" s="3"/>
      <c r="Y17" s="1257"/>
      <c r="Z17" s="1258">
        <v>5.0000000000000001E-3</v>
      </c>
      <c r="AA17" s="1257">
        <f t="shared" si="2"/>
        <v>0</v>
      </c>
      <c r="AB17" s="1257">
        <f t="shared" si="3"/>
        <v>0</v>
      </c>
      <c r="AC17" s="1257">
        <f t="shared" si="4"/>
        <v>0</v>
      </c>
    </row>
    <row r="18" spans="1:29" s="336" customFormat="1" ht="36" customHeight="1" x14ac:dyDescent="0.3">
      <c r="A18" s="313">
        <v>15</v>
      </c>
      <c r="B18" s="1378"/>
      <c r="C18" s="1379"/>
      <c r="D18" s="1398"/>
      <c r="E18" s="1399"/>
      <c r="F18" s="1403"/>
      <c r="G18" s="1404"/>
      <c r="H18" s="1405"/>
      <c r="I18" s="1406"/>
      <c r="J18" s="1332"/>
      <c r="K18" s="1260"/>
      <c r="L18" s="1261"/>
      <c r="M18" s="1260"/>
      <c r="N18" s="1447"/>
      <c r="O18" s="1439"/>
      <c r="P18" s="1023"/>
      <c r="Q18" s="1253"/>
      <c r="R18" s="1268"/>
      <c r="S18" s="898">
        <f>Q18+M18+K18</f>
        <v>0</v>
      </c>
      <c r="T18" s="898" t="e">
        <f t="shared" si="1"/>
        <v>#DIV/0!</v>
      </c>
      <c r="U18" s="1273"/>
      <c r="W18" s="3"/>
      <c r="X18" s="3"/>
      <c r="Y18" s="1257"/>
      <c r="Z18" s="1258">
        <v>5.0000000000000001E-3</v>
      </c>
      <c r="AA18" s="1257">
        <f t="shared" si="2"/>
        <v>0</v>
      </c>
      <c r="AB18" s="1257">
        <f t="shared" si="3"/>
        <v>0</v>
      </c>
      <c r="AC18" s="1257">
        <f t="shared" si="4"/>
        <v>0</v>
      </c>
    </row>
    <row r="19" spans="1:29" s="336" customFormat="1" ht="36" customHeight="1" x14ac:dyDescent="0.3">
      <c r="A19" s="313">
        <v>16</v>
      </c>
      <c r="B19" s="1321"/>
      <c r="C19" s="1255"/>
      <c r="D19" s="1407"/>
      <c r="E19" s="1408"/>
      <c r="F19" s="1409"/>
      <c r="G19" s="1029"/>
      <c r="H19" s="1410"/>
      <c r="I19" s="1411"/>
      <c r="J19" s="1325"/>
      <c r="K19" s="1260"/>
      <c r="L19" s="1261"/>
      <c r="M19" s="1260"/>
      <c r="N19" s="1447"/>
      <c r="O19" s="1439"/>
      <c r="P19" s="289"/>
      <c r="Q19" s="1253"/>
      <c r="R19" s="1262"/>
      <c r="S19" s="898">
        <f>Q19+M19+K19</f>
        <v>0</v>
      </c>
      <c r="T19" s="898" t="e">
        <f t="shared" si="1"/>
        <v>#DIV/0!</v>
      </c>
      <c r="W19" s="3"/>
      <c r="X19" s="3"/>
      <c r="Y19" s="1257"/>
      <c r="Z19" s="1258">
        <v>5.0000000000000001E-3</v>
      </c>
      <c r="AA19" s="1257">
        <f t="shared" si="2"/>
        <v>0</v>
      </c>
      <c r="AB19" s="1257">
        <f t="shared" si="3"/>
        <v>0</v>
      </c>
      <c r="AC19" s="1257">
        <f t="shared" si="4"/>
        <v>0</v>
      </c>
    </row>
    <row r="20" spans="1:29" s="336" customFormat="1" ht="36" customHeight="1" x14ac:dyDescent="0.25">
      <c r="A20" s="313">
        <v>17</v>
      </c>
      <c r="B20" s="1323"/>
      <c r="C20" s="1255"/>
      <c r="D20" s="1407"/>
      <c r="E20" s="1408"/>
      <c r="F20" s="1409"/>
      <c r="G20" s="1029"/>
      <c r="H20" s="1410"/>
      <c r="I20" s="1411"/>
      <c r="J20" s="1333"/>
      <c r="K20" s="1260"/>
      <c r="L20" s="1261"/>
      <c r="M20" s="1260"/>
      <c r="N20" s="1447"/>
      <c r="O20" s="1439"/>
      <c r="P20" s="289"/>
      <c r="Q20" s="1253"/>
      <c r="R20" s="1262"/>
      <c r="S20" s="898">
        <f t="shared" si="0"/>
        <v>0</v>
      </c>
      <c r="T20" s="898" t="e">
        <f t="shared" si="1"/>
        <v>#DIV/0!</v>
      </c>
      <c r="W20" s="3"/>
      <c r="X20" s="3"/>
      <c r="Y20" s="1257"/>
      <c r="Z20" s="1258">
        <v>5.0000000000000001E-3</v>
      </c>
      <c r="AA20" s="1257">
        <f t="shared" si="2"/>
        <v>0</v>
      </c>
      <c r="AB20" s="1257">
        <f t="shared" si="3"/>
        <v>0</v>
      </c>
      <c r="AC20" s="1257">
        <f t="shared" si="4"/>
        <v>0</v>
      </c>
    </row>
    <row r="21" spans="1:29" s="336" customFormat="1" ht="36" customHeight="1" x14ac:dyDescent="0.25">
      <c r="A21" s="313">
        <v>18</v>
      </c>
      <c r="B21" s="1324"/>
      <c r="C21" s="1334"/>
      <c r="D21" s="1407"/>
      <c r="E21" s="1408"/>
      <c r="F21" s="1409"/>
      <c r="G21" s="1029"/>
      <c r="H21" s="1410"/>
      <c r="I21" s="1411"/>
      <c r="J21" s="1335"/>
      <c r="K21" s="1260"/>
      <c r="L21" s="1261"/>
      <c r="M21" s="1260"/>
      <c r="N21" s="1447"/>
      <c r="O21" s="1439"/>
      <c r="P21" s="1253"/>
      <c r="Q21" s="1253"/>
      <c r="R21" s="1262"/>
      <c r="S21" s="898">
        <f t="shared" si="0"/>
        <v>0</v>
      </c>
      <c r="T21" s="898" t="e">
        <f t="shared" si="1"/>
        <v>#DIV/0!</v>
      </c>
      <c r="W21" s="3"/>
      <c r="X21" s="3"/>
      <c r="Y21" s="1257"/>
      <c r="Z21" s="1258">
        <v>5.0000000000000001E-3</v>
      </c>
      <c r="AA21" s="1257">
        <f t="shared" si="2"/>
        <v>0</v>
      </c>
      <c r="AB21" s="1257">
        <f t="shared" si="3"/>
        <v>0</v>
      </c>
      <c r="AC21" s="1257">
        <f t="shared" si="4"/>
        <v>0</v>
      </c>
    </row>
    <row r="22" spans="1:29" s="336" customFormat="1" ht="36" customHeight="1" x14ac:dyDescent="0.3">
      <c r="A22" s="313">
        <v>19</v>
      </c>
      <c r="B22" s="1322"/>
      <c r="C22" s="1255"/>
      <c r="D22" s="1407"/>
      <c r="E22" s="1408"/>
      <c r="F22" s="1409"/>
      <c r="G22" s="1029"/>
      <c r="H22" s="1410"/>
      <c r="I22" s="1411"/>
      <c r="J22" s="1288"/>
      <c r="K22" s="1260"/>
      <c r="L22" s="1261"/>
      <c r="M22" s="1260"/>
      <c r="N22" s="1447"/>
      <c r="O22" s="506"/>
      <c r="P22" s="1253"/>
      <c r="Q22" s="1253"/>
      <c r="R22" s="1262"/>
      <c r="S22" s="898">
        <f>Q22+M22+K22</f>
        <v>0</v>
      </c>
      <c r="T22" s="898" t="e">
        <f t="shared" si="1"/>
        <v>#DIV/0!</v>
      </c>
      <c r="W22" s="3"/>
      <c r="X22" s="3"/>
      <c r="Y22" s="1257"/>
      <c r="Z22" s="1258">
        <v>5.0000000000000001E-3</v>
      </c>
      <c r="AA22" s="1257">
        <f t="shared" si="2"/>
        <v>0</v>
      </c>
      <c r="AB22" s="1257">
        <f t="shared" si="3"/>
        <v>0</v>
      </c>
      <c r="AC22" s="1257">
        <f t="shared" si="4"/>
        <v>0</v>
      </c>
    </row>
    <row r="23" spans="1:29" s="336" customFormat="1" ht="36" customHeight="1" x14ac:dyDescent="0.3">
      <c r="A23" s="313">
        <v>20</v>
      </c>
      <c r="B23" s="1323"/>
      <c r="C23" s="1255"/>
      <c r="D23" s="1407"/>
      <c r="E23" s="1408"/>
      <c r="F23" s="1409"/>
      <c r="G23" s="1029"/>
      <c r="H23" s="1410"/>
      <c r="I23" s="1411"/>
      <c r="J23" s="1288"/>
      <c r="K23" s="1260"/>
      <c r="L23" s="1261"/>
      <c r="M23" s="1260"/>
      <c r="N23" s="1449"/>
      <c r="O23" s="506"/>
      <c r="P23" s="1275"/>
      <c r="Q23" s="1253"/>
      <c r="R23" s="1262"/>
      <c r="S23" s="898">
        <f>Q23+M23+K23</f>
        <v>0</v>
      </c>
      <c r="T23" s="898" t="e">
        <f t="shared" si="1"/>
        <v>#DIV/0!</v>
      </c>
      <c r="W23" s="3"/>
      <c r="X23" s="3"/>
      <c r="Y23" s="1257"/>
      <c r="Z23" s="1258">
        <v>5.0000000000000001E-3</v>
      </c>
      <c r="AA23" s="1257">
        <f t="shared" si="2"/>
        <v>0</v>
      </c>
      <c r="AB23" s="1257">
        <f t="shared" si="3"/>
        <v>0</v>
      </c>
      <c r="AC23" s="1257">
        <f t="shared" si="4"/>
        <v>0</v>
      </c>
    </row>
    <row r="24" spans="1:29" s="336" customFormat="1" ht="36" customHeight="1" x14ac:dyDescent="0.25">
      <c r="A24" s="313">
        <v>21</v>
      </c>
      <c r="B24" s="1321"/>
      <c r="C24" s="1255"/>
      <c r="D24" s="1412"/>
      <c r="E24" s="1408"/>
      <c r="F24" s="1409"/>
      <c r="G24" s="1029"/>
      <c r="H24" s="1410"/>
      <c r="I24" s="1411"/>
      <c r="J24" s="1326"/>
      <c r="K24" s="1260"/>
      <c r="L24" s="1261"/>
      <c r="M24" s="1260"/>
      <c r="N24" s="1445"/>
      <c r="O24" s="1439"/>
      <c r="P24" s="1271"/>
      <c r="Q24" s="1253"/>
      <c r="R24" s="1262"/>
      <c r="S24" s="898">
        <f>Q24+M24+K24</f>
        <v>0</v>
      </c>
      <c r="T24" s="898" t="e">
        <f>S24/H24</f>
        <v>#DIV/0!</v>
      </c>
      <c r="W24" s="3"/>
      <c r="X24" s="3"/>
      <c r="Y24" s="1257"/>
      <c r="Z24" s="1258">
        <v>5.0000000000000001E-3</v>
      </c>
      <c r="AA24" s="1257">
        <f t="shared" si="2"/>
        <v>0</v>
      </c>
      <c r="AB24" s="1257">
        <f t="shared" si="3"/>
        <v>0</v>
      </c>
      <c r="AC24" s="1257">
        <f t="shared" si="4"/>
        <v>0</v>
      </c>
    </row>
    <row r="25" spans="1:29" s="336" customFormat="1" ht="36" customHeight="1" x14ac:dyDescent="0.25">
      <c r="A25" s="313">
        <v>22</v>
      </c>
      <c r="B25" s="1321"/>
      <c r="C25" s="1260"/>
      <c r="D25" s="1412"/>
      <c r="E25" s="1408"/>
      <c r="F25" s="1409"/>
      <c r="G25" s="1029"/>
      <c r="H25" s="1410"/>
      <c r="I25" s="1411"/>
      <c r="J25" s="1335"/>
      <c r="K25" s="1260"/>
      <c r="L25" s="1261"/>
      <c r="M25" s="1260"/>
      <c r="N25" s="1445"/>
      <c r="O25" s="1439"/>
      <c r="P25" s="1253"/>
      <c r="Q25" s="1253"/>
      <c r="R25" s="1262"/>
      <c r="S25" s="898">
        <f t="shared" si="0"/>
        <v>0</v>
      </c>
      <c r="T25" s="898" t="e">
        <f t="shared" si="1"/>
        <v>#DIV/0!</v>
      </c>
      <c r="W25" s="3"/>
      <c r="X25" s="3"/>
      <c r="Y25" s="1257"/>
      <c r="Z25" s="1258">
        <v>5.0000000000000001E-3</v>
      </c>
      <c r="AA25" s="1257">
        <f t="shared" si="2"/>
        <v>0</v>
      </c>
      <c r="AB25" s="1257">
        <f t="shared" si="3"/>
        <v>0</v>
      </c>
      <c r="AC25" s="1257">
        <f t="shared" si="4"/>
        <v>0</v>
      </c>
    </row>
    <row r="26" spans="1:29" s="336" customFormat="1" ht="48.75" customHeight="1" x14ac:dyDescent="0.25">
      <c r="A26" s="313">
        <v>23</v>
      </c>
      <c r="B26" s="1336"/>
      <c r="C26" s="1255"/>
      <c r="D26" s="1412"/>
      <c r="E26" s="1408"/>
      <c r="F26" s="1409"/>
      <c r="G26" s="740"/>
      <c r="H26" s="1410"/>
      <c r="I26" s="1411"/>
      <c r="J26" s="1333"/>
      <c r="K26" s="1260"/>
      <c r="L26" s="1293"/>
      <c r="M26" s="1260"/>
      <c r="N26" s="1446"/>
      <c r="O26" s="1439"/>
      <c r="P26" s="1267"/>
      <c r="Q26" s="1253"/>
      <c r="R26" s="1276"/>
      <c r="S26" s="898">
        <f>Q26+M26+K26</f>
        <v>0</v>
      </c>
      <c r="T26" s="898" t="e">
        <f>S26/H26</f>
        <v>#DIV/0!</v>
      </c>
      <c r="W26" s="3"/>
      <c r="X26" s="3"/>
      <c r="Y26" s="1257"/>
      <c r="Z26" s="1258">
        <v>5.0000000000000001E-3</v>
      </c>
      <c r="AA26" s="1257">
        <f t="shared" si="2"/>
        <v>0</v>
      </c>
      <c r="AB26" s="1257">
        <f t="shared" si="3"/>
        <v>0</v>
      </c>
      <c r="AC26" s="1257">
        <f t="shared" si="4"/>
        <v>0</v>
      </c>
    </row>
    <row r="27" spans="1:29" s="336" customFormat="1" ht="35.25" customHeight="1" x14ac:dyDescent="0.3">
      <c r="A27" s="313">
        <v>24</v>
      </c>
      <c r="B27" s="1255"/>
      <c r="C27" s="1255"/>
      <c r="D27" s="1412"/>
      <c r="E27" s="1408"/>
      <c r="F27" s="1409"/>
      <c r="G27" s="740"/>
      <c r="H27" s="1410"/>
      <c r="I27" s="1411"/>
      <c r="J27" s="1288"/>
      <c r="K27" s="124"/>
      <c r="L27" s="1261"/>
      <c r="M27" s="1260"/>
      <c r="N27" s="1445"/>
      <c r="O27" s="1439"/>
      <c r="P27" s="289"/>
      <c r="Q27" s="1277"/>
      <c r="R27" s="1278"/>
      <c r="S27" s="898">
        <f>Q27+M27+K27+P27</f>
        <v>0</v>
      </c>
      <c r="T27" s="898" t="e">
        <f t="shared" si="1"/>
        <v>#DIV/0!</v>
      </c>
      <c r="W27" s="3"/>
      <c r="Y27" s="1257"/>
      <c r="Z27" s="1258">
        <v>5.0000000000000001E-3</v>
      </c>
      <c r="AA27" s="1257">
        <f t="shared" si="2"/>
        <v>0</v>
      </c>
      <c r="AB27" s="1257">
        <f t="shared" si="3"/>
        <v>0</v>
      </c>
      <c r="AC27" s="1257">
        <f t="shared" si="4"/>
        <v>0</v>
      </c>
    </row>
    <row r="28" spans="1:29" s="336" customFormat="1" ht="35.25" customHeight="1" x14ac:dyDescent="0.3">
      <c r="A28" s="313">
        <v>25</v>
      </c>
      <c r="B28" s="1255"/>
      <c r="C28" s="1255"/>
      <c r="D28" s="1412"/>
      <c r="E28" s="1408"/>
      <c r="F28" s="1409"/>
      <c r="G28" s="740"/>
      <c r="H28" s="1410"/>
      <c r="I28" s="1411"/>
      <c r="J28" s="1337"/>
      <c r="K28" s="1279"/>
      <c r="L28" s="1261"/>
      <c r="M28" s="1280"/>
      <c r="N28" s="1445"/>
      <c r="O28" s="1440"/>
      <c r="P28" s="1253"/>
      <c r="Q28" s="1253"/>
      <c r="R28" s="1276"/>
      <c r="S28" s="898">
        <f t="shared" si="0"/>
        <v>0</v>
      </c>
      <c r="T28" s="898" t="e">
        <f t="shared" si="1"/>
        <v>#DIV/0!</v>
      </c>
      <c r="W28" s="3"/>
      <c r="X28" s="3"/>
      <c r="Y28" s="1257"/>
      <c r="Z28" s="1258">
        <v>0</v>
      </c>
      <c r="AA28" s="1257">
        <f t="shared" si="2"/>
        <v>0</v>
      </c>
      <c r="AB28" s="1257">
        <f t="shared" si="3"/>
        <v>0</v>
      </c>
      <c r="AC28" s="1257">
        <f t="shared" si="4"/>
        <v>0</v>
      </c>
    </row>
    <row r="29" spans="1:29" s="336" customFormat="1" ht="33.75" customHeight="1" x14ac:dyDescent="0.3">
      <c r="A29" s="313">
        <v>26</v>
      </c>
      <c r="B29" s="1338"/>
      <c r="C29" s="1255"/>
      <c r="D29" s="1412"/>
      <c r="E29" s="1408"/>
      <c r="F29" s="1409"/>
      <c r="G29" s="740"/>
      <c r="H29" s="1410"/>
      <c r="I29" s="1411"/>
      <c r="J29" s="1288"/>
      <c r="K29" s="1030"/>
      <c r="L29" s="1261"/>
      <c r="M29" s="1260"/>
      <c r="N29" s="1445"/>
      <c r="O29" s="1441"/>
      <c r="P29" s="1253"/>
      <c r="Q29" s="1277"/>
      <c r="R29" s="1278"/>
      <c r="S29" s="898">
        <f t="shared" si="0"/>
        <v>0</v>
      </c>
      <c r="T29" s="898" t="e">
        <f t="shared" si="1"/>
        <v>#DIV/0!</v>
      </c>
      <c r="W29" s="3"/>
      <c r="X29" s="3"/>
      <c r="Y29" s="1257"/>
      <c r="Z29" s="1258"/>
      <c r="AA29" s="1257"/>
      <c r="AB29" s="1257"/>
      <c r="AC29" s="1257">
        <f>SUM(AC7:AC28)</f>
        <v>0</v>
      </c>
    </row>
    <row r="30" spans="1:29" s="336" customFormat="1" ht="42" customHeight="1" x14ac:dyDescent="0.3">
      <c r="A30" s="313">
        <v>27</v>
      </c>
      <c r="B30" s="1255"/>
      <c r="C30" s="1255"/>
      <c r="D30" s="1412"/>
      <c r="E30" s="1399"/>
      <c r="F30" s="1403"/>
      <c r="G30" s="1286"/>
      <c r="H30" s="1405"/>
      <c r="I30" s="1411"/>
      <c r="J30" s="1333"/>
      <c r="K30" s="124"/>
      <c r="L30" s="1261"/>
      <c r="M30" s="1260"/>
      <c r="N30" s="1446"/>
      <c r="O30" s="1441"/>
      <c r="P30" s="1253"/>
      <c r="Q30" s="1253"/>
      <c r="R30" s="1276"/>
      <c r="S30" s="898">
        <f>Q30+M30+K30</f>
        <v>0</v>
      </c>
      <c r="T30" s="898" t="e">
        <f t="shared" si="1"/>
        <v>#DIV/0!</v>
      </c>
      <c r="W30" s="3"/>
      <c r="X30" s="3"/>
      <c r="Y30" s="1257"/>
      <c r="Z30" s="1258"/>
      <c r="AA30" s="1257"/>
      <c r="AB30" s="1257"/>
      <c r="AC30" s="1257"/>
    </row>
    <row r="31" spans="1:29" s="336" customFormat="1" ht="32.25" customHeight="1" x14ac:dyDescent="0.3">
      <c r="A31" s="313">
        <v>28</v>
      </c>
      <c r="B31" s="1255"/>
      <c r="C31" s="1339"/>
      <c r="D31" s="1412"/>
      <c r="E31" s="1399"/>
      <c r="F31" s="1403"/>
      <c r="G31" s="1286"/>
      <c r="H31" s="1405"/>
      <c r="I31" s="1411"/>
      <c r="J31" s="1335"/>
      <c r="K31" s="124"/>
      <c r="L31" s="1269"/>
      <c r="M31" s="1260"/>
      <c r="N31" s="1446"/>
      <c r="O31" s="1441"/>
      <c r="P31" s="1253"/>
      <c r="Q31" s="1277"/>
      <c r="R31" s="1276"/>
      <c r="S31" s="898">
        <f t="shared" si="0"/>
        <v>0</v>
      </c>
      <c r="T31" s="898" t="e">
        <f t="shared" si="1"/>
        <v>#DIV/0!</v>
      </c>
      <c r="W31" s="3"/>
      <c r="X31" s="3"/>
      <c r="Y31" s="1257"/>
      <c r="Z31" s="1258"/>
      <c r="AA31" s="1257"/>
      <c r="AB31" s="1257"/>
      <c r="AC31" s="1257"/>
    </row>
    <row r="32" spans="1:29" s="336" customFormat="1" ht="38.25" customHeight="1" x14ac:dyDescent="0.3">
      <c r="A32" s="313">
        <v>29</v>
      </c>
      <c r="B32" s="1255"/>
      <c r="C32" s="1255"/>
      <c r="D32" s="1412"/>
      <c r="E32" s="1399"/>
      <c r="F32" s="1403"/>
      <c r="G32" s="1286"/>
      <c r="H32" s="1405"/>
      <c r="I32" s="1411"/>
      <c r="J32" s="1283"/>
      <c r="K32" s="1281"/>
      <c r="L32" s="1282"/>
      <c r="M32" s="1260"/>
      <c r="N32" s="1446"/>
      <c r="O32" s="1441"/>
      <c r="P32" s="1253"/>
      <c r="Q32" s="1253"/>
      <c r="R32" s="1276"/>
      <c r="S32" s="898">
        <f>Q32+M32+K32+P32</f>
        <v>0</v>
      </c>
      <c r="T32" s="898" t="e">
        <f t="shared" si="1"/>
        <v>#DIV/0!</v>
      </c>
      <c r="W32" s="3"/>
      <c r="X32" s="3"/>
      <c r="Y32" s="1257"/>
      <c r="Z32" s="1258"/>
      <c r="AA32" s="1257"/>
      <c r="AB32" s="1257"/>
      <c r="AC32" s="1257"/>
    </row>
    <row r="33" spans="1:29" s="336" customFormat="1" ht="37.5" customHeight="1" x14ac:dyDescent="0.3">
      <c r="A33" s="313">
        <v>30</v>
      </c>
      <c r="B33" s="1259"/>
      <c r="C33" s="285"/>
      <c r="D33" s="1413"/>
      <c r="E33" s="1414"/>
      <c r="F33" s="1400"/>
      <c r="G33" s="1415"/>
      <c r="H33" s="1401"/>
      <c r="I33" s="1402"/>
      <c r="J33" s="1283"/>
      <c r="K33" s="1279"/>
      <c r="L33" s="1261"/>
      <c r="M33" s="1280"/>
      <c r="N33" s="1447"/>
      <c r="O33" s="1440"/>
      <c r="P33" s="1253"/>
      <c r="Q33" s="1277"/>
      <c r="R33" s="1276"/>
      <c r="S33" s="898">
        <f>Q33+M33+K33+P33</f>
        <v>0</v>
      </c>
      <c r="T33" s="898" t="e">
        <f t="shared" si="1"/>
        <v>#DIV/0!</v>
      </c>
      <c r="W33" s="3"/>
      <c r="X33" s="3"/>
      <c r="Y33" s="1257"/>
      <c r="Z33" s="1258"/>
      <c r="AA33" s="1257"/>
      <c r="AB33" s="1257"/>
      <c r="AC33" s="1257"/>
    </row>
    <row r="34" spans="1:29" s="336" customFormat="1" ht="28.5" customHeight="1" x14ac:dyDescent="0.3">
      <c r="A34" s="313">
        <v>31</v>
      </c>
      <c r="B34" s="285"/>
      <c r="C34" s="1274"/>
      <c r="D34" s="1413"/>
      <c r="E34" s="1414"/>
      <c r="F34" s="1400"/>
      <c r="G34" s="1415"/>
      <c r="H34" s="1401"/>
      <c r="I34" s="1416"/>
      <c r="J34" s="1284"/>
      <c r="K34" s="1030"/>
      <c r="L34" s="1261"/>
      <c r="M34" s="1285"/>
      <c r="N34" s="1446"/>
      <c r="O34" s="1441"/>
      <c r="P34" s="1253"/>
      <c r="Q34" s="1041"/>
      <c r="R34" s="1287"/>
      <c r="S34" s="898">
        <f>Q34+M34+K34+P34</f>
        <v>0</v>
      </c>
      <c r="T34" s="898" t="e">
        <f t="shared" si="1"/>
        <v>#DIV/0!</v>
      </c>
      <c r="W34" s="3"/>
      <c r="X34" s="3"/>
      <c r="Y34" s="1257"/>
      <c r="Z34" s="1258"/>
      <c r="AA34" s="1257"/>
      <c r="AB34" s="1257"/>
      <c r="AC34" s="1257"/>
    </row>
    <row r="35" spans="1:29" s="336" customFormat="1" ht="28.5" customHeight="1" x14ac:dyDescent="0.3">
      <c r="A35" s="313">
        <v>32</v>
      </c>
      <c r="B35" s="285"/>
      <c r="C35" s="1274"/>
      <c r="D35" s="1413"/>
      <c r="E35" s="1414"/>
      <c r="F35" s="1400"/>
      <c r="G35" s="599"/>
      <c r="H35" s="1401"/>
      <c r="I35" s="1416"/>
      <c r="J35" s="1288"/>
      <c r="K35" s="1041"/>
      <c r="L35" s="1261"/>
      <c r="M35" s="1285"/>
      <c r="N35" s="1446"/>
      <c r="O35" s="1441"/>
      <c r="P35" s="1253"/>
      <c r="Q35" s="124"/>
      <c r="R35" s="1276"/>
      <c r="S35" s="898">
        <f>Q35+M35+K35</f>
        <v>0</v>
      </c>
      <c r="T35" s="898" t="e">
        <f t="shared" si="1"/>
        <v>#DIV/0!</v>
      </c>
      <c r="W35" s="3"/>
      <c r="X35" s="3"/>
      <c r="Y35" s="1257"/>
      <c r="Z35" s="1258"/>
      <c r="AA35" s="1257"/>
      <c r="AB35" s="1257"/>
      <c r="AC35" s="1257"/>
    </row>
    <row r="36" spans="1:29" s="336" customFormat="1" x14ac:dyDescent="0.3">
      <c r="A36" s="313"/>
      <c r="B36" s="1042"/>
      <c r="C36" s="1132"/>
      <c r="D36" s="1417"/>
      <c r="E36" s="1418"/>
      <c r="F36" s="1395"/>
      <c r="G36" s="1419"/>
      <c r="H36" s="1396"/>
      <c r="I36" s="1397"/>
      <c r="J36" s="1292"/>
      <c r="K36" s="1260"/>
      <c r="L36" s="1282"/>
      <c r="M36" s="1260"/>
      <c r="N36" s="1445"/>
      <c r="O36" s="1441"/>
      <c r="P36" s="1253"/>
      <c r="Q36" s="124"/>
      <c r="R36" s="1290"/>
      <c r="S36" s="898">
        <f t="shared" ref="S36:S37" si="5">Q36+M36+K36</f>
        <v>0</v>
      </c>
      <c r="T36" s="906" t="e">
        <f t="shared" ref="T36:T37" si="6">S36/H36</f>
        <v>#DIV/0!</v>
      </c>
    </row>
    <row r="37" spans="1:29" s="336" customFormat="1" ht="20.25" customHeight="1" x14ac:dyDescent="0.25">
      <c r="A37" s="313"/>
      <c r="B37" s="1042"/>
      <c r="C37" s="1132"/>
      <c r="D37" s="1417"/>
      <c r="E37" s="1418"/>
      <c r="F37" s="1395"/>
      <c r="G37" s="1419"/>
      <c r="H37" s="1396"/>
      <c r="I37" s="1397"/>
      <c r="J37" s="1315"/>
      <c r="K37" s="1260"/>
      <c r="L37" s="1282"/>
      <c r="M37" s="1260"/>
      <c r="N37" s="1445"/>
      <c r="O37" s="1442"/>
      <c r="P37" s="1316"/>
      <c r="Q37" s="1316"/>
      <c r="R37" s="1291"/>
      <c r="S37" s="898">
        <f t="shared" si="5"/>
        <v>0</v>
      </c>
      <c r="T37" s="906" t="e">
        <f t="shared" si="6"/>
        <v>#DIV/0!</v>
      </c>
    </row>
    <row r="38" spans="1:29" s="336" customFormat="1" ht="19.5" thickBot="1" x14ac:dyDescent="0.35">
      <c r="A38" s="313"/>
      <c r="B38" s="1042"/>
      <c r="C38" s="1296"/>
      <c r="D38" s="1420"/>
      <c r="E38" s="1418"/>
      <c r="F38" s="1395"/>
      <c r="G38" s="353"/>
      <c r="H38" s="1396"/>
      <c r="I38" s="1397">
        <f t="shared" ref="I38:I50" si="7">H38-F38</f>
        <v>0</v>
      </c>
      <c r="J38" s="1294"/>
      <c r="K38" s="1248"/>
      <c r="L38" s="1295"/>
      <c r="M38" s="1086"/>
      <c r="N38" s="1450"/>
      <c r="O38" s="1438"/>
      <c r="P38" s="1169"/>
      <c r="Q38" s="1297"/>
      <c r="R38" s="1298"/>
      <c r="S38" s="898">
        <f t="shared" ref="S38:S49" si="8">Q38+M38+K38</f>
        <v>0</v>
      </c>
      <c r="T38" s="898" t="e">
        <f t="shared" ref="T38:T46" si="9">S38/H38+0.1</f>
        <v>#DIV/0!</v>
      </c>
    </row>
    <row r="39" spans="1:29" s="336" customFormat="1" ht="19.5" hidden="1" thickBot="1" x14ac:dyDescent="0.35">
      <c r="A39" s="313"/>
      <c r="B39" s="1042"/>
      <c r="C39" s="1042"/>
      <c r="D39" s="1420"/>
      <c r="E39" s="1418"/>
      <c r="F39" s="1395"/>
      <c r="G39" s="353"/>
      <c r="H39" s="1396"/>
      <c r="I39" s="1397">
        <f t="shared" si="7"/>
        <v>0</v>
      </c>
      <c r="J39" s="1294"/>
      <c r="K39" s="1248"/>
      <c r="L39" s="1295"/>
      <c r="M39" s="1086"/>
      <c r="N39" s="1450"/>
      <c r="O39" s="1438"/>
      <c r="P39" s="1169"/>
      <c r="Q39" s="1299"/>
      <c r="R39" s="1300"/>
      <c r="S39" s="898">
        <f t="shared" si="8"/>
        <v>0</v>
      </c>
      <c r="T39" s="898" t="e">
        <f t="shared" si="9"/>
        <v>#DIV/0!</v>
      </c>
    </row>
    <row r="40" spans="1:29" s="336" customFormat="1" ht="19.5" hidden="1" thickBot="1" x14ac:dyDescent="0.35">
      <c r="A40" s="313"/>
      <c r="B40" s="1042"/>
      <c r="C40" s="1042"/>
      <c r="D40" s="1420"/>
      <c r="E40" s="1418"/>
      <c r="F40" s="1395"/>
      <c r="G40" s="353"/>
      <c r="H40" s="1396"/>
      <c r="I40" s="1397">
        <f t="shared" si="7"/>
        <v>0</v>
      </c>
      <c r="J40" s="1294"/>
      <c r="K40" s="1248"/>
      <c r="L40" s="1295"/>
      <c r="M40" s="1086"/>
      <c r="N40" s="1450"/>
      <c r="O40" s="1438"/>
      <c r="P40" s="1169"/>
      <c r="Q40" s="1299"/>
      <c r="R40" s="1300"/>
      <c r="S40" s="898">
        <f t="shared" si="8"/>
        <v>0</v>
      </c>
      <c r="T40" s="898" t="e">
        <f t="shared" si="9"/>
        <v>#DIV/0!</v>
      </c>
    </row>
    <row r="41" spans="1:29" s="336" customFormat="1" ht="19.5" hidden="1" thickBot="1" x14ac:dyDescent="0.35">
      <c r="A41" s="313"/>
      <c r="B41" s="1042"/>
      <c r="C41" s="1042"/>
      <c r="D41" s="1420"/>
      <c r="E41" s="1418"/>
      <c r="F41" s="1395"/>
      <c r="G41" s="353"/>
      <c r="H41" s="1396"/>
      <c r="I41" s="1397">
        <f t="shared" si="7"/>
        <v>0</v>
      </c>
      <c r="J41" s="1294"/>
      <c r="K41" s="1248"/>
      <c r="L41" s="1295"/>
      <c r="M41" s="1086"/>
      <c r="N41" s="1450"/>
      <c r="O41" s="1438"/>
      <c r="P41" s="1169"/>
      <c r="Q41" s="1299"/>
      <c r="R41" s="1301"/>
      <c r="S41" s="898">
        <f t="shared" si="8"/>
        <v>0</v>
      </c>
      <c r="T41" s="898" t="e">
        <f t="shared" si="9"/>
        <v>#DIV/0!</v>
      </c>
    </row>
    <row r="42" spans="1:29" s="336" customFormat="1" ht="19.5" hidden="1" thickBot="1" x14ac:dyDescent="0.35">
      <c r="A42" s="313"/>
      <c r="B42" s="1042"/>
      <c r="C42" s="1042"/>
      <c r="D42" s="1420"/>
      <c r="E42" s="1418"/>
      <c r="F42" s="1395"/>
      <c r="G42" s="353"/>
      <c r="H42" s="1396"/>
      <c r="I42" s="1397">
        <f t="shared" si="7"/>
        <v>0</v>
      </c>
      <c r="J42" s="1294"/>
      <c r="K42" s="1248"/>
      <c r="L42" s="1295"/>
      <c r="M42" s="1086"/>
      <c r="N42" s="1450"/>
      <c r="O42" s="1438"/>
      <c r="P42" s="1169"/>
      <c r="Q42" s="1299"/>
      <c r="R42" s="1301"/>
      <c r="S42" s="898">
        <f t="shared" si="8"/>
        <v>0</v>
      </c>
      <c r="T42" s="898" t="e">
        <f t="shared" si="9"/>
        <v>#DIV/0!</v>
      </c>
    </row>
    <row r="43" spans="1:29" s="336" customFormat="1" ht="19.5" hidden="1" thickBot="1" x14ac:dyDescent="0.35">
      <c r="A43" s="313"/>
      <c r="B43" s="1042"/>
      <c r="C43" s="1296"/>
      <c r="D43" s="1421"/>
      <c r="E43" s="1418"/>
      <c r="F43" s="1395"/>
      <c r="G43" s="353"/>
      <c r="H43" s="1396"/>
      <c r="I43" s="1397">
        <f t="shared" si="7"/>
        <v>0</v>
      </c>
      <c r="J43" s="1294"/>
      <c r="K43" s="1248"/>
      <c r="L43" s="1295"/>
      <c r="M43" s="1086"/>
      <c r="N43" s="1450"/>
      <c r="O43" s="1438"/>
      <c r="P43" s="1169"/>
      <c r="Q43" s="2"/>
      <c r="R43" s="1302"/>
      <c r="S43" s="898">
        <f t="shared" si="8"/>
        <v>0</v>
      </c>
      <c r="T43" s="898" t="e">
        <f t="shared" si="9"/>
        <v>#DIV/0!</v>
      </c>
    </row>
    <row r="44" spans="1:29" s="336" customFormat="1" ht="19.5" hidden="1" thickBot="1" x14ac:dyDescent="0.35">
      <c r="A44" s="313"/>
      <c r="B44" s="1042"/>
      <c r="C44" s="1296"/>
      <c r="D44" s="1417"/>
      <c r="E44" s="1418"/>
      <c r="F44" s="1395"/>
      <c r="G44" s="353"/>
      <c r="H44" s="1396"/>
      <c r="I44" s="1397">
        <f t="shared" si="7"/>
        <v>0</v>
      </c>
      <c r="J44" s="1294"/>
      <c r="K44" s="1248"/>
      <c r="L44" s="1295"/>
      <c r="M44" s="1086"/>
      <c r="N44" s="1450"/>
      <c r="O44" s="1438"/>
      <c r="P44" s="1169"/>
      <c r="Q44" s="2"/>
      <c r="R44" s="1302"/>
      <c r="S44" s="898">
        <f t="shared" si="8"/>
        <v>0</v>
      </c>
      <c r="T44" s="898" t="e">
        <f t="shared" si="9"/>
        <v>#DIV/0!</v>
      </c>
    </row>
    <row r="45" spans="1:29" s="336" customFormat="1" ht="19.5" hidden="1" thickBot="1" x14ac:dyDescent="0.35">
      <c r="A45" s="313"/>
      <c r="B45" s="1042"/>
      <c r="C45" s="1132"/>
      <c r="D45" s="1417"/>
      <c r="E45" s="1418"/>
      <c r="F45" s="1395"/>
      <c r="G45" s="353"/>
      <c r="H45" s="1396"/>
      <c r="I45" s="1397">
        <f t="shared" si="7"/>
        <v>0</v>
      </c>
      <c r="J45" s="1294"/>
      <c r="K45" s="1248"/>
      <c r="L45" s="1295"/>
      <c r="M45" s="1086"/>
      <c r="N45" s="1450"/>
      <c r="O45" s="1438"/>
      <c r="P45" s="1169"/>
      <c r="Q45" s="2"/>
      <c r="R45" s="1302"/>
      <c r="S45" s="898">
        <f t="shared" si="8"/>
        <v>0</v>
      </c>
      <c r="T45" s="898" t="e">
        <f t="shared" si="9"/>
        <v>#DIV/0!</v>
      </c>
    </row>
    <row r="46" spans="1:29" s="336" customFormat="1" ht="19.5" hidden="1" thickBot="1" x14ac:dyDescent="0.35">
      <c r="A46" s="313"/>
      <c r="B46" s="1042"/>
      <c r="C46" s="1132"/>
      <c r="D46" s="1417"/>
      <c r="E46" s="1418"/>
      <c r="F46" s="1395"/>
      <c r="G46" s="353"/>
      <c r="H46" s="1396"/>
      <c r="I46" s="1397">
        <f t="shared" si="7"/>
        <v>0</v>
      </c>
      <c r="J46" s="1294"/>
      <c r="K46" s="1248"/>
      <c r="L46" s="1295"/>
      <c r="M46" s="1086"/>
      <c r="N46" s="1450"/>
      <c r="O46" s="1438"/>
      <c r="P46" s="1169"/>
      <c r="Q46" s="2"/>
      <c r="R46" s="1302"/>
      <c r="S46" s="898">
        <f t="shared" si="8"/>
        <v>0</v>
      </c>
      <c r="T46" s="898" t="e">
        <f t="shared" si="9"/>
        <v>#DIV/0!</v>
      </c>
    </row>
    <row r="47" spans="1:29" s="336" customFormat="1" ht="19.5" hidden="1" thickBot="1" x14ac:dyDescent="0.35">
      <c r="A47" s="313"/>
      <c r="B47" s="1042"/>
      <c r="C47" s="1132"/>
      <c r="D47" s="1417"/>
      <c r="E47" s="1418"/>
      <c r="F47" s="1395"/>
      <c r="G47" s="353"/>
      <c r="H47" s="1396"/>
      <c r="I47" s="1397">
        <f t="shared" si="7"/>
        <v>0</v>
      </c>
      <c r="J47" s="1294"/>
      <c r="K47" s="1248"/>
      <c r="L47" s="1295"/>
      <c r="M47" s="1086"/>
      <c r="N47" s="1450"/>
      <c r="O47" s="1438"/>
      <c r="P47" s="1169"/>
      <c r="Q47" s="2"/>
      <c r="R47" s="1302"/>
      <c r="S47" s="898">
        <f t="shared" si="8"/>
        <v>0</v>
      </c>
      <c r="T47" s="898" t="e">
        <f>S47/H47</f>
        <v>#DIV/0!</v>
      </c>
    </row>
    <row r="48" spans="1:29" s="336" customFormat="1" ht="19.5" hidden="1" thickBot="1" x14ac:dyDescent="0.35">
      <c r="A48" s="313"/>
      <c r="B48" s="1042"/>
      <c r="C48" s="1132"/>
      <c r="D48" s="1422"/>
      <c r="E48" s="1418"/>
      <c r="F48" s="1395"/>
      <c r="G48" s="353"/>
      <c r="H48" s="1396"/>
      <c r="I48" s="1397">
        <f t="shared" si="7"/>
        <v>0</v>
      </c>
      <c r="J48" s="1294"/>
      <c r="K48" s="1248"/>
      <c r="L48" s="1295"/>
      <c r="M48" s="1086"/>
      <c r="N48" s="1450"/>
      <c r="O48" s="1438"/>
      <c r="P48" s="1169"/>
      <c r="Q48" s="1303"/>
      <c r="R48" s="1298"/>
      <c r="S48" s="898">
        <f t="shared" si="8"/>
        <v>0</v>
      </c>
      <c r="T48" s="898" t="e">
        <f>S48/H48</f>
        <v>#DIV/0!</v>
      </c>
    </row>
    <row r="49" spans="1:20" s="336" customFormat="1" ht="19.5" hidden="1" thickBot="1" x14ac:dyDescent="0.35">
      <c r="A49" s="313"/>
      <c r="B49" s="1042"/>
      <c r="C49" s="1132"/>
      <c r="D49" s="1422"/>
      <c r="E49" s="1418"/>
      <c r="F49" s="1395"/>
      <c r="G49" s="353"/>
      <c r="H49" s="1396"/>
      <c r="I49" s="1397">
        <f t="shared" si="7"/>
        <v>0</v>
      </c>
      <c r="J49" s="1294"/>
      <c r="K49" s="1248"/>
      <c r="L49" s="1295"/>
      <c r="M49" s="1086"/>
      <c r="N49" s="1450"/>
      <c r="O49" s="1438"/>
      <c r="P49" s="1169"/>
      <c r="Q49" s="1303"/>
      <c r="R49" s="1304"/>
      <c r="S49" s="898">
        <f t="shared" si="8"/>
        <v>0</v>
      </c>
      <c r="T49" s="898" t="e">
        <f>S49/H49</f>
        <v>#DIV/0!</v>
      </c>
    </row>
    <row r="50" spans="1:20" s="336" customFormat="1" ht="19.5" hidden="1" thickBot="1" x14ac:dyDescent="0.35">
      <c r="A50" s="313"/>
      <c r="B50" s="1042"/>
      <c r="C50" s="1043"/>
      <c r="D50" s="1422"/>
      <c r="E50" s="1423"/>
      <c r="F50" s="1395"/>
      <c r="G50" s="353"/>
      <c r="H50" s="1396"/>
      <c r="I50" s="1397">
        <f t="shared" si="7"/>
        <v>0</v>
      </c>
      <c r="J50" s="1244"/>
      <c r="K50" s="1305"/>
      <c r="L50" s="1306"/>
      <c r="M50" s="1086"/>
      <c r="N50" s="1451"/>
      <c r="O50" s="1438"/>
      <c r="P50" s="1169"/>
      <c r="Q50" s="2"/>
      <c r="R50" s="1307"/>
      <c r="S50" s="898">
        <f>Q50+M50+K50</f>
        <v>0</v>
      </c>
      <c r="T50" s="898" t="e">
        <f>S50/H50+0.1</f>
        <v>#DIV/0!</v>
      </c>
    </row>
    <row r="51" spans="1:20" s="336" customFormat="1" ht="29.25" customHeight="1" thickTop="1" thickBot="1" x14ac:dyDescent="0.35">
      <c r="A51" s="313"/>
      <c r="B51" s="1042"/>
      <c r="C51" s="1043"/>
      <c r="D51" s="1422"/>
      <c r="E51" s="1418"/>
      <c r="F51" s="1424" t="s">
        <v>834</v>
      </c>
      <c r="G51" s="1425">
        <f>SUM(G5:G50)</f>
        <v>102</v>
      </c>
      <c r="H51" s="1426">
        <f>SUM(H3:H50)</f>
        <v>129360.00999999998</v>
      </c>
      <c r="I51" s="1427">
        <f>[1]PIERNA!I37</f>
        <v>0</v>
      </c>
      <c r="J51" s="1308"/>
      <c r="K51" s="1309">
        <f>SUM(K5:K50)</f>
        <v>58530</v>
      </c>
      <c r="L51" s="1310"/>
      <c r="M51" s="1309">
        <f>SUM(M5:M50)</f>
        <v>183040</v>
      </c>
      <c r="N51" s="1452"/>
      <c r="O51" s="1444"/>
      <c r="P51" s="1311"/>
      <c r="Q51" s="1312">
        <f>SUM(Q5:Q50)</f>
        <v>3623740.5333000002</v>
      </c>
      <c r="R51" s="1313"/>
      <c r="S51" s="909">
        <f>Q51+M51+K51</f>
        <v>3865310.5333000002</v>
      </c>
      <c r="T51" s="898"/>
    </row>
    <row r="52" spans="1:20" s="336" customFormat="1" ht="19.5" thickTop="1" x14ac:dyDescent="0.3">
      <c r="B52" s="1042"/>
      <c r="C52" s="1042"/>
      <c r="D52" s="353"/>
      <c r="E52" s="1418"/>
      <c r="F52" s="1428"/>
      <c r="G52" s="353"/>
      <c r="H52" s="1428"/>
      <c r="I52" s="1421"/>
      <c r="J52" s="1244"/>
      <c r="L52" s="1314"/>
      <c r="N52" s="1453"/>
      <c r="O52" s="1438"/>
      <c r="P52" s="1169"/>
      <c r="Q52" s="2"/>
      <c r="R52" s="1289" t="s">
        <v>835</v>
      </c>
      <c r="S52" s="905"/>
      <c r="T52" s="905"/>
    </row>
  </sheetData>
  <mergeCells count="3">
    <mergeCell ref="K1:K2"/>
    <mergeCell ref="M1:M2"/>
    <mergeCell ref="Q1:Q2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00"/>
  </sheetPr>
  <dimension ref="A1:HA92"/>
  <sheetViews>
    <sheetView topLeftCell="BA1" zoomScale="115" zoomScaleNormal="115" workbookViewId="0">
      <selection activeCell="BF15" sqref="BF15"/>
    </sheetView>
  </sheetViews>
  <sheetFormatPr baseColWidth="10" defaultColWidth="11.42578125" defaultRowHeight="15.75" x14ac:dyDescent="0.25"/>
  <cols>
    <col min="1" max="1" width="6.85546875" style="1113" customWidth="1"/>
    <col min="2" max="2" width="26" style="1042" customWidth="1"/>
    <col min="3" max="3" width="17.7109375" style="1042" customWidth="1"/>
    <col min="4" max="4" width="13.42578125" style="1042" bestFit="1" customWidth="1"/>
    <col min="5" max="5" width="11.28515625" style="1126" customWidth="1"/>
    <col min="6" max="6" width="11.42578125" style="915"/>
    <col min="7" max="8" width="11.42578125" style="1042"/>
    <col min="9" max="9" width="11" style="1042" customWidth="1"/>
    <col min="10" max="10" width="11.42578125" style="1042"/>
    <col min="11" max="11" width="31.28515625" style="1042" bestFit="1" customWidth="1"/>
    <col min="12" max="12" width="21" style="1042" customWidth="1"/>
    <col min="13" max="13" width="15.5703125" style="1042" bestFit="1" customWidth="1"/>
    <col min="14" max="14" width="11.28515625" style="1042" customWidth="1"/>
    <col min="15" max="16" width="11.42578125" style="1042"/>
    <col min="17" max="17" width="11.85546875" style="1042" bestFit="1" customWidth="1"/>
    <col min="18" max="18" width="11.42578125" style="1042"/>
    <col min="19" max="19" width="15.5703125" style="1042" bestFit="1" customWidth="1"/>
    <col min="20" max="20" width="11.42578125" style="1042"/>
    <col min="21" max="21" width="28.5703125" style="1042" bestFit="1" customWidth="1"/>
    <col min="22" max="22" width="17.42578125" style="1042" bestFit="1" customWidth="1"/>
    <col min="23" max="23" width="16.85546875" style="1042" bestFit="1" customWidth="1"/>
    <col min="24" max="24" width="11.28515625" style="1042" customWidth="1"/>
    <col min="25" max="28" width="11.42578125" style="1042"/>
    <col min="29" max="29" width="15.5703125" style="2" bestFit="1" customWidth="1"/>
    <col min="30" max="30" width="11.42578125" style="1042"/>
    <col min="31" max="31" width="31.28515625" style="1042" bestFit="1" customWidth="1"/>
    <col min="32" max="32" width="19" style="1042" customWidth="1"/>
    <col min="33" max="33" width="15.5703125" style="1042" bestFit="1" customWidth="1"/>
    <col min="34" max="35" width="11.42578125" style="1042"/>
    <col min="36" max="36" width="10.42578125" style="1042" customWidth="1"/>
    <col min="37" max="37" width="12.85546875" style="1042" bestFit="1" customWidth="1"/>
    <col min="38" max="38" width="11.42578125" style="1042"/>
    <col min="39" max="39" width="15.5703125" style="1042" bestFit="1" customWidth="1"/>
    <col min="40" max="40" width="11.42578125" style="1042"/>
    <col min="41" max="41" width="31.5703125" style="1042" customWidth="1"/>
    <col min="42" max="42" width="19.140625" style="1042" customWidth="1"/>
    <col min="43" max="43" width="14.28515625" style="1042" customWidth="1"/>
    <col min="44" max="44" width="13.7109375" style="1042" customWidth="1"/>
    <col min="45" max="45" width="13.28515625" style="1042" customWidth="1"/>
    <col min="46" max="46" width="11.7109375" style="1042" customWidth="1"/>
    <col min="47" max="47" width="13.85546875" style="1042" customWidth="1"/>
    <col min="48" max="48" width="11.5703125" style="1042" customWidth="1"/>
    <col min="49" max="49" width="17" style="2" customWidth="1"/>
    <col min="50" max="50" width="12.85546875" style="1042" customWidth="1"/>
    <col min="51" max="51" width="34.7109375" style="1042" customWidth="1"/>
    <col min="52" max="52" width="17.42578125" style="1043" bestFit="1" customWidth="1"/>
    <col min="53" max="53" width="14.42578125" style="1042" bestFit="1" customWidth="1"/>
    <col min="54" max="56" width="11.42578125" style="1042" customWidth="1"/>
    <col min="57" max="57" width="12.85546875" style="1042" bestFit="1" customWidth="1"/>
    <col min="58" max="58" width="14.5703125" style="1042" customWidth="1"/>
    <col min="59" max="59" width="19.5703125" style="2" customWidth="1"/>
    <col min="60" max="60" width="11.42578125" style="1042" customWidth="1"/>
    <col min="61" max="61" width="28.7109375" style="1042" customWidth="1"/>
    <col min="62" max="62" width="19.85546875" style="1042" customWidth="1"/>
    <col min="63" max="63" width="14.28515625" style="1042" bestFit="1" customWidth="1"/>
    <col min="64" max="64" width="11.5703125" style="1042" customWidth="1"/>
    <col min="65" max="65" width="12.5703125" style="1042" customWidth="1"/>
    <col min="66" max="66" width="12" style="1042" customWidth="1"/>
    <col min="67" max="67" width="12.85546875" style="1042" bestFit="1" customWidth="1"/>
    <col min="68" max="68" width="9.5703125" style="1042" bestFit="1" customWidth="1"/>
    <col min="69" max="69" width="16" style="2" customWidth="1"/>
    <col min="70" max="70" width="9.85546875" style="1042" customWidth="1"/>
    <col min="71" max="71" width="28.5703125" style="1042" bestFit="1" customWidth="1"/>
    <col min="72" max="72" width="18.42578125" style="1042" customWidth="1"/>
    <col min="73" max="73" width="13.5703125" style="1042" customWidth="1"/>
    <col min="74" max="76" width="11.42578125" style="1042"/>
    <col min="77" max="77" width="12.85546875" style="1042" bestFit="1" customWidth="1"/>
    <col min="78" max="78" width="11.42578125" style="1042"/>
    <col min="79" max="79" width="15.5703125" style="2" bestFit="1" customWidth="1"/>
    <col min="80" max="80" width="13.85546875" style="2" customWidth="1"/>
    <col min="81" max="81" width="31" style="1042" customWidth="1"/>
    <col min="82" max="82" width="18.42578125" style="1042" customWidth="1"/>
    <col min="83" max="83" width="15" style="1042" customWidth="1"/>
    <col min="84" max="85" width="11.5703125" style="1042" customWidth="1"/>
    <col min="86" max="86" width="11.42578125" style="1042"/>
    <col min="87" max="87" width="12.85546875" style="1042" bestFit="1" customWidth="1"/>
    <col min="88" max="88" width="11.42578125" style="1042"/>
    <col min="89" max="89" width="15.5703125" style="2" bestFit="1" customWidth="1"/>
    <col min="90" max="90" width="11.42578125" style="2"/>
    <col min="91" max="91" width="28.5703125" style="1042" bestFit="1" customWidth="1"/>
    <col min="92" max="92" width="18.42578125" style="1042" customWidth="1"/>
    <col min="93" max="93" width="15.5703125" style="1042" bestFit="1" customWidth="1"/>
    <col min="94" max="94" width="14.85546875" style="1042" bestFit="1" customWidth="1"/>
    <col min="95" max="95" width="13" style="1042" bestFit="1" customWidth="1"/>
    <col min="96" max="96" width="14.42578125" style="1042" bestFit="1" customWidth="1"/>
    <col min="97" max="97" width="13.5703125" style="1042" bestFit="1" customWidth="1"/>
    <col min="98" max="98" width="11.42578125" style="1042"/>
    <col min="99" max="99" width="15.5703125" style="2" bestFit="1" customWidth="1"/>
    <col min="100" max="100" width="11.42578125" style="1042"/>
    <col min="101" max="101" width="28.5703125" style="1042" bestFit="1" customWidth="1"/>
    <col min="102" max="102" width="18.42578125" style="1042" customWidth="1"/>
    <col min="103" max="103" width="16.85546875" style="1042" bestFit="1" customWidth="1"/>
    <col min="104" max="106" width="11.42578125" style="1042"/>
    <col min="107" max="107" width="12.85546875" style="1042" bestFit="1" customWidth="1"/>
    <col min="108" max="108" width="11.42578125" style="1042"/>
    <col min="109" max="109" width="15.5703125" style="2" bestFit="1" customWidth="1"/>
    <col min="110" max="110" width="11.42578125" style="1042"/>
    <col min="111" max="111" width="27.85546875" style="1042" customWidth="1"/>
    <col min="112" max="112" width="19.7109375" style="1042" customWidth="1"/>
    <col min="113" max="113" width="16.85546875" style="1042" bestFit="1" customWidth="1"/>
    <col min="114" max="114" width="11.42578125" style="1042" customWidth="1"/>
    <col min="115" max="115" width="12" style="1042" customWidth="1"/>
    <col min="116" max="116" width="10.5703125" style="1042" bestFit="1" customWidth="1"/>
    <col min="117" max="117" width="12.85546875" style="1042" bestFit="1" customWidth="1"/>
    <col min="118" max="118" width="9.5703125" style="1042" bestFit="1" customWidth="1"/>
    <col min="119" max="119" width="15.5703125" style="2" bestFit="1" customWidth="1"/>
    <col min="120" max="120" width="11.42578125" style="1042"/>
    <col min="121" max="121" width="33" style="1042" customWidth="1"/>
    <col min="122" max="122" width="18.42578125" style="1042" customWidth="1"/>
    <col min="123" max="123" width="13.28515625" style="1042" bestFit="1" customWidth="1"/>
    <col min="124" max="124" width="11.42578125" style="1042"/>
    <col min="125" max="125" width="13" style="1042" bestFit="1" customWidth="1"/>
    <col min="126" max="126" width="11.42578125" style="1042"/>
    <col min="127" max="127" width="13.5703125" style="1042" bestFit="1" customWidth="1"/>
    <col min="128" max="128" width="11.42578125" style="1042"/>
    <col min="129" max="129" width="17.85546875" style="2" customWidth="1"/>
    <col min="130" max="130" width="11.42578125" style="1042"/>
    <col min="131" max="131" width="29.140625" style="1042" bestFit="1" customWidth="1"/>
    <col min="132" max="132" width="18.28515625" style="1042" customWidth="1"/>
    <col min="133" max="133" width="13.7109375" style="1042" bestFit="1" customWidth="1"/>
    <col min="134" max="134" width="11.42578125" style="1042"/>
    <col min="135" max="135" width="12.42578125" style="1042" customWidth="1"/>
    <col min="136" max="136" width="11.42578125" style="1042"/>
    <col min="137" max="137" width="13.5703125" style="1042" bestFit="1" customWidth="1"/>
    <col min="138" max="138" width="11.42578125" style="1042"/>
    <col min="139" max="139" width="15.5703125" style="2" bestFit="1" customWidth="1"/>
    <col min="140" max="140" width="11.42578125" style="1042"/>
    <col min="141" max="141" width="31.28515625" style="1042" bestFit="1" customWidth="1"/>
    <col min="142" max="142" width="19.7109375" style="1042" customWidth="1"/>
    <col min="143" max="143" width="15.5703125" style="1042" bestFit="1" customWidth="1"/>
    <col min="144" max="146" width="11.28515625" style="1042" customWidth="1"/>
    <col min="147" max="147" width="13.140625" style="1042" bestFit="1" customWidth="1"/>
    <col min="148" max="148" width="11.42578125" style="1042"/>
    <col min="149" max="149" width="16" style="2" customWidth="1"/>
    <col min="150" max="150" width="11.42578125" style="1042"/>
    <col min="151" max="151" width="28.5703125" style="1042" bestFit="1" customWidth="1"/>
    <col min="152" max="152" width="19.7109375" style="1042" customWidth="1"/>
    <col min="153" max="153" width="16.85546875" style="1042" bestFit="1" customWidth="1"/>
    <col min="154" max="155" width="11.28515625" style="1042" customWidth="1"/>
    <col min="156" max="156" width="10.5703125" style="1042" customWidth="1"/>
    <col min="157" max="157" width="11.28515625" style="1042" customWidth="1"/>
    <col min="158" max="158" width="11.42578125" style="1042"/>
    <col min="159" max="159" width="15.5703125" style="2" customWidth="1"/>
    <col min="160" max="160" width="11.42578125" style="1042"/>
    <col min="161" max="161" width="31" style="1042" customWidth="1"/>
    <col min="162" max="162" width="18.42578125" style="1042" customWidth="1"/>
    <col min="163" max="163" width="14.28515625" style="1042" bestFit="1" customWidth="1"/>
    <col min="164" max="166" width="11.42578125" style="1042"/>
    <col min="167" max="167" width="12.85546875" style="1042" bestFit="1" customWidth="1"/>
    <col min="168" max="168" width="11.42578125" style="1042"/>
    <col min="169" max="169" width="15.5703125" style="2" customWidth="1"/>
    <col min="170" max="170" width="11.42578125" style="1042"/>
    <col min="171" max="171" width="30.42578125" style="1042" bestFit="1" customWidth="1"/>
    <col min="172" max="172" width="18.42578125" style="1042" customWidth="1"/>
    <col min="173" max="173" width="14.28515625" style="1042" bestFit="1" customWidth="1"/>
    <col min="174" max="176" width="11.42578125" style="1042"/>
    <col min="177" max="177" width="12.85546875" style="1042" bestFit="1" customWidth="1"/>
    <col min="178" max="178" width="11.42578125" style="1042"/>
    <col min="179" max="179" width="15.5703125" style="2" bestFit="1" customWidth="1"/>
    <col min="180" max="180" width="12.42578125" style="1042" bestFit="1" customWidth="1"/>
    <col min="181" max="181" width="27.28515625" style="1042" customWidth="1"/>
    <col min="182" max="182" width="18.5703125" style="1042" customWidth="1"/>
    <col min="183" max="183" width="16.140625" style="1042" customWidth="1"/>
    <col min="184" max="184" width="11.42578125" style="1042"/>
    <col min="185" max="185" width="14.140625" style="1042" bestFit="1" customWidth="1"/>
    <col min="186" max="186" width="11.42578125" style="1042"/>
    <col min="187" max="187" width="12.85546875" style="1042" bestFit="1" customWidth="1"/>
    <col min="188" max="188" width="11.42578125" style="1042"/>
    <col min="189" max="189" width="16" style="2" customWidth="1"/>
    <col min="190" max="190" width="11.42578125" style="1042"/>
    <col min="191" max="191" width="28.5703125" style="1042" bestFit="1" customWidth="1"/>
    <col min="192" max="192" width="18.42578125" style="1042" customWidth="1"/>
    <col min="193" max="193" width="15.5703125" style="1042" bestFit="1" customWidth="1"/>
    <col min="194" max="196" width="11.42578125" style="1042"/>
    <col min="197" max="197" width="12.85546875" style="1042" bestFit="1" customWidth="1"/>
    <col min="198" max="198" width="11.42578125" style="1042"/>
    <col min="199" max="199" width="16" style="2" customWidth="1"/>
    <col min="200" max="200" width="11.42578125" style="1042"/>
    <col min="201" max="201" width="31.28515625" style="1042" bestFit="1" customWidth="1"/>
    <col min="202" max="202" width="18.140625" style="1042" customWidth="1"/>
    <col min="203" max="203" width="16.85546875" style="1042" bestFit="1" customWidth="1"/>
    <col min="204" max="206" width="11.42578125" style="1042"/>
    <col min="207" max="207" width="13" style="1042" bestFit="1" customWidth="1"/>
    <col min="208" max="208" width="11.42578125" style="1042"/>
    <col min="209" max="209" width="16.5703125" style="2" customWidth="1"/>
    <col min="210" max="16384" width="11.42578125" style="1042"/>
  </cols>
  <sheetData>
    <row r="1" spans="1:209" ht="36.75" customHeight="1" thickBot="1" x14ac:dyDescent="0.7">
      <c r="B1" s="1114" t="s">
        <v>801</v>
      </c>
      <c r="C1" s="1115"/>
      <c r="D1" s="1115"/>
      <c r="E1" s="1116"/>
      <c r="F1" s="1117"/>
      <c r="G1" s="1118"/>
      <c r="H1" s="1118"/>
      <c r="I1" s="1118"/>
      <c r="K1" s="2199" t="s">
        <v>808</v>
      </c>
      <c r="L1" s="2199"/>
      <c r="M1" s="2199"/>
      <c r="N1" s="2199"/>
      <c r="O1" s="2199"/>
      <c r="P1" s="2199"/>
      <c r="Q1" s="2199"/>
      <c r="R1" s="1111">
        <f>I1+1</f>
        <v>1</v>
      </c>
      <c r="S1" s="1111"/>
      <c r="U1" s="2198" t="str">
        <f>K1</f>
        <v>ENTRADAS DEL MES DE  NOVIEMBRE  2023</v>
      </c>
      <c r="V1" s="2198"/>
      <c r="W1" s="2198"/>
      <c r="X1" s="2198"/>
      <c r="Y1" s="2198"/>
      <c r="Z1" s="2198"/>
      <c r="AA1" s="2198"/>
      <c r="AB1" s="1111">
        <f>R1+1</f>
        <v>2</v>
      </c>
      <c r="AC1" s="1112"/>
      <c r="AE1" s="2198" t="str">
        <f>U1</f>
        <v>ENTRADAS DEL MES DE  NOVIEMBRE  2023</v>
      </c>
      <c r="AF1" s="2198"/>
      <c r="AG1" s="2198"/>
      <c r="AH1" s="2198"/>
      <c r="AI1" s="2198"/>
      <c r="AJ1" s="2198"/>
      <c r="AK1" s="2198"/>
      <c r="AL1" s="1111">
        <f>AB1+1</f>
        <v>3</v>
      </c>
      <c r="AM1" s="1111"/>
      <c r="AO1" s="2198" t="str">
        <f>AE1</f>
        <v>ENTRADAS DEL MES DE  NOVIEMBRE  2023</v>
      </c>
      <c r="AP1" s="2198"/>
      <c r="AQ1" s="2198"/>
      <c r="AR1" s="2198"/>
      <c r="AS1" s="2198"/>
      <c r="AT1" s="2198"/>
      <c r="AU1" s="2198"/>
      <c r="AV1" s="1111">
        <f>AL1+1</f>
        <v>4</v>
      </c>
      <c r="AW1" s="1112"/>
      <c r="AY1" s="2198" t="str">
        <f>AO1</f>
        <v>ENTRADAS DEL MES DE  NOVIEMBRE  2023</v>
      </c>
      <c r="AZ1" s="2198"/>
      <c r="BA1" s="2198"/>
      <c r="BB1" s="2198"/>
      <c r="BC1" s="2198"/>
      <c r="BD1" s="2198"/>
      <c r="BE1" s="2198"/>
      <c r="BF1" s="1111">
        <f>AV1+1</f>
        <v>5</v>
      </c>
      <c r="BG1" s="1112"/>
      <c r="BI1" s="2198" t="str">
        <f>AY1</f>
        <v>ENTRADAS DEL MES DE  NOVIEMBRE  2023</v>
      </c>
      <c r="BJ1" s="2198"/>
      <c r="BK1" s="2198"/>
      <c r="BL1" s="2198"/>
      <c r="BM1" s="2198"/>
      <c r="BN1" s="2198"/>
      <c r="BO1" s="2198"/>
      <c r="BP1" s="1111">
        <f>BF1+1</f>
        <v>6</v>
      </c>
      <c r="BQ1" s="1112"/>
      <c r="BS1" s="2198" t="str">
        <f>BI1</f>
        <v>ENTRADAS DEL MES DE  NOVIEMBRE  2023</v>
      </c>
      <c r="BT1" s="2198"/>
      <c r="BU1" s="2198"/>
      <c r="BV1" s="2198"/>
      <c r="BW1" s="2198"/>
      <c r="BX1" s="2198"/>
      <c r="BY1" s="2198"/>
      <c r="BZ1" s="1111">
        <f>BP1+1</f>
        <v>7</v>
      </c>
      <c r="CA1" s="1204"/>
      <c r="CC1" s="2198" t="str">
        <f>BS1</f>
        <v>ENTRADAS DEL MES DE  NOVIEMBRE  2023</v>
      </c>
      <c r="CD1" s="2198"/>
      <c r="CE1" s="2198"/>
      <c r="CF1" s="2198"/>
      <c r="CG1" s="2198"/>
      <c r="CH1" s="2198"/>
      <c r="CI1" s="2198"/>
      <c r="CJ1" s="1111">
        <f>BZ1+1</f>
        <v>8</v>
      </c>
      <c r="CK1" s="1204"/>
      <c r="CM1" s="2198" t="str">
        <f>CC1</f>
        <v>ENTRADAS DEL MES DE  NOVIEMBRE  2023</v>
      </c>
      <c r="CN1" s="2198"/>
      <c r="CO1" s="2198"/>
      <c r="CP1" s="2198"/>
      <c r="CQ1" s="2198"/>
      <c r="CR1" s="2198"/>
      <c r="CS1" s="2198"/>
      <c r="CT1" s="1111">
        <f>CJ1+1</f>
        <v>9</v>
      </c>
      <c r="CU1" s="1112"/>
      <c r="CW1" s="2198" t="str">
        <f>CM1</f>
        <v>ENTRADAS DEL MES DE  NOVIEMBRE  2023</v>
      </c>
      <c r="CX1" s="2198"/>
      <c r="CY1" s="2198"/>
      <c r="CZ1" s="2198"/>
      <c r="DA1" s="2198"/>
      <c r="DB1" s="2198"/>
      <c r="DC1" s="2198"/>
      <c r="DD1" s="1111">
        <f>CT1+1</f>
        <v>10</v>
      </c>
      <c r="DE1" s="1112"/>
      <c r="DG1" s="2198" t="str">
        <f>CW1</f>
        <v>ENTRADAS DEL MES DE  NOVIEMBRE  2023</v>
      </c>
      <c r="DH1" s="2198"/>
      <c r="DI1" s="2198"/>
      <c r="DJ1" s="2198"/>
      <c r="DK1" s="2198"/>
      <c r="DL1" s="2198"/>
      <c r="DM1" s="2198"/>
      <c r="DN1" s="1111">
        <f>DD1+1</f>
        <v>11</v>
      </c>
      <c r="DO1" s="1112"/>
      <c r="DQ1" s="2198" t="str">
        <f>DG1</f>
        <v>ENTRADAS DEL MES DE  NOVIEMBRE  2023</v>
      </c>
      <c r="DR1" s="2198"/>
      <c r="DS1" s="2198"/>
      <c r="DT1" s="2198"/>
      <c r="DU1" s="2198"/>
      <c r="DV1" s="2198"/>
      <c r="DW1" s="2198"/>
      <c r="DX1" s="1111">
        <f>DN1+1</f>
        <v>12</v>
      </c>
      <c r="DY1" s="1204"/>
      <c r="EA1" s="2198" t="str">
        <f>DQ1</f>
        <v>ENTRADAS DEL MES DE  NOVIEMBRE  2023</v>
      </c>
      <c r="EB1" s="2198"/>
      <c r="EC1" s="2198"/>
      <c r="ED1" s="2198"/>
      <c r="EE1" s="2198"/>
      <c r="EF1" s="2198"/>
      <c r="EG1" s="2198"/>
      <c r="EH1" s="1111">
        <f>DX1+1</f>
        <v>13</v>
      </c>
      <c r="EI1" s="1112"/>
      <c r="EK1" s="2198" t="str">
        <f>EA1</f>
        <v>ENTRADAS DEL MES DE  NOVIEMBRE  2023</v>
      </c>
      <c r="EL1" s="2198"/>
      <c r="EM1" s="2198"/>
      <c r="EN1" s="2198"/>
      <c r="EO1" s="2198"/>
      <c r="EP1" s="2198"/>
      <c r="EQ1" s="2198"/>
      <c r="ER1" s="1111">
        <f>EH1+1</f>
        <v>14</v>
      </c>
      <c r="ES1" s="1112"/>
      <c r="EU1" s="2198" t="str">
        <f>EK1</f>
        <v>ENTRADAS DEL MES DE  NOVIEMBRE  2023</v>
      </c>
      <c r="EV1" s="2198"/>
      <c r="EW1" s="2198"/>
      <c r="EX1" s="2198"/>
      <c r="EY1" s="2198"/>
      <c r="EZ1" s="2198"/>
      <c r="FA1" s="2198"/>
      <c r="FB1" s="1111">
        <f>ER1+1</f>
        <v>15</v>
      </c>
      <c r="FC1" s="1112"/>
      <c r="FE1" s="2198" t="str">
        <f>EU1</f>
        <v>ENTRADAS DEL MES DE  NOVIEMBRE  2023</v>
      </c>
      <c r="FF1" s="2198"/>
      <c r="FG1" s="2198"/>
      <c r="FH1" s="2198"/>
      <c r="FI1" s="2198"/>
      <c r="FJ1" s="2198"/>
      <c r="FK1" s="2198"/>
      <c r="FL1" s="1111">
        <f>FB1+1</f>
        <v>16</v>
      </c>
      <c r="FM1" s="1112"/>
      <c r="FO1" s="2198" t="str">
        <f>FE1</f>
        <v>ENTRADAS DEL MES DE  NOVIEMBRE  2023</v>
      </c>
      <c r="FP1" s="2198"/>
      <c r="FQ1" s="2198"/>
      <c r="FR1" s="2198"/>
      <c r="FS1" s="2198"/>
      <c r="FT1" s="2198"/>
      <c r="FU1" s="2198"/>
      <c r="FV1" s="1111">
        <f>FL1+1</f>
        <v>17</v>
      </c>
      <c r="FW1" s="1112"/>
      <c r="FY1" s="2198" t="str">
        <f>FO1</f>
        <v>ENTRADAS DEL MES DE  NOVIEMBRE  2023</v>
      </c>
      <c r="FZ1" s="2198"/>
      <c r="GA1" s="2198"/>
      <c r="GB1" s="2198"/>
      <c r="GC1" s="2198"/>
      <c r="GD1" s="2198"/>
      <c r="GE1" s="2198"/>
      <c r="GF1" s="1111">
        <f>FV1+1</f>
        <v>18</v>
      </c>
      <c r="GG1" s="1112"/>
      <c r="GH1" s="1042" t="s">
        <v>793</v>
      </c>
      <c r="GI1" s="2198" t="str">
        <f>FY1</f>
        <v>ENTRADAS DEL MES DE  NOVIEMBRE  2023</v>
      </c>
      <c r="GJ1" s="2198"/>
      <c r="GK1" s="2198"/>
      <c r="GL1" s="2198"/>
      <c r="GM1" s="2198"/>
      <c r="GN1" s="2198"/>
      <c r="GO1" s="2198"/>
      <c r="GP1" s="1111">
        <f>GF1+1</f>
        <v>19</v>
      </c>
      <c r="GQ1" s="1112"/>
      <c r="GS1" s="2198" t="str">
        <f>GI1</f>
        <v>ENTRADAS DEL MES DE  NOVIEMBRE  2023</v>
      </c>
      <c r="GT1" s="2198"/>
      <c r="GU1" s="2198"/>
      <c r="GV1" s="2198"/>
      <c r="GW1" s="2198"/>
      <c r="GX1" s="2198"/>
      <c r="GY1" s="2198"/>
      <c r="GZ1" s="1111">
        <f>GP1+1</f>
        <v>20</v>
      </c>
      <c r="HA1" s="1112"/>
    </row>
    <row r="2" spans="1:209" ht="17.25" thickTop="1" thickBot="1" x14ac:dyDescent="0.3">
      <c r="A2" s="1119" t="s">
        <v>802</v>
      </c>
      <c r="B2" s="285" t="s">
        <v>4</v>
      </c>
      <c r="C2" s="1120" t="s">
        <v>747</v>
      </c>
      <c r="D2" s="1121"/>
      <c r="E2" s="243" t="s">
        <v>748</v>
      </c>
      <c r="F2" s="1122" t="s">
        <v>749</v>
      </c>
      <c r="G2" s="259" t="s">
        <v>750</v>
      </c>
      <c r="H2" s="1123" t="s">
        <v>751</v>
      </c>
      <c r="I2" s="285" t="s">
        <v>752</v>
      </c>
      <c r="CC2" s="1042" t="s">
        <v>26</v>
      </c>
    </row>
    <row r="3" spans="1:209" ht="17.25" thickTop="1" thickBot="1" x14ac:dyDescent="0.3">
      <c r="D3" s="1125"/>
      <c r="F3" s="297"/>
      <c r="G3" s="3"/>
      <c r="H3" s="333"/>
      <c r="I3" s="915">
        <v>0</v>
      </c>
      <c r="K3" s="1044" t="s">
        <v>4</v>
      </c>
      <c r="L3" s="1044" t="s">
        <v>5</v>
      </c>
      <c r="M3" s="1044"/>
      <c r="N3" s="1044" t="s">
        <v>10</v>
      </c>
      <c r="O3" s="1044" t="s">
        <v>749</v>
      </c>
      <c r="P3" s="1044" t="s">
        <v>791</v>
      </c>
      <c r="Q3" s="1045" t="s">
        <v>792</v>
      </c>
      <c r="R3" s="1046" t="s">
        <v>752</v>
      </c>
      <c r="S3" s="1047"/>
      <c r="U3" s="1044" t="s">
        <v>793</v>
      </c>
      <c r="V3" s="1044" t="s">
        <v>5</v>
      </c>
      <c r="W3" s="1044"/>
      <c r="X3" s="1044" t="s">
        <v>10</v>
      </c>
      <c r="Y3" s="1044" t="s">
        <v>749</v>
      </c>
      <c r="Z3" s="1044" t="s">
        <v>791</v>
      </c>
      <c r="AA3" s="1045" t="s">
        <v>792</v>
      </c>
      <c r="AB3" s="1046" t="s">
        <v>752</v>
      </c>
      <c r="AC3" s="1048"/>
      <c r="AE3" s="1044" t="s">
        <v>4</v>
      </c>
      <c r="AF3" s="1044" t="s">
        <v>5</v>
      </c>
      <c r="AG3" s="1044"/>
      <c r="AH3" s="1044" t="s">
        <v>10</v>
      </c>
      <c r="AI3" s="1044" t="s">
        <v>749</v>
      </c>
      <c r="AJ3" s="1044" t="s">
        <v>791</v>
      </c>
      <c r="AK3" s="1045" t="s">
        <v>792</v>
      </c>
      <c r="AL3" s="1046" t="s">
        <v>752</v>
      </c>
      <c r="AM3" s="1047"/>
      <c r="AO3" s="1044" t="s">
        <v>4</v>
      </c>
      <c r="AP3" s="1044" t="s">
        <v>5</v>
      </c>
      <c r="AQ3" s="1044"/>
      <c r="AR3" s="1044" t="s">
        <v>10</v>
      </c>
      <c r="AS3" s="1044" t="s">
        <v>749</v>
      </c>
      <c r="AT3" s="1044" t="s">
        <v>791</v>
      </c>
      <c r="AU3" s="1045" t="s">
        <v>792</v>
      </c>
      <c r="AV3" s="1046" t="s">
        <v>752</v>
      </c>
      <c r="AW3" s="1048"/>
      <c r="AY3" s="1044" t="s">
        <v>4</v>
      </c>
      <c r="AZ3" s="1049" t="s">
        <v>5</v>
      </c>
      <c r="BA3" s="1044"/>
      <c r="BB3" s="1044" t="s">
        <v>10</v>
      </c>
      <c r="BC3" s="1044" t="s">
        <v>749</v>
      </c>
      <c r="BD3" s="1044" t="s">
        <v>791</v>
      </c>
      <c r="BE3" s="1045" t="s">
        <v>792</v>
      </c>
      <c r="BF3" s="1046" t="s">
        <v>752</v>
      </c>
      <c r="BG3" s="1048"/>
      <c r="BI3" s="1044" t="s">
        <v>4</v>
      </c>
      <c r="BJ3" s="1044" t="s">
        <v>5</v>
      </c>
      <c r="BK3" s="1044"/>
      <c r="BL3" s="1044" t="s">
        <v>10</v>
      </c>
      <c r="BM3" s="1044" t="s">
        <v>749</v>
      </c>
      <c r="BN3" s="1044" t="s">
        <v>791</v>
      </c>
      <c r="BO3" s="1045" t="s">
        <v>792</v>
      </c>
      <c r="BP3" s="1046" t="s">
        <v>752</v>
      </c>
      <c r="BQ3" s="1048"/>
      <c r="BS3" s="1044" t="s">
        <v>4</v>
      </c>
      <c r="BT3" s="1044" t="s">
        <v>5</v>
      </c>
      <c r="BU3" s="1044"/>
      <c r="BV3" s="1044" t="s">
        <v>10</v>
      </c>
      <c r="BW3" s="1044" t="s">
        <v>749</v>
      </c>
      <c r="BX3" s="1044" t="s">
        <v>791</v>
      </c>
      <c r="BY3" s="1045" t="s">
        <v>792</v>
      </c>
      <c r="BZ3" s="1046" t="s">
        <v>752</v>
      </c>
      <c r="CC3" s="1044" t="s">
        <v>4</v>
      </c>
      <c r="CD3" s="1044" t="s">
        <v>5</v>
      </c>
      <c r="CE3" s="1044"/>
      <c r="CF3" s="1044" t="s">
        <v>10</v>
      </c>
      <c r="CG3" s="1044" t="s">
        <v>749</v>
      </c>
      <c r="CH3" s="1044" t="s">
        <v>791</v>
      </c>
      <c r="CI3" s="1045" t="s">
        <v>792</v>
      </c>
      <c r="CJ3" s="1046" t="s">
        <v>752</v>
      </c>
      <c r="CM3" s="1044" t="s">
        <v>4</v>
      </c>
      <c r="CN3" s="1044" t="s">
        <v>5</v>
      </c>
      <c r="CO3" s="1044"/>
      <c r="CP3" s="1044" t="s">
        <v>10</v>
      </c>
      <c r="CQ3" s="1044" t="s">
        <v>749</v>
      </c>
      <c r="CR3" s="1044" t="s">
        <v>791</v>
      </c>
      <c r="CS3" s="1045" t="s">
        <v>792</v>
      </c>
      <c r="CT3" s="1046" t="s">
        <v>752</v>
      </c>
      <c r="CU3" s="1048"/>
      <c r="CW3" s="1044" t="s">
        <v>4</v>
      </c>
      <c r="CX3" s="1044" t="s">
        <v>5</v>
      </c>
      <c r="CY3" s="1044"/>
      <c r="CZ3" s="1044" t="s">
        <v>10</v>
      </c>
      <c r="DA3" s="1044" t="s">
        <v>749</v>
      </c>
      <c r="DB3" s="1044" t="s">
        <v>791</v>
      </c>
      <c r="DC3" s="1045" t="s">
        <v>792</v>
      </c>
      <c r="DD3" s="1046" t="s">
        <v>752</v>
      </c>
      <c r="DE3" s="1048"/>
      <c r="DG3" s="1044" t="s">
        <v>4</v>
      </c>
      <c r="DH3" s="1044" t="s">
        <v>5</v>
      </c>
      <c r="DI3" s="1044"/>
      <c r="DJ3" s="1044" t="s">
        <v>10</v>
      </c>
      <c r="DK3" s="1044" t="s">
        <v>749</v>
      </c>
      <c r="DL3" s="1044" t="s">
        <v>791</v>
      </c>
      <c r="DM3" s="1045" t="s">
        <v>792</v>
      </c>
      <c r="DN3" s="1046" t="s">
        <v>752</v>
      </c>
      <c r="DO3" s="1048"/>
      <c r="DQ3" s="1044" t="s">
        <v>4</v>
      </c>
      <c r="DR3" s="1044" t="s">
        <v>5</v>
      </c>
      <c r="DS3" s="1044"/>
      <c r="DT3" s="1044" t="s">
        <v>10</v>
      </c>
      <c r="DU3" s="1044" t="s">
        <v>749</v>
      </c>
      <c r="DV3" s="1044" t="s">
        <v>791</v>
      </c>
      <c r="DW3" s="1045" t="s">
        <v>792</v>
      </c>
      <c r="DX3" s="1046" t="s">
        <v>752</v>
      </c>
      <c r="EA3" s="1044" t="s">
        <v>4</v>
      </c>
      <c r="EB3" s="1044" t="s">
        <v>5</v>
      </c>
      <c r="EC3" s="1044"/>
      <c r="ED3" s="1044" t="s">
        <v>10</v>
      </c>
      <c r="EE3" s="1044" t="s">
        <v>749</v>
      </c>
      <c r="EF3" s="1044" t="s">
        <v>791</v>
      </c>
      <c r="EG3" s="1045" t="s">
        <v>792</v>
      </c>
      <c r="EH3" s="1046" t="s">
        <v>752</v>
      </c>
      <c r="EI3" s="1048"/>
      <c r="EK3" s="1044" t="s">
        <v>4</v>
      </c>
      <c r="EL3" s="1044" t="s">
        <v>5</v>
      </c>
      <c r="EM3" s="1044"/>
      <c r="EN3" s="1044" t="s">
        <v>10</v>
      </c>
      <c r="EO3" s="1044" t="s">
        <v>749</v>
      </c>
      <c r="EP3" s="1044" t="s">
        <v>791</v>
      </c>
      <c r="EQ3" s="1045" t="s">
        <v>792</v>
      </c>
      <c r="ER3" s="1046" t="s">
        <v>752</v>
      </c>
      <c r="ES3" s="1048"/>
      <c r="EU3" s="1044" t="s">
        <v>4</v>
      </c>
      <c r="EV3" s="1044" t="s">
        <v>5</v>
      </c>
      <c r="EW3" s="1044"/>
      <c r="EX3" s="1044" t="s">
        <v>10</v>
      </c>
      <c r="EY3" s="1044" t="s">
        <v>749</v>
      </c>
      <c r="EZ3" s="1044" t="s">
        <v>791</v>
      </c>
      <c r="FA3" s="1045" t="s">
        <v>792</v>
      </c>
      <c r="FB3" s="1046" t="s">
        <v>752</v>
      </c>
      <c r="FC3" s="1048"/>
      <c r="FE3" s="1044" t="s">
        <v>4</v>
      </c>
      <c r="FF3" s="1044" t="s">
        <v>5</v>
      </c>
      <c r="FG3" s="1044"/>
      <c r="FH3" s="1044" t="s">
        <v>10</v>
      </c>
      <c r="FI3" s="1044" t="s">
        <v>749</v>
      </c>
      <c r="FJ3" s="1044" t="s">
        <v>791</v>
      </c>
      <c r="FK3" s="1045" t="s">
        <v>792</v>
      </c>
      <c r="FL3" s="1046" t="s">
        <v>752</v>
      </c>
      <c r="FM3" s="1048"/>
      <c r="FO3" s="1044" t="s">
        <v>4</v>
      </c>
      <c r="FP3" s="1044" t="s">
        <v>5</v>
      </c>
      <c r="FQ3" s="1044"/>
      <c r="FR3" s="1044" t="s">
        <v>10</v>
      </c>
      <c r="FS3" s="1044" t="s">
        <v>749</v>
      </c>
      <c r="FT3" s="1044" t="s">
        <v>791</v>
      </c>
      <c r="FU3" s="1045" t="s">
        <v>792</v>
      </c>
      <c r="FV3" s="1046" t="s">
        <v>752</v>
      </c>
      <c r="FW3" s="1048"/>
      <c r="FY3" s="1044" t="s">
        <v>4</v>
      </c>
      <c r="FZ3" s="1044" t="s">
        <v>5</v>
      </c>
      <c r="GA3" s="1044"/>
      <c r="GB3" s="1044" t="s">
        <v>10</v>
      </c>
      <c r="GC3" s="1044" t="s">
        <v>749</v>
      </c>
      <c r="GD3" s="1044" t="s">
        <v>791</v>
      </c>
      <c r="GE3" s="1045" t="s">
        <v>792</v>
      </c>
      <c r="GF3" s="1046" t="s">
        <v>752</v>
      </c>
      <c r="GG3" s="1048"/>
      <c r="GI3" s="1044" t="s">
        <v>4</v>
      </c>
      <c r="GJ3" s="1044" t="s">
        <v>5</v>
      </c>
      <c r="GK3" s="1044"/>
      <c r="GL3" s="1044" t="s">
        <v>10</v>
      </c>
      <c r="GM3" s="1044" t="s">
        <v>749</v>
      </c>
      <c r="GN3" s="1044" t="s">
        <v>791</v>
      </c>
      <c r="GO3" s="1045" t="s">
        <v>792</v>
      </c>
      <c r="GP3" s="1046" t="s">
        <v>752</v>
      </c>
      <c r="GQ3" s="1048"/>
      <c r="GS3" s="1044" t="s">
        <v>4</v>
      </c>
      <c r="GT3" s="1044" t="s">
        <v>5</v>
      </c>
      <c r="GU3" s="1044"/>
      <c r="GV3" s="1044" t="s">
        <v>10</v>
      </c>
      <c r="GW3" s="1044" t="s">
        <v>749</v>
      </c>
      <c r="GX3" s="1044" t="s">
        <v>791</v>
      </c>
      <c r="GY3" s="1045" t="s">
        <v>792</v>
      </c>
      <c r="GZ3" s="1046" t="s">
        <v>752</v>
      </c>
      <c r="HA3" s="1048"/>
    </row>
    <row r="4" spans="1:209" ht="16.5" customHeight="1" thickTop="1" thickBot="1" x14ac:dyDescent="0.3">
      <c r="A4" s="1113">
        <v>1</v>
      </c>
      <c r="B4" s="1042" t="str">
        <f t="shared" ref="B4:I4" si="0">K5</f>
        <v xml:space="preserve">SAM FARMS </v>
      </c>
      <c r="C4" s="1042" t="str">
        <f t="shared" si="0"/>
        <v>Seaboard</v>
      </c>
      <c r="D4" s="1127" t="str">
        <f t="shared" si="0"/>
        <v>PED. 105609243</v>
      </c>
      <c r="E4" s="1128">
        <f t="shared" si="0"/>
        <v>45234</v>
      </c>
      <c r="F4" s="1129">
        <f t="shared" si="0"/>
        <v>17893.38</v>
      </c>
      <c r="G4" s="3">
        <f t="shared" si="0"/>
        <v>20</v>
      </c>
      <c r="H4" s="333">
        <f t="shared" si="0"/>
        <v>17856.87</v>
      </c>
      <c r="I4" s="915">
        <f t="shared" si="0"/>
        <v>36.510000000002037</v>
      </c>
      <c r="L4" s="1042" t="s">
        <v>794</v>
      </c>
      <c r="Q4" s="1050"/>
      <c r="V4" s="1042" t="s">
        <v>794</v>
      </c>
      <c r="AA4" s="1050"/>
      <c r="AF4" s="1042" t="s">
        <v>794</v>
      </c>
      <c r="AK4" s="1050"/>
      <c r="AP4" s="1042" t="s">
        <v>794</v>
      </c>
      <c r="AU4" s="3"/>
      <c r="AZ4" s="1042" t="s">
        <v>794</v>
      </c>
      <c r="BE4" s="1050"/>
      <c r="BJ4" s="1042" t="s">
        <v>794</v>
      </c>
      <c r="BO4" s="3"/>
      <c r="BT4" s="3" t="s">
        <v>803</v>
      </c>
      <c r="BY4" s="1050"/>
      <c r="CD4" s="1042" t="s">
        <v>794</v>
      </c>
      <c r="CI4" s="1050"/>
      <c r="CN4" s="1042" t="s">
        <v>794</v>
      </c>
      <c r="CS4" s="3"/>
      <c r="CX4" s="1042" t="s">
        <v>794</v>
      </c>
      <c r="DC4" s="1050"/>
      <c r="DH4" s="1042" t="s">
        <v>794</v>
      </c>
      <c r="DM4" s="1050"/>
      <c r="DR4" s="1042" t="s">
        <v>794</v>
      </c>
      <c r="DW4" s="1050"/>
      <c r="EB4" s="1042" t="s">
        <v>794</v>
      </c>
      <c r="EG4" s="1130"/>
      <c r="EL4" s="1042" t="s">
        <v>804</v>
      </c>
      <c r="EQ4" s="1130"/>
      <c r="EV4" s="3" t="s">
        <v>805</v>
      </c>
      <c r="FA4" s="3"/>
      <c r="FF4" s="3" t="s">
        <v>794</v>
      </c>
      <c r="FI4" s="1043"/>
      <c r="FJ4" s="1131"/>
      <c r="FK4" s="1050"/>
      <c r="FP4" s="1042" t="s">
        <v>794</v>
      </c>
      <c r="FU4" s="3"/>
      <c r="FZ4" s="1042" t="s">
        <v>794</v>
      </c>
      <c r="GE4" s="3"/>
      <c r="GF4" s="1132"/>
      <c r="GG4" s="1133"/>
      <c r="GJ4" s="1042" t="s">
        <v>794</v>
      </c>
      <c r="GO4" s="1050"/>
      <c r="GT4" s="1042" t="s">
        <v>794</v>
      </c>
      <c r="GY4" s="1050"/>
    </row>
    <row r="5" spans="1:209" ht="21" customHeight="1" x14ac:dyDescent="0.25">
      <c r="A5" s="1113">
        <v>2</v>
      </c>
      <c r="B5" s="1042" t="str">
        <f t="shared" ref="B5:H5" si="1">U5</f>
        <v>SAM FARMS  LLC</v>
      </c>
      <c r="C5" s="1042" t="str">
        <f t="shared" si="1"/>
        <v>RANTOUL</v>
      </c>
      <c r="D5" s="1125" t="str">
        <f t="shared" si="1"/>
        <v>PED. 3002232</v>
      </c>
      <c r="E5" s="1126">
        <f t="shared" si="1"/>
        <v>45241</v>
      </c>
      <c r="F5" s="297">
        <f t="shared" si="1"/>
        <v>17986.830000000002</v>
      </c>
      <c r="G5" s="3">
        <f t="shared" si="1"/>
        <v>19</v>
      </c>
      <c r="H5" s="333">
        <f t="shared" si="1"/>
        <v>18281.8</v>
      </c>
      <c r="I5" s="915">
        <f>AB5</f>
        <v>-294.96999999999753</v>
      </c>
      <c r="K5" s="1053" t="s">
        <v>795</v>
      </c>
      <c r="L5" s="1228" t="s">
        <v>771</v>
      </c>
      <c r="M5" s="1137" t="s">
        <v>824</v>
      </c>
      <c r="N5" s="1055">
        <v>45234</v>
      </c>
      <c r="O5" s="1056">
        <v>17893.38</v>
      </c>
      <c r="P5" s="1057">
        <v>20</v>
      </c>
      <c r="Q5" s="1059">
        <v>17856.87</v>
      </c>
      <c r="R5" s="1051">
        <f>O5-Q5</f>
        <v>36.510000000002037</v>
      </c>
      <c r="S5" s="1052"/>
      <c r="U5" s="1053" t="s">
        <v>836</v>
      </c>
      <c r="V5" s="1317" t="s">
        <v>837</v>
      </c>
      <c r="W5" s="1054" t="s">
        <v>838</v>
      </c>
      <c r="X5" s="1055">
        <v>45241</v>
      </c>
      <c r="Y5" s="1056">
        <v>17986.830000000002</v>
      </c>
      <c r="Z5" s="1057">
        <v>19</v>
      </c>
      <c r="AA5" s="1059">
        <v>18281.8</v>
      </c>
      <c r="AB5" s="1051">
        <f>Y5-AA5</f>
        <v>-294.96999999999753</v>
      </c>
      <c r="AC5" s="1052"/>
      <c r="AE5" s="1053" t="s">
        <v>856</v>
      </c>
      <c r="AF5" s="1057" t="s">
        <v>857</v>
      </c>
      <c r="AG5" s="1054" t="s">
        <v>858</v>
      </c>
      <c r="AH5" s="1058">
        <v>45244</v>
      </c>
      <c r="AI5" s="1056">
        <v>18550.59</v>
      </c>
      <c r="AJ5" s="1057">
        <v>23</v>
      </c>
      <c r="AK5" s="1059">
        <v>18581.5</v>
      </c>
      <c r="AL5" s="1051">
        <f>AI5-AK5</f>
        <v>-30.909999999999854</v>
      </c>
      <c r="AM5" s="1051"/>
      <c r="AO5" s="1053" t="s">
        <v>862</v>
      </c>
      <c r="AP5" s="1362" t="s">
        <v>837</v>
      </c>
      <c r="AQ5" s="1054" t="s">
        <v>863</v>
      </c>
      <c r="AR5" s="1058">
        <v>45245</v>
      </c>
      <c r="AS5" s="1056">
        <v>18324.95</v>
      </c>
      <c r="AT5" s="1057">
        <v>20</v>
      </c>
      <c r="AU5" s="1059">
        <v>18476.599999999999</v>
      </c>
      <c r="AV5" s="1051">
        <f>AS5-AU5</f>
        <v>-151.64999999999782</v>
      </c>
      <c r="AW5" s="1051"/>
      <c r="AY5" s="1053" t="s">
        <v>758</v>
      </c>
      <c r="AZ5" s="1377" t="s">
        <v>759</v>
      </c>
      <c r="BA5" s="1054" t="s">
        <v>872</v>
      </c>
      <c r="BB5" s="1055">
        <v>45248</v>
      </c>
      <c r="BC5" s="1056">
        <v>18638.18</v>
      </c>
      <c r="BD5" s="1057">
        <v>20</v>
      </c>
      <c r="BE5" s="1059">
        <v>18715.12</v>
      </c>
      <c r="BF5" s="1051">
        <f>BC5-BE5</f>
        <v>-76.93999999999869</v>
      </c>
      <c r="BG5" s="1052"/>
      <c r="BI5" s="1053" t="s">
        <v>758</v>
      </c>
      <c r="BJ5" s="1377" t="s">
        <v>759</v>
      </c>
      <c r="BK5" s="1054" t="s">
        <v>874</v>
      </c>
      <c r="BL5" s="1055">
        <v>45252</v>
      </c>
      <c r="BM5" s="1056">
        <v>18855.48</v>
      </c>
      <c r="BN5" s="1057">
        <v>20</v>
      </c>
      <c r="BO5" s="1059">
        <v>18866.62</v>
      </c>
      <c r="BP5" s="1051">
        <f>BM5-BO5</f>
        <v>-11.139999999999418</v>
      </c>
      <c r="BQ5" s="1052"/>
      <c r="BS5" s="1134"/>
      <c r="BT5" s="1057"/>
      <c r="BU5" s="1054"/>
      <c r="BV5" s="1055"/>
      <c r="BW5" s="1056"/>
      <c r="BX5" s="1057"/>
      <c r="BY5" s="1059"/>
      <c r="BZ5" s="1051">
        <f>BW5-BY5</f>
        <v>0</v>
      </c>
      <c r="CA5" s="1052"/>
      <c r="CB5" s="1083"/>
      <c r="CC5" s="1135"/>
      <c r="CD5" s="1205"/>
      <c r="CE5" s="1054"/>
      <c r="CF5" s="1055"/>
      <c r="CG5" s="1056"/>
      <c r="CH5" s="1057"/>
      <c r="CI5" s="1059"/>
      <c r="CJ5" s="1051">
        <f>CG5-CI5</f>
        <v>0</v>
      </c>
      <c r="CK5" s="1083"/>
      <c r="CL5" s="1083"/>
      <c r="CM5" s="1136"/>
      <c r="CN5" s="1205"/>
      <c r="CO5" s="1137"/>
      <c r="CP5" s="1055"/>
      <c r="CQ5" s="1056"/>
      <c r="CR5" s="1057"/>
      <c r="CS5" s="1059"/>
      <c r="CT5" s="1051">
        <f>CQ5-CS5</f>
        <v>0</v>
      </c>
      <c r="CU5" s="1052"/>
      <c r="CW5" s="1135"/>
      <c r="CX5" s="1057"/>
      <c r="CY5" s="1137"/>
      <c r="CZ5" s="1055"/>
      <c r="DA5" s="1056"/>
      <c r="DB5" s="1057"/>
      <c r="DC5" s="1059"/>
      <c r="DD5" s="1051">
        <f>DA5-DC5</f>
        <v>0</v>
      </c>
      <c r="DE5" s="1052"/>
      <c r="DG5" s="1135"/>
      <c r="DH5" s="1057"/>
      <c r="DI5" s="1137"/>
      <c r="DJ5" s="1055"/>
      <c r="DK5" s="1056"/>
      <c r="DL5" s="1057"/>
      <c r="DM5" s="1059"/>
      <c r="DN5" s="1051">
        <f>DK5-DM5</f>
        <v>0</v>
      </c>
      <c r="DO5" s="1052"/>
      <c r="DQ5" s="1138"/>
      <c r="DR5" s="1227"/>
      <c r="DS5" s="1054"/>
      <c r="DT5" s="1055"/>
      <c r="DU5" s="1056"/>
      <c r="DV5" s="1057"/>
      <c r="DW5" s="1059"/>
      <c r="DX5" s="1051">
        <f>DU5-DW5</f>
        <v>0</v>
      </c>
      <c r="DY5" s="1083"/>
      <c r="EA5" s="1135"/>
      <c r="EB5" s="1227"/>
      <c r="EC5" s="1054"/>
      <c r="ED5" s="1055"/>
      <c r="EE5" s="1056"/>
      <c r="EF5" s="1057"/>
      <c r="EG5" s="1059"/>
      <c r="EH5" s="1051">
        <f>EE5-EG5</f>
        <v>0</v>
      </c>
      <c r="EI5" s="1052"/>
      <c r="EJ5" s="1042" t="s">
        <v>806</v>
      </c>
      <c r="EK5" s="1139"/>
      <c r="EL5" s="1227"/>
      <c r="EM5" s="1054"/>
      <c r="EN5" s="1055"/>
      <c r="EO5" s="1056"/>
      <c r="EP5" s="1057"/>
      <c r="EQ5" s="1059"/>
      <c r="ER5" s="1051">
        <f>EO5-EQ5</f>
        <v>0</v>
      </c>
      <c r="ES5" s="1052"/>
      <c r="ET5" s="1042" t="s">
        <v>806</v>
      </c>
      <c r="EU5" s="1135"/>
      <c r="EV5" s="1227"/>
      <c r="EW5" s="1137"/>
      <c r="EX5" s="1055"/>
      <c r="EY5" s="1056"/>
      <c r="EZ5" s="1057"/>
      <c r="FA5" s="1140"/>
      <c r="FB5" s="1051">
        <f>EY5-FA5</f>
        <v>0</v>
      </c>
      <c r="FC5" s="1052"/>
      <c r="FE5" s="1053"/>
      <c r="FF5" s="1227"/>
      <c r="FG5" s="1054"/>
      <c r="FH5" s="1055"/>
      <c r="FI5" s="1056"/>
      <c r="FJ5" s="1057"/>
      <c r="FK5" s="1140"/>
      <c r="FL5" s="1051">
        <f>FI5-FK5</f>
        <v>0</v>
      </c>
      <c r="FM5" s="1052"/>
      <c r="FO5" s="1053"/>
      <c r="FP5" s="1057"/>
      <c r="FQ5" s="1054"/>
      <c r="FR5" s="1055"/>
      <c r="FS5" s="1056"/>
      <c r="FT5" s="1057"/>
      <c r="FU5" s="1140"/>
      <c r="FV5" s="1051">
        <f>FS5-FU5</f>
        <v>0</v>
      </c>
      <c r="FW5" s="1052"/>
      <c r="FY5" s="1138"/>
      <c r="FZ5" s="1057"/>
      <c r="GA5" s="1054"/>
      <c r="GB5" s="1055"/>
      <c r="GC5" s="1056"/>
      <c r="GD5" s="1057"/>
      <c r="GE5" s="1059"/>
      <c r="GF5" s="1051">
        <f>GC5-GE5</f>
        <v>0</v>
      </c>
      <c r="GG5" s="1052"/>
      <c r="GI5" s="1141"/>
      <c r="GJ5" s="1227"/>
      <c r="GK5" s="1054"/>
      <c r="GL5" s="1058"/>
      <c r="GM5" s="1056"/>
      <c r="GN5" s="1057"/>
      <c r="GO5" s="1059"/>
      <c r="GP5" s="1051">
        <f>GM5-GO5</f>
        <v>0</v>
      </c>
      <c r="GQ5" s="1052"/>
      <c r="GS5" s="1142"/>
      <c r="GT5" s="1057"/>
      <c r="GU5" s="1057"/>
      <c r="GV5" s="1058"/>
      <c r="GW5" s="1056"/>
      <c r="GX5" s="1057"/>
      <c r="GY5" s="1059"/>
      <c r="GZ5" s="1051">
        <f>GW5-GY5</f>
        <v>0</v>
      </c>
      <c r="HA5" s="1052"/>
    </row>
    <row r="6" spans="1:209" ht="19.5" thickBot="1" x14ac:dyDescent="0.35">
      <c r="A6" s="1113">
        <v>3</v>
      </c>
      <c r="B6" s="1042" t="str">
        <f t="shared" ref="B6:H6" si="2">AE5</f>
        <v>IDEAL TRADING</v>
      </c>
      <c r="C6" s="1042" t="str">
        <f t="shared" si="2"/>
        <v>SIOUX</v>
      </c>
      <c r="D6" s="1125" t="str">
        <f t="shared" si="2"/>
        <v>PED. 105993430</v>
      </c>
      <c r="E6" s="1126">
        <f t="shared" si="2"/>
        <v>45244</v>
      </c>
      <c r="F6" s="297">
        <f t="shared" si="2"/>
        <v>18550.59</v>
      </c>
      <c r="G6" s="3">
        <f t="shared" si="2"/>
        <v>23</v>
      </c>
      <c r="H6" s="333">
        <f t="shared" si="2"/>
        <v>18581.5</v>
      </c>
      <c r="I6" s="915">
        <f>AL5</f>
        <v>-30.909999999999854</v>
      </c>
      <c r="K6" s="1342">
        <v>11789</v>
      </c>
      <c r="L6" s="1060"/>
      <c r="M6" s="1053"/>
      <c r="N6" s="1053"/>
      <c r="O6" s="1053"/>
      <c r="P6" s="1053"/>
      <c r="Q6" s="1057"/>
      <c r="S6" s="2"/>
      <c r="U6" s="1342">
        <v>11922</v>
      </c>
      <c r="V6" s="1060"/>
      <c r="W6" s="1053"/>
      <c r="X6" s="1053"/>
      <c r="Y6" s="1053"/>
      <c r="Z6" s="1053"/>
      <c r="AA6" s="1057"/>
      <c r="AE6" s="1061" t="s">
        <v>859</v>
      </c>
      <c r="AF6" s="1060"/>
      <c r="AG6" s="1053"/>
      <c r="AH6" s="1053"/>
      <c r="AI6" s="1053"/>
      <c r="AJ6" s="1053"/>
      <c r="AK6" s="1057"/>
      <c r="AO6" s="1061">
        <v>11935</v>
      </c>
      <c r="AP6" s="1062"/>
      <c r="AQ6" s="1053"/>
      <c r="AR6" s="1053"/>
      <c r="AS6" s="1053"/>
      <c r="AT6" s="1053"/>
      <c r="AU6" s="1057"/>
      <c r="AW6" s="1042"/>
      <c r="AY6" s="1061" t="s">
        <v>873</v>
      </c>
      <c r="AZ6" s="1060"/>
      <c r="BA6" s="1053"/>
      <c r="BB6" s="1053"/>
      <c r="BC6" s="1053"/>
      <c r="BD6" s="1053"/>
      <c r="BE6" s="1057"/>
      <c r="BI6" s="1061">
        <v>11874</v>
      </c>
      <c r="BJ6" s="1060"/>
      <c r="BK6" s="1053"/>
      <c r="BL6" s="1053"/>
      <c r="BM6" s="1053"/>
      <c r="BN6" s="1053"/>
      <c r="BO6" s="1057"/>
      <c r="BQ6" s="1083"/>
      <c r="BS6" s="1143"/>
      <c r="BT6" s="1060"/>
      <c r="BU6" s="1053"/>
      <c r="BV6" s="1053"/>
      <c r="BW6" s="1053"/>
      <c r="BX6" s="1053"/>
      <c r="BY6" s="1057"/>
      <c r="CA6" s="1083"/>
      <c r="CB6" s="1083"/>
      <c r="CC6" s="1144"/>
      <c r="CD6" s="1060"/>
      <c r="CE6" s="1053"/>
      <c r="CF6" s="1053"/>
      <c r="CG6" s="1053"/>
      <c r="CH6" s="1053"/>
      <c r="CI6" s="1057"/>
      <c r="CK6" s="1083"/>
      <c r="CL6" s="1083"/>
      <c r="CM6" s="1143"/>
      <c r="CN6" s="1145"/>
      <c r="CO6" s="1053"/>
      <c r="CP6" s="1053"/>
      <c r="CQ6" s="1053"/>
      <c r="CR6" s="1053"/>
      <c r="CS6" s="1057"/>
      <c r="CU6" s="1083"/>
      <c r="CW6" s="1144"/>
      <c r="CX6" s="1060"/>
      <c r="CY6" s="1053"/>
      <c r="CZ6" s="1053"/>
      <c r="DA6" s="1053"/>
      <c r="DB6" s="1053"/>
      <c r="DC6" s="1057"/>
      <c r="DE6" s="1083"/>
      <c r="DG6" s="1144"/>
      <c r="DH6" s="1060"/>
      <c r="DI6" s="1053"/>
      <c r="DJ6" s="1053"/>
      <c r="DK6" s="1053"/>
      <c r="DL6" s="1053"/>
      <c r="DM6" s="1057"/>
      <c r="DO6" s="1083"/>
      <c r="DQ6" s="1144"/>
      <c r="DR6" s="1060"/>
      <c r="DS6" s="1053"/>
      <c r="DT6" s="1053"/>
      <c r="DU6" s="1053"/>
      <c r="DV6" s="1053"/>
      <c r="DW6" s="1057"/>
      <c r="DY6" s="1083"/>
      <c r="EA6" s="1146"/>
      <c r="EB6" s="1060"/>
      <c r="EC6" s="1053"/>
      <c r="ED6" s="1053"/>
      <c r="EE6" s="1053"/>
      <c r="EF6" s="1053"/>
      <c r="EG6" s="1057"/>
      <c r="EI6" s="1083"/>
      <c r="EK6" s="1147"/>
      <c r="EL6" s="1060"/>
      <c r="EM6" s="1053"/>
      <c r="EN6" s="1053"/>
      <c r="EO6" s="1053"/>
      <c r="EP6" s="1053"/>
      <c r="EQ6" s="1057"/>
      <c r="ES6" s="1083"/>
      <c r="EU6" s="1147"/>
      <c r="EV6" s="1060"/>
      <c r="EW6" s="1053"/>
      <c r="EX6" s="1053"/>
      <c r="EY6" s="1053"/>
      <c r="EZ6" s="1053"/>
      <c r="FA6" s="1057"/>
      <c r="FC6" s="1083"/>
      <c r="FE6" s="1147"/>
      <c r="FF6" s="1060"/>
      <c r="FG6" s="1053"/>
      <c r="FH6" s="1053"/>
      <c r="FI6" s="1053"/>
      <c r="FJ6" s="1053"/>
      <c r="FK6" s="1057"/>
      <c r="FM6" s="1083"/>
      <c r="FO6" s="1147"/>
      <c r="FP6" s="1060"/>
      <c r="FQ6" s="1053"/>
      <c r="FR6" s="1053"/>
      <c r="FS6" s="1053"/>
      <c r="FT6" s="1053"/>
      <c r="FU6" s="1057"/>
      <c r="FW6" s="1083"/>
      <c r="FY6" s="1146"/>
      <c r="FZ6" s="1060"/>
      <c r="GA6" s="1053"/>
      <c r="GB6" s="1053"/>
      <c r="GC6" s="1053"/>
      <c r="GD6" s="1053"/>
      <c r="GE6" s="1057"/>
      <c r="GG6" s="1083"/>
      <c r="GI6" s="1143"/>
      <c r="GJ6" s="1148"/>
      <c r="GK6" s="1053"/>
      <c r="GL6" s="1053"/>
      <c r="GM6" s="1053"/>
      <c r="GN6" s="1053"/>
      <c r="GO6" s="1057"/>
      <c r="GQ6" s="1083"/>
      <c r="GS6" s="1143"/>
      <c r="GT6" s="1062"/>
      <c r="GU6" s="1053"/>
      <c r="GV6" s="1053"/>
      <c r="GW6" s="1053"/>
      <c r="GX6" s="1053"/>
      <c r="GY6" s="1057"/>
      <c r="HA6" s="1083"/>
    </row>
    <row r="7" spans="1:209" ht="17.25" thickTop="1" thickBot="1" x14ac:dyDescent="0.3">
      <c r="A7" s="1113">
        <v>4</v>
      </c>
      <c r="B7" s="307" t="str">
        <f>AO5</f>
        <v xml:space="preserve">SAM  FARMS </v>
      </c>
      <c r="C7" s="1042" t="str">
        <f t="shared" ref="C7:I7" si="3">AP5</f>
        <v>RANTOUL</v>
      </c>
      <c r="D7" s="1125" t="str">
        <f t="shared" si="3"/>
        <v>PED. 106002279</v>
      </c>
      <c r="E7" s="1126">
        <f t="shared" si="3"/>
        <v>45245</v>
      </c>
      <c r="F7" s="297">
        <f t="shared" si="3"/>
        <v>18324.95</v>
      </c>
      <c r="G7" s="3">
        <f t="shared" si="3"/>
        <v>20</v>
      </c>
      <c r="H7" s="333">
        <f t="shared" si="3"/>
        <v>18476.599999999999</v>
      </c>
      <c r="I7" s="915">
        <f t="shared" si="3"/>
        <v>-151.64999999999782</v>
      </c>
      <c r="L7" s="1063" t="s">
        <v>796</v>
      </c>
      <c r="M7" s="1064" t="s">
        <v>750</v>
      </c>
      <c r="N7" s="1065" t="s">
        <v>797</v>
      </c>
      <c r="O7" s="1066" t="s">
        <v>10</v>
      </c>
      <c r="P7" s="1045" t="s">
        <v>798</v>
      </c>
      <c r="Q7" s="1067" t="s">
        <v>799</v>
      </c>
      <c r="R7" s="1068"/>
      <c r="S7" s="1069"/>
      <c r="V7" s="1063" t="s">
        <v>796</v>
      </c>
      <c r="W7" s="1064" t="s">
        <v>750</v>
      </c>
      <c r="X7" s="1065" t="s">
        <v>797</v>
      </c>
      <c r="Y7" s="1066" t="s">
        <v>10</v>
      </c>
      <c r="Z7" s="1045" t="s">
        <v>798</v>
      </c>
      <c r="AA7" s="1067" t="s">
        <v>799</v>
      </c>
      <c r="AB7" s="1068"/>
      <c r="AC7" s="1069"/>
      <c r="AF7" s="1063" t="s">
        <v>796</v>
      </c>
      <c r="AG7" s="1064" t="s">
        <v>750</v>
      </c>
      <c r="AH7" s="1065" t="s">
        <v>797</v>
      </c>
      <c r="AI7" s="1066" t="s">
        <v>10</v>
      </c>
      <c r="AJ7" s="1045" t="s">
        <v>798</v>
      </c>
      <c r="AK7" s="1067" t="s">
        <v>799</v>
      </c>
      <c r="AL7" s="1068"/>
      <c r="AP7" s="1063" t="s">
        <v>796</v>
      </c>
      <c r="AQ7" s="1064" t="s">
        <v>750</v>
      </c>
      <c r="AR7" s="1065" t="s">
        <v>797</v>
      </c>
      <c r="AS7" s="1066" t="s">
        <v>10</v>
      </c>
      <c r="AT7" s="1045" t="s">
        <v>798</v>
      </c>
      <c r="AU7" s="1067" t="s">
        <v>799</v>
      </c>
      <c r="AV7" s="1068"/>
      <c r="AW7" s="1042"/>
      <c r="AZ7" s="1063" t="s">
        <v>796</v>
      </c>
      <c r="BA7" s="1064" t="s">
        <v>750</v>
      </c>
      <c r="BB7" s="1065" t="s">
        <v>797</v>
      </c>
      <c r="BC7" s="1066" t="s">
        <v>10</v>
      </c>
      <c r="BD7" s="1045" t="s">
        <v>798</v>
      </c>
      <c r="BE7" s="1067" t="s">
        <v>799</v>
      </c>
      <c r="BF7" s="1068"/>
      <c r="BG7" s="1069"/>
      <c r="BJ7" s="1063" t="s">
        <v>796</v>
      </c>
      <c r="BK7" s="1064" t="s">
        <v>750</v>
      </c>
      <c r="BL7" s="1065" t="s">
        <v>797</v>
      </c>
      <c r="BM7" s="1066" t="s">
        <v>10</v>
      </c>
      <c r="BN7" s="1045" t="s">
        <v>798</v>
      </c>
      <c r="BO7" s="1067" t="s">
        <v>799</v>
      </c>
      <c r="BP7" s="1068"/>
      <c r="BQ7" s="1069"/>
      <c r="BR7" s="2"/>
      <c r="BT7" s="1063" t="s">
        <v>796</v>
      </c>
      <c r="BU7" s="1064" t="s">
        <v>750</v>
      </c>
      <c r="BV7" s="1065" t="s">
        <v>797</v>
      </c>
      <c r="BW7" s="1066" t="s">
        <v>10</v>
      </c>
      <c r="BX7" s="1045" t="s">
        <v>798</v>
      </c>
      <c r="BY7" s="1067" t="s">
        <v>799</v>
      </c>
      <c r="BZ7" s="1068"/>
      <c r="CD7" s="1063" t="s">
        <v>796</v>
      </c>
      <c r="CE7" s="1064" t="s">
        <v>750</v>
      </c>
      <c r="CF7" s="1065" t="s">
        <v>797</v>
      </c>
      <c r="CG7" s="1066" t="s">
        <v>10</v>
      </c>
      <c r="CH7" s="1045" t="s">
        <v>798</v>
      </c>
      <c r="CI7" s="1067" t="s">
        <v>799</v>
      </c>
      <c r="CJ7" s="1068"/>
      <c r="CN7" s="1063" t="s">
        <v>796</v>
      </c>
      <c r="CO7" s="1064" t="s">
        <v>750</v>
      </c>
      <c r="CP7" s="1065" t="s">
        <v>797</v>
      </c>
      <c r="CQ7" s="1066" t="s">
        <v>10</v>
      </c>
      <c r="CR7" s="1045" t="s">
        <v>798</v>
      </c>
      <c r="CS7" s="1067" t="s">
        <v>799</v>
      </c>
      <c r="CT7" s="1068"/>
      <c r="CU7" s="1069"/>
      <c r="CX7" s="1063" t="s">
        <v>796</v>
      </c>
      <c r="CY7" s="1064" t="s">
        <v>750</v>
      </c>
      <c r="CZ7" s="1065" t="s">
        <v>797</v>
      </c>
      <c r="DA7" s="1066" t="s">
        <v>10</v>
      </c>
      <c r="DB7" s="1045" t="s">
        <v>798</v>
      </c>
      <c r="DC7" s="1067" t="s">
        <v>799</v>
      </c>
      <c r="DD7" s="1068"/>
      <c r="DE7" s="1069"/>
      <c r="DH7" s="1063" t="s">
        <v>796</v>
      </c>
      <c r="DI7" s="1064" t="s">
        <v>750</v>
      </c>
      <c r="DJ7" s="1065" t="s">
        <v>797</v>
      </c>
      <c r="DK7" s="1066" t="s">
        <v>10</v>
      </c>
      <c r="DL7" s="1045" t="s">
        <v>798</v>
      </c>
      <c r="DM7" s="1067" t="s">
        <v>799</v>
      </c>
      <c r="DN7" s="1068"/>
      <c r="DO7" s="1069"/>
      <c r="DR7" s="1063" t="s">
        <v>796</v>
      </c>
      <c r="DS7" s="1064" t="s">
        <v>750</v>
      </c>
      <c r="DT7" s="1065" t="s">
        <v>797</v>
      </c>
      <c r="DU7" s="1066" t="s">
        <v>10</v>
      </c>
      <c r="DV7" s="1045" t="s">
        <v>798</v>
      </c>
      <c r="DW7" s="1067" t="s">
        <v>799</v>
      </c>
      <c r="DX7" s="1068"/>
      <c r="EB7" s="1063" t="s">
        <v>796</v>
      </c>
      <c r="EC7" s="1064" t="s">
        <v>750</v>
      </c>
      <c r="ED7" s="1065" t="s">
        <v>797</v>
      </c>
      <c r="EE7" s="1066" t="s">
        <v>10</v>
      </c>
      <c r="EF7" s="1045" t="s">
        <v>798</v>
      </c>
      <c r="EG7" s="1067" t="s">
        <v>799</v>
      </c>
      <c r="EH7" s="1068"/>
      <c r="EI7" s="1069"/>
      <c r="EL7" s="1063" t="s">
        <v>796</v>
      </c>
      <c r="EM7" s="1064" t="s">
        <v>750</v>
      </c>
      <c r="EN7" s="1065" t="s">
        <v>797</v>
      </c>
      <c r="EO7" s="1066" t="s">
        <v>10</v>
      </c>
      <c r="EP7" s="1045" t="s">
        <v>798</v>
      </c>
      <c r="EQ7" s="1067" t="s">
        <v>799</v>
      </c>
      <c r="ER7" s="1068"/>
      <c r="ES7" s="1069"/>
      <c r="EV7" s="1063" t="s">
        <v>796</v>
      </c>
      <c r="EW7" s="1064" t="s">
        <v>750</v>
      </c>
      <c r="EX7" s="1065" t="s">
        <v>797</v>
      </c>
      <c r="EY7" s="1066" t="s">
        <v>10</v>
      </c>
      <c r="EZ7" s="1045" t="s">
        <v>798</v>
      </c>
      <c r="FA7" s="1067" t="s">
        <v>799</v>
      </c>
      <c r="FB7" s="1068"/>
      <c r="FC7" s="1069"/>
      <c r="FF7" s="1063" t="s">
        <v>796</v>
      </c>
      <c r="FG7" s="1064" t="s">
        <v>750</v>
      </c>
      <c r="FH7" s="1065" t="s">
        <v>797</v>
      </c>
      <c r="FI7" s="1066" t="s">
        <v>10</v>
      </c>
      <c r="FJ7" s="1045" t="s">
        <v>798</v>
      </c>
      <c r="FK7" s="1067" t="s">
        <v>799</v>
      </c>
      <c r="FL7" s="1068"/>
      <c r="FM7" s="1069"/>
      <c r="FP7" s="1063" t="s">
        <v>796</v>
      </c>
      <c r="FQ7" s="1064" t="s">
        <v>750</v>
      </c>
      <c r="FR7" s="1065" t="s">
        <v>797</v>
      </c>
      <c r="FS7" s="1066" t="s">
        <v>10</v>
      </c>
      <c r="FT7" s="1045" t="s">
        <v>798</v>
      </c>
      <c r="FU7" s="1067" t="s">
        <v>799</v>
      </c>
      <c r="FV7" s="1068"/>
      <c r="FW7" s="1069"/>
      <c r="FZ7" s="1063" t="s">
        <v>796</v>
      </c>
      <c r="GA7" s="1064" t="s">
        <v>750</v>
      </c>
      <c r="GB7" s="1065" t="s">
        <v>797</v>
      </c>
      <c r="GC7" s="1066" t="s">
        <v>10</v>
      </c>
      <c r="GD7" s="1045" t="s">
        <v>798</v>
      </c>
      <c r="GE7" s="1067" t="s">
        <v>799</v>
      </c>
      <c r="GF7" s="1068"/>
      <c r="GG7" s="1069"/>
      <c r="GJ7" s="1063" t="s">
        <v>796</v>
      </c>
      <c r="GK7" s="1064" t="s">
        <v>750</v>
      </c>
      <c r="GL7" s="1065" t="s">
        <v>797</v>
      </c>
      <c r="GM7" s="1066" t="s">
        <v>10</v>
      </c>
      <c r="GN7" s="1045" t="s">
        <v>798</v>
      </c>
      <c r="GO7" s="1067" t="s">
        <v>799</v>
      </c>
      <c r="GP7" s="1068"/>
      <c r="GQ7" s="1069"/>
      <c r="GT7" s="1063" t="s">
        <v>796</v>
      </c>
      <c r="GU7" s="1064" t="s">
        <v>750</v>
      </c>
      <c r="GV7" s="1065" t="s">
        <v>797</v>
      </c>
      <c r="GW7" s="1066" t="s">
        <v>10</v>
      </c>
      <c r="GX7" s="1045" t="s">
        <v>798</v>
      </c>
      <c r="GY7" s="1067" t="s">
        <v>799</v>
      </c>
      <c r="GZ7" s="1068"/>
      <c r="HA7" s="1069"/>
    </row>
    <row r="8" spans="1:209" ht="16.5" thickTop="1" x14ac:dyDescent="0.25">
      <c r="A8" s="1113">
        <v>5</v>
      </c>
      <c r="B8" s="1042" t="str">
        <f>AY5</f>
        <v>SAM FARMS</v>
      </c>
      <c r="C8" s="1042" t="str">
        <f t="shared" ref="C8:I8" si="4">AZ5</f>
        <v xml:space="preserve">I B P </v>
      </c>
      <c r="D8" s="1125" t="str">
        <f t="shared" si="4"/>
        <v>PED. 106240656</v>
      </c>
      <c r="E8" s="1126">
        <f t="shared" si="4"/>
        <v>45248</v>
      </c>
      <c r="F8" s="297">
        <f t="shared" si="4"/>
        <v>18638.18</v>
      </c>
      <c r="G8" s="3">
        <f t="shared" si="4"/>
        <v>20</v>
      </c>
      <c r="H8" s="333">
        <f t="shared" si="4"/>
        <v>18715.12</v>
      </c>
      <c r="I8" s="915">
        <f t="shared" si="4"/>
        <v>-76.93999999999869</v>
      </c>
      <c r="K8" s="361"/>
      <c r="L8" s="1070"/>
      <c r="M8" s="1071">
        <v>1</v>
      </c>
      <c r="N8" s="1072">
        <v>894.98</v>
      </c>
      <c r="O8" s="1073"/>
      <c r="P8" s="1074"/>
      <c r="Q8" s="1075"/>
      <c r="R8" s="1076"/>
      <c r="S8" s="1077">
        <f>R8*P8</f>
        <v>0</v>
      </c>
      <c r="U8" s="361"/>
      <c r="V8" s="1078"/>
      <c r="W8" s="1071">
        <v>1</v>
      </c>
      <c r="X8" s="1079">
        <v>979.3</v>
      </c>
      <c r="Y8" s="1080"/>
      <c r="Z8" s="1079"/>
      <c r="AA8" s="1081"/>
      <c r="AB8" s="1082"/>
      <c r="AC8" s="1083">
        <f>AB8*Z8</f>
        <v>0</v>
      </c>
      <c r="AD8" s="1053"/>
      <c r="AE8" s="361"/>
      <c r="AF8" s="1070"/>
      <c r="AG8" s="1071">
        <v>1</v>
      </c>
      <c r="AH8" s="1084">
        <v>879.5</v>
      </c>
      <c r="AI8" s="1085"/>
      <c r="AJ8" s="1084"/>
      <c r="AK8" s="1043"/>
      <c r="AL8" s="1086"/>
      <c r="AM8" s="1086">
        <f>AL8*AJ8</f>
        <v>0</v>
      </c>
      <c r="AO8" s="361"/>
      <c r="AP8" s="1070"/>
      <c r="AQ8" s="1071">
        <v>1</v>
      </c>
      <c r="AR8" s="1072">
        <v>923.1</v>
      </c>
      <c r="AS8" s="1085"/>
      <c r="AT8" s="1072"/>
      <c r="AU8" s="1043"/>
      <c r="AV8" s="1086"/>
      <c r="AW8" s="1086">
        <f>AV8*AT8</f>
        <v>0</v>
      </c>
      <c r="AY8" s="361"/>
      <c r="AZ8" s="1087"/>
      <c r="BA8" s="1071">
        <v>1</v>
      </c>
      <c r="BB8" s="1072">
        <v>949.82</v>
      </c>
      <c r="BC8" s="1085"/>
      <c r="BD8" s="1072"/>
      <c r="BE8" s="1043"/>
      <c r="BF8" s="1086"/>
      <c r="BG8" s="2">
        <f>BF8*BD8</f>
        <v>0</v>
      </c>
      <c r="BI8" s="361"/>
      <c r="BJ8" s="1070"/>
      <c r="BK8" s="1071">
        <v>1</v>
      </c>
      <c r="BL8" s="1072">
        <v>974.31</v>
      </c>
      <c r="BM8" s="1085"/>
      <c r="BN8" s="1072"/>
      <c r="BO8" s="1043"/>
      <c r="BP8" s="1086"/>
      <c r="BQ8" s="1149">
        <f>BP8*BN8</f>
        <v>0</v>
      </c>
      <c r="BR8" s="2"/>
      <c r="BS8" s="361"/>
      <c r="BT8" s="1070"/>
      <c r="BU8" s="1071">
        <v>1</v>
      </c>
      <c r="BV8" s="1072"/>
      <c r="BW8" s="1150"/>
      <c r="BX8" s="1072"/>
      <c r="BY8" s="1151"/>
      <c r="BZ8" s="1105"/>
      <c r="CA8" s="1083">
        <f t="shared" ref="CA8:CA28" si="5">BZ8*BX8</f>
        <v>0</v>
      </c>
      <c r="CC8" s="361"/>
      <c r="CD8" s="1152"/>
      <c r="CE8" s="1071">
        <v>1</v>
      </c>
      <c r="CF8" s="1072"/>
      <c r="CG8" s="1150"/>
      <c r="CH8" s="1072"/>
      <c r="CI8" s="1153"/>
      <c r="CJ8" s="1105"/>
      <c r="CK8" s="2">
        <f>CJ8*CH8</f>
        <v>0</v>
      </c>
      <c r="CM8" s="361"/>
      <c r="CN8" s="1078"/>
      <c r="CO8" s="1071">
        <v>1</v>
      </c>
      <c r="CP8" s="1072"/>
      <c r="CQ8" s="1150"/>
      <c r="CR8" s="1072"/>
      <c r="CS8" s="1153"/>
      <c r="CT8" s="1105"/>
      <c r="CU8" s="1154">
        <f>CT8*CR8</f>
        <v>0</v>
      </c>
      <c r="CW8" s="361"/>
      <c r="CX8" s="1155"/>
      <c r="CY8" s="1071">
        <v>1</v>
      </c>
      <c r="CZ8" s="1072"/>
      <c r="DA8" s="1085"/>
      <c r="DB8" s="1072"/>
      <c r="DC8" s="1043"/>
      <c r="DD8" s="1086"/>
      <c r="DE8" s="2">
        <f>DD8*DB8</f>
        <v>0</v>
      </c>
      <c r="DG8" s="361"/>
      <c r="DH8" s="1155"/>
      <c r="DI8" s="1071">
        <v>1</v>
      </c>
      <c r="DJ8" s="1072"/>
      <c r="DK8" s="1085"/>
      <c r="DL8" s="1072"/>
      <c r="DM8" s="1043"/>
      <c r="DN8" s="1086"/>
      <c r="DO8" s="2">
        <f>DN8*DL8</f>
        <v>0</v>
      </c>
      <c r="DQ8" s="361"/>
      <c r="DR8" s="1092"/>
      <c r="DS8" s="1071">
        <v>1</v>
      </c>
      <c r="DT8" s="1072"/>
      <c r="DU8" s="1150"/>
      <c r="DV8" s="1072"/>
      <c r="DW8" s="1153"/>
      <c r="DX8" s="1105"/>
      <c r="DY8" s="2">
        <f>DX8*DV8</f>
        <v>0</v>
      </c>
      <c r="EA8" s="361"/>
      <c r="EB8" s="1070"/>
      <c r="EC8" s="1071">
        <v>1</v>
      </c>
      <c r="ED8" s="1072"/>
      <c r="EE8" s="1156"/>
      <c r="EF8" s="1072"/>
      <c r="EG8" s="1157"/>
      <c r="EH8" s="1086"/>
      <c r="EI8" s="2">
        <f>EH8*EF8</f>
        <v>0</v>
      </c>
      <c r="EK8" s="361"/>
      <c r="EL8" s="1070"/>
      <c r="EM8" s="1071">
        <v>1</v>
      </c>
      <c r="EN8" s="1072"/>
      <c r="EO8" s="1156"/>
      <c r="EP8" s="1072"/>
      <c r="EQ8" s="1158"/>
      <c r="ER8" s="1086"/>
      <c r="ES8" s="2">
        <f>ER8*EP8</f>
        <v>0</v>
      </c>
      <c r="EU8" s="361"/>
      <c r="EV8" s="1088"/>
      <c r="EW8" s="1071">
        <v>1</v>
      </c>
      <c r="EX8" s="1072"/>
      <c r="EY8" s="1085"/>
      <c r="EZ8" s="1072"/>
      <c r="FA8" s="1158"/>
      <c r="FB8" s="1086"/>
      <c r="FC8" s="2">
        <f>FB8*EZ8</f>
        <v>0</v>
      </c>
      <c r="FE8" s="361"/>
      <c r="FF8" s="1088"/>
      <c r="FG8" s="1071">
        <v>1</v>
      </c>
      <c r="FH8" s="1079"/>
      <c r="FI8" s="1080"/>
      <c r="FJ8" s="1079"/>
      <c r="FK8" s="1157"/>
      <c r="FL8" s="1082"/>
      <c r="FM8" s="1083">
        <f>FL8*FJ8</f>
        <v>0</v>
      </c>
      <c r="FO8" s="361"/>
      <c r="FP8" s="1159"/>
      <c r="FQ8" s="1071">
        <v>1</v>
      </c>
      <c r="FR8" s="1072"/>
      <c r="FS8" s="1085"/>
      <c r="FT8" s="1072"/>
      <c r="FU8" s="1158"/>
      <c r="FV8" s="1086"/>
      <c r="FW8" s="1083">
        <f>FV8*FT8</f>
        <v>0</v>
      </c>
      <c r="FY8" s="361"/>
      <c r="FZ8" s="1088"/>
      <c r="GA8" s="1237">
        <v>1</v>
      </c>
      <c r="GB8" s="1072"/>
      <c r="GC8" s="1085"/>
      <c r="GD8" s="1072"/>
      <c r="GE8" s="1158"/>
      <c r="GF8" s="1086"/>
      <c r="GG8" s="2">
        <f>GF8*GD8</f>
        <v>0</v>
      </c>
      <c r="GI8" s="361"/>
      <c r="GJ8" s="1070"/>
      <c r="GK8" s="1071">
        <v>1</v>
      </c>
      <c r="GL8" s="1160"/>
      <c r="GM8" s="1085"/>
      <c r="GN8" s="1160"/>
      <c r="GO8" s="1043"/>
      <c r="GP8" s="1086"/>
      <c r="GQ8" s="2">
        <f>GP8*GN8</f>
        <v>0</v>
      </c>
      <c r="GS8" s="361"/>
      <c r="GT8" s="1070"/>
      <c r="GU8" s="1071">
        <v>1</v>
      </c>
      <c r="GV8" s="1161"/>
      <c r="GW8" s="1085"/>
      <c r="GX8" s="1161"/>
      <c r="GY8" s="1043"/>
      <c r="GZ8" s="1086"/>
      <c r="HA8" s="2">
        <f>GZ8*GX8</f>
        <v>0</v>
      </c>
    </row>
    <row r="9" spans="1:209" x14ac:dyDescent="0.25">
      <c r="A9" s="1113">
        <v>6</v>
      </c>
      <c r="B9" s="1042" t="str">
        <f>BI5</f>
        <v>SAM FARMS</v>
      </c>
      <c r="C9" s="1042" t="str">
        <f t="shared" ref="C9:H9" si="6">BJ5</f>
        <v xml:space="preserve">I B P </v>
      </c>
      <c r="D9" s="1125" t="str">
        <f t="shared" si="6"/>
        <v>PED. 106320088</v>
      </c>
      <c r="E9" s="1126">
        <f t="shared" si="6"/>
        <v>45252</v>
      </c>
      <c r="F9" s="297">
        <f t="shared" si="6"/>
        <v>18855.48</v>
      </c>
      <c r="G9" s="3">
        <f t="shared" si="6"/>
        <v>20</v>
      </c>
      <c r="H9" s="333">
        <f t="shared" si="6"/>
        <v>18866.62</v>
      </c>
      <c r="I9" s="915">
        <f>BP5</f>
        <v>-11.139999999999418</v>
      </c>
      <c r="L9" s="1088"/>
      <c r="M9" s="1071">
        <v>2</v>
      </c>
      <c r="N9" s="1072">
        <v>887.68</v>
      </c>
      <c r="O9" s="1073"/>
      <c r="P9" s="1074"/>
      <c r="Q9" s="1075"/>
      <c r="R9" s="1076"/>
      <c r="S9" s="1089">
        <f t="shared" ref="S9:S29" si="7">R9*P9</f>
        <v>0</v>
      </c>
      <c r="V9" s="1078"/>
      <c r="W9" s="1071">
        <v>2</v>
      </c>
      <c r="X9" s="1079">
        <v>945.7</v>
      </c>
      <c r="Y9" s="1080"/>
      <c r="Z9" s="1079"/>
      <c r="AA9" s="1081"/>
      <c r="AB9" s="1082"/>
      <c r="AC9" s="1083">
        <f t="shared" ref="AC9:AC29" si="8">AB9*Z9</f>
        <v>0</v>
      </c>
      <c r="AD9" s="1053"/>
      <c r="AF9" s="1088"/>
      <c r="AG9" s="1071">
        <v>2</v>
      </c>
      <c r="AH9" s="1090">
        <v>840.5</v>
      </c>
      <c r="AI9" s="1085"/>
      <c r="AJ9" s="1090"/>
      <c r="AK9" s="1043"/>
      <c r="AL9" s="1086"/>
      <c r="AM9" s="1086">
        <f t="shared" ref="AM9:AM28" si="9">AL9*AJ9</f>
        <v>0</v>
      </c>
      <c r="AP9" s="1088"/>
      <c r="AQ9" s="1071">
        <v>2</v>
      </c>
      <c r="AR9" s="1072">
        <v>900.8</v>
      </c>
      <c r="AS9" s="1085"/>
      <c r="AT9" s="1072"/>
      <c r="AU9" s="1043"/>
      <c r="AV9" s="1086"/>
      <c r="AW9" s="1086">
        <f t="shared" ref="AW9:AW28" si="10">AV9*AT9</f>
        <v>0</v>
      </c>
      <c r="AZ9" s="1087"/>
      <c r="BA9" s="1071">
        <v>2</v>
      </c>
      <c r="BB9" s="1072">
        <v>916.25</v>
      </c>
      <c r="BC9" s="1085"/>
      <c r="BD9" s="1072"/>
      <c r="BE9" s="1043"/>
      <c r="BF9" s="1086"/>
      <c r="BG9" s="2">
        <f t="shared" ref="BG9:BG29" si="11">BF9*BD9</f>
        <v>0</v>
      </c>
      <c r="BJ9" s="1088"/>
      <c r="BK9" s="1071">
        <v>2</v>
      </c>
      <c r="BL9" s="1072">
        <v>929.86</v>
      </c>
      <c r="BM9" s="1085"/>
      <c r="BN9" s="1072"/>
      <c r="BO9" s="1043"/>
      <c r="BP9" s="1086"/>
      <c r="BQ9" s="1149">
        <f t="shared" ref="BQ9:BQ29" si="12">BP9*BN9</f>
        <v>0</v>
      </c>
      <c r="BR9" s="2"/>
      <c r="BT9" s="1070"/>
      <c r="BU9" s="1071">
        <v>2</v>
      </c>
      <c r="BV9" s="1072"/>
      <c r="BW9" s="1150"/>
      <c r="BX9" s="1072"/>
      <c r="BY9" s="1151"/>
      <c r="BZ9" s="1105"/>
      <c r="CA9" s="1083">
        <f t="shared" si="5"/>
        <v>0</v>
      </c>
      <c r="CD9" s="1152"/>
      <c r="CE9" s="1071">
        <v>2</v>
      </c>
      <c r="CF9" s="1072"/>
      <c r="CG9" s="1150"/>
      <c r="CH9" s="1072"/>
      <c r="CI9" s="1153"/>
      <c r="CJ9" s="1105"/>
      <c r="CK9" s="2">
        <f t="shared" ref="CK9:CK29" si="13">CJ9*CH9</f>
        <v>0</v>
      </c>
      <c r="CN9" s="1078"/>
      <c r="CO9" s="1071">
        <v>2</v>
      </c>
      <c r="CP9" s="1072"/>
      <c r="CQ9" s="1150"/>
      <c r="CR9" s="1072"/>
      <c r="CS9" s="1153"/>
      <c r="CT9" s="1105"/>
      <c r="CU9" s="1154">
        <f>CT9*CR9</f>
        <v>0</v>
      </c>
      <c r="CX9" s="1155"/>
      <c r="CY9" s="1071">
        <v>2</v>
      </c>
      <c r="CZ9" s="1072"/>
      <c r="DA9" s="1085"/>
      <c r="DB9" s="1072"/>
      <c r="DC9" s="1043"/>
      <c r="DD9" s="1086"/>
      <c r="DE9" s="2">
        <f t="shared" ref="DE9:DE31" si="14">DD9*DB9</f>
        <v>0</v>
      </c>
      <c r="DH9" s="1155"/>
      <c r="DI9" s="1071">
        <v>2</v>
      </c>
      <c r="DJ9" s="1072"/>
      <c r="DK9" s="1085"/>
      <c r="DL9" s="1072"/>
      <c r="DM9" s="1043"/>
      <c r="DN9" s="1086"/>
      <c r="DO9" s="2">
        <f t="shared" ref="DO9:DO31" si="15">DN9*DL9</f>
        <v>0</v>
      </c>
      <c r="DR9" s="1092"/>
      <c r="DS9" s="1071">
        <v>2</v>
      </c>
      <c r="DT9" s="1072"/>
      <c r="DU9" s="1150"/>
      <c r="DV9" s="1072"/>
      <c r="DW9" s="1153"/>
      <c r="DX9" s="1105"/>
      <c r="DY9" s="2">
        <f t="shared" ref="DY9:DY29" si="16">DX9*DV9</f>
        <v>0</v>
      </c>
      <c r="EB9" s="1088"/>
      <c r="EC9" s="1071">
        <v>2</v>
      </c>
      <c r="ED9" s="1072"/>
      <c r="EE9" s="1156"/>
      <c r="EF9" s="1072"/>
      <c r="EG9" s="1157"/>
      <c r="EH9" s="1086"/>
      <c r="EI9" s="2">
        <f t="shared" ref="EI9:EI28" si="17">EH9*EF9</f>
        <v>0</v>
      </c>
      <c r="EL9" s="1088"/>
      <c r="EM9" s="1071">
        <v>2</v>
      </c>
      <c r="EN9" s="350"/>
      <c r="EO9" s="1156"/>
      <c r="EP9" s="350"/>
      <c r="EQ9" s="1158"/>
      <c r="ER9" s="1086"/>
      <c r="ES9" s="2">
        <f t="shared" ref="ES9:ES28" si="18">ER9*EP9</f>
        <v>0</v>
      </c>
      <c r="EV9" s="1088"/>
      <c r="EW9" s="1071">
        <v>2</v>
      </c>
      <c r="EX9" s="1072"/>
      <c r="EY9" s="1085"/>
      <c r="EZ9" s="1072"/>
      <c r="FA9" s="1158"/>
      <c r="FB9" s="1086"/>
      <c r="FC9" s="2">
        <f t="shared" ref="FC9:FC29" si="19">FB9*EZ9</f>
        <v>0</v>
      </c>
      <c r="FF9" s="1088"/>
      <c r="FG9" s="1071">
        <v>2</v>
      </c>
      <c r="FH9" s="1079"/>
      <c r="FI9" s="1080"/>
      <c r="FJ9" s="1079"/>
      <c r="FK9" s="1157"/>
      <c r="FL9" s="1082"/>
      <c r="FM9" s="1083">
        <f t="shared" ref="FM9:FM29" si="20">FL9*FJ9</f>
        <v>0</v>
      </c>
      <c r="FP9" s="1159"/>
      <c r="FQ9" s="1071">
        <v>2</v>
      </c>
      <c r="FR9" s="1072"/>
      <c r="FS9" s="1085"/>
      <c r="FT9" s="1072"/>
      <c r="FU9" s="1158"/>
      <c r="FV9" s="1086"/>
      <c r="FW9" s="1083">
        <f t="shared" ref="FW9:FW29" si="21">FV9*FT9</f>
        <v>0</v>
      </c>
      <c r="FZ9" s="1088"/>
      <c r="GA9" s="1237">
        <v>2</v>
      </c>
      <c r="GB9" s="1072"/>
      <c r="GC9" s="1085"/>
      <c r="GD9" s="1072"/>
      <c r="GE9" s="1158"/>
      <c r="GF9" s="1086"/>
      <c r="GG9" s="2">
        <f t="shared" ref="GG9:GG29" si="22">GF9*GD9</f>
        <v>0</v>
      </c>
      <c r="GJ9" s="1088"/>
      <c r="GK9" s="1071">
        <v>2</v>
      </c>
      <c r="GL9" s="1163"/>
      <c r="GM9" s="1085"/>
      <c r="GN9" s="1163"/>
      <c r="GO9" s="1043"/>
      <c r="GP9" s="1086"/>
      <c r="GQ9" s="2">
        <f t="shared" ref="GQ9:GQ29" si="23">GP9*GN9</f>
        <v>0</v>
      </c>
      <c r="GT9" s="1088"/>
      <c r="GU9" s="1071">
        <v>2</v>
      </c>
      <c r="GV9" s="1164"/>
      <c r="GW9" s="1085"/>
      <c r="GX9" s="1164"/>
      <c r="GY9" s="1043"/>
      <c r="GZ9" s="1086"/>
      <c r="HA9" s="2">
        <f t="shared" ref="HA9:HA28" si="24">GZ9*GX9</f>
        <v>0</v>
      </c>
    </row>
    <row r="10" spans="1:209" x14ac:dyDescent="0.25">
      <c r="A10" s="1113">
        <v>7</v>
      </c>
      <c r="B10" s="1042">
        <f t="shared" ref="B10:I10" si="25">BS5</f>
        <v>0</v>
      </c>
      <c r="C10" s="1042">
        <f t="shared" si="25"/>
        <v>0</v>
      </c>
      <c r="D10" s="1125">
        <f t="shared" si="25"/>
        <v>0</v>
      </c>
      <c r="E10" s="1126">
        <f t="shared" si="25"/>
        <v>0</v>
      </c>
      <c r="F10" s="297">
        <f t="shared" si="25"/>
        <v>0</v>
      </c>
      <c r="G10" s="3">
        <f t="shared" si="25"/>
        <v>0</v>
      </c>
      <c r="H10" s="333">
        <f t="shared" si="25"/>
        <v>0</v>
      </c>
      <c r="I10" s="915">
        <f t="shared" si="25"/>
        <v>0</v>
      </c>
      <c r="L10" s="1088"/>
      <c r="M10" s="1071">
        <v>3</v>
      </c>
      <c r="N10" s="1072">
        <v>888.58</v>
      </c>
      <c r="O10" s="1085"/>
      <c r="P10" s="1072"/>
      <c r="Q10" s="1043"/>
      <c r="R10" s="1086"/>
      <c r="S10" s="1083">
        <f t="shared" si="7"/>
        <v>0</v>
      </c>
      <c r="V10" s="1078"/>
      <c r="W10" s="1071">
        <v>3</v>
      </c>
      <c r="X10" s="1079">
        <v>924.9</v>
      </c>
      <c r="Y10" s="1080"/>
      <c r="Z10" s="1079"/>
      <c r="AA10" s="1081"/>
      <c r="AB10" s="1082"/>
      <c r="AC10" s="1083">
        <f t="shared" si="8"/>
        <v>0</v>
      </c>
      <c r="AD10" s="1053"/>
      <c r="AF10" s="1088"/>
      <c r="AG10" s="1071">
        <v>3</v>
      </c>
      <c r="AH10" s="1090">
        <v>846</v>
      </c>
      <c r="AI10" s="1085"/>
      <c r="AJ10" s="1090"/>
      <c r="AK10" s="1043"/>
      <c r="AL10" s="1086"/>
      <c r="AM10" s="1086">
        <f t="shared" si="9"/>
        <v>0</v>
      </c>
      <c r="AP10" s="1088"/>
      <c r="AQ10" s="1071">
        <v>3</v>
      </c>
      <c r="AR10" s="1072">
        <v>906.7</v>
      </c>
      <c r="AS10" s="1085"/>
      <c r="AT10" s="1072"/>
      <c r="AU10" s="1043"/>
      <c r="AV10" s="1086"/>
      <c r="AW10" s="1086">
        <f t="shared" si="10"/>
        <v>0</v>
      </c>
      <c r="AZ10" s="1087"/>
      <c r="BA10" s="1071">
        <v>3</v>
      </c>
      <c r="BB10" s="1072">
        <v>914.44</v>
      </c>
      <c r="BC10" s="1085"/>
      <c r="BD10" s="1072"/>
      <c r="BE10" s="1043"/>
      <c r="BF10" s="1086"/>
      <c r="BG10" s="2">
        <f t="shared" si="11"/>
        <v>0</v>
      </c>
      <c r="BJ10" s="1088"/>
      <c r="BK10" s="1071">
        <v>3</v>
      </c>
      <c r="BL10" s="1072">
        <v>946.19</v>
      </c>
      <c r="BM10" s="1085"/>
      <c r="BN10" s="1072"/>
      <c r="BO10" s="1043"/>
      <c r="BP10" s="1086"/>
      <c r="BQ10" s="1149">
        <f t="shared" si="12"/>
        <v>0</v>
      </c>
      <c r="BR10" s="2"/>
      <c r="BT10" s="1070"/>
      <c r="BU10" s="1071">
        <v>3</v>
      </c>
      <c r="BV10" s="1072"/>
      <c r="BW10" s="1150"/>
      <c r="BX10" s="1072"/>
      <c r="BY10" s="1151"/>
      <c r="BZ10" s="1105"/>
      <c r="CA10" s="1083">
        <f t="shared" si="5"/>
        <v>0</v>
      </c>
      <c r="CD10" s="1152"/>
      <c r="CE10" s="1071">
        <v>3</v>
      </c>
      <c r="CF10" s="1072"/>
      <c r="CG10" s="1150"/>
      <c r="CH10" s="1072"/>
      <c r="CI10" s="1153"/>
      <c r="CJ10" s="1105"/>
      <c r="CK10" s="2">
        <f t="shared" si="13"/>
        <v>0</v>
      </c>
      <c r="CN10" s="1078"/>
      <c r="CO10" s="1071">
        <v>3</v>
      </c>
      <c r="CP10" s="1072"/>
      <c r="CQ10" s="1150"/>
      <c r="CR10" s="1072"/>
      <c r="CS10" s="1153"/>
      <c r="CT10" s="1105"/>
      <c r="CU10" s="1154">
        <f t="shared" ref="CU10:CU30" si="26">CT10*CR10</f>
        <v>0</v>
      </c>
      <c r="CX10" s="1155"/>
      <c r="CY10" s="1071">
        <v>3</v>
      </c>
      <c r="CZ10" s="1072"/>
      <c r="DA10" s="1085"/>
      <c r="DB10" s="1072"/>
      <c r="DC10" s="1043"/>
      <c r="DD10" s="1086"/>
      <c r="DE10" s="2">
        <f t="shared" si="14"/>
        <v>0</v>
      </c>
      <c r="DH10" s="1155"/>
      <c r="DI10" s="1071">
        <v>3</v>
      </c>
      <c r="DJ10" s="1072"/>
      <c r="DK10" s="1085"/>
      <c r="DL10" s="1072"/>
      <c r="DM10" s="1043"/>
      <c r="DN10" s="1086"/>
      <c r="DO10" s="2">
        <f t="shared" si="15"/>
        <v>0</v>
      </c>
      <c r="DR10" s="1092"/>
      <c r="DS10" s="1071">
        <v>3</v>
      </c>
      <c r="DT10" s="1072"/>
      <c r="DU10" s="1150"/>
      <c r="DV10" s="1072"/>
      <c r="DW10" s="1153"/>
      <c r="DX10" s="1105"/>
      <c r="DY10" s="2">
        <f t="shared" si="16"/>
        <v>0</v>
      </c>
      <c r="EB10" s="1088"/>
      <c r="EC10" s="1071">
        <v>3</v>
      </c>
      <c r="ED10" s="350"/>
      <c r="EE10" s="1156"/>
      <c r="EF10" s="350"/>
      <c r="EG10" s="1157"/>
      <c r="EH10" s="1086"/>
      <c r="EI10" s="2">
        <f t="shared" si="17"/>
        <v>0</v>
      </c>
      <c r="EL10" s="1088"/>
      <c r="EM10" s="1071">
        <v>3</v>
      </c>
      <c r="EN10" s="350"/>
      <c r="EO10" s="1156"/>
      <c r="EP10" s="350"/>
      <c r="EQ10" s="1158"/>
      <c r="ER10" s="1086"/>
      <c r="ES10" s="2">
        <f t="shared" si="18"/>
        <v>0</v>
      </c>
      <c r="EV10" s="1088"/>
      <c r="EW10" s="1071">
        <v>3</v>
      </c>
      <c r="EX10" s="1072"/>
      <c r="EY10" s="1085"/>
      <c r="EZ10" s="1072"/>
      <c r="FA10" s="1158"/>
      <c r="FB10" s="1086"/>
      <c r="FC10" s="2">
        <f t="shared" si="19"/>
        <v>0</v>
      </c>
      <c r="FF10" s="1088"/>
      <c r="FG10" s="1071">
        <v>3</v>
      </c>
      <c r="FH10" s="1079"/>
      <c r="FI10" s="1080"/>
      <c r="FJ10" s="1079"/>
      <c r="FK10" s="1157"/>
      <c r="FL10" s="1082"/>
      <c r="FM10" s="1083">
        <f t="shared" si="20"/>
        <v>0</v>
      </c>
      <c r="FP10" s="1159"/>
      <c r="FQ10" s="1071">
        <v>3</v>
      </c>
      <c r="FR10" s="1072"/>
      <c r="FS10" s="1085"/>
      <c r="FT10" s="1072"/>
      <c r="FU10" s="1158"/>
      <c r="FV10" s="1086"/>
      <c r="FW10" s="1083">
        <f t="shared" si="21"/>
        <v>0</v>
      </c>
      <c r="FZ10" s="1088"/>
      <c r="GA10" s="1237">
        <v>3</v>
      </c>
      <c r="GB10" s="1072"/>
      <c r="GC10" s="1085"/>
      <c r="GD10" s="1072"/>
      <c r="GE10" s="1158"/>
      <c r="GF10" s="1086"/>
      <c r="GG10" s="2">
        <f t="shared" si="22"/>
        <v>0</v>
      </c>
      <c r="GJ10" s="1088"/>
      <c r="GK10" s="1071">
        <v>3</v>
      </c>
      <c r="GL10" s="1163"/>
      <c r="GM10" s="1085"/>
      <c r="GN10" s="1163"/>
      <c r="GO10" s="1043"/>
      <c r="GP10" s="1086"/>
      <c r="GQ10" s="2">
        <f t="shared" si="23"/>
        <v>0</v>
      </c>
      <c r="GT10" s="1088"/>
      <c r="GU10" s="1071">
        <v>3</v>
      </c>
      <c r="GV10" s="1072"/>
      <c r="GW10" s="1085"/>
      <c r="GX10" s="1072"/>
      <c r="GY10" s="1043"/>
      <c r="GZ10" s="1086"/>
      <c r="HA10" s="2">
        <f t="shared" si="24"/>
        <v>0</v>
      </c>
    </row>
    <row r="11" spans="1:209" x14ac:dyDescent="0.25">
      <c r="A11" s="1113">
        <v>8</v>
      </c>
      <c r="B11" s="1042">
        <f t="shared" ref="B11:I11" si="27">CC5</f>
        <v>0</v>
      </c>
      <c r="C11" s="1042">
        <f t="shared" si="27"/>
        <v>0</v>
      </c>
      <c r="D11" s="1125">
        <f t="shared" si="27"/>
        <v>0</v>
      </c>
      <c r="E11" s="1126">
        <f t="shared" si="27"/>
        <v>0</v>
      </c>
      <c r="F11" s="297">
        <f t="shared" si="27"/>
        <v>0</v>
      </c>
      <c r="G11" s="3">
        <f t="shared" si="27"/>
        <v>0</v>
      </c>
      <c r="H11" s="333">
        <f t="shared" si="27"/>
        <v>0</v>
      </c>
      <c r="I11" s="915">
        <f t="shared" si="27"/>
        <v>0</v>
      </c>
      <c r="K11" s="361"/>
      <c r="L11" s="1070"/>
      <c r="M11" s="1071">
        <v>4</v>
      </c>
      <c r="N11" s="1072">
        <v>891.3</v>
      </c>
      <c r="O11" s="1073"/>
      <c r="P11" s="1074"/>
      <c r="Q11" s="1075"/>
      <c r="R11" s="1076"/>
      <c r="S11" s="1089">
        <f t="shared" si="7"/>
        <v>0</v>
      </c>
      <c r="U11" s="361"/>
      <c r="V11" s="1078"/>
      <c r="W11" s="1071">
        <v>4</v>
      </c>
      <c r="X11" s="1079">
        <v>979.8</v>
      </c>
      <c r="Y11" s="1080"/>
      <c r="Z11" s="1079"/>
      <c r="AA11" s="1081"/>
      <c r="AB11" s="1082"/>
      <c r="AC11" s="1083">
        <f t="shared" si="8"/>
        <v>0</v>
      </c>
      <c r="AD11" s="1053"/>
      <c r="AE11" s="361"/>
      <c r="AF11" s="1070"/>
      <c r="AG11" s="1071">
        <v>4</v>
      </c>
      <c r="AH11" s="1090">
        <v>883.5</v>
      </c>
      <c r="AI11" s="1085"/>
      <c r="AJ11" s="1090"/>
      <c r="AK11" s="1043"/>
      <c r="AL11" s="1086"/>
      <c r="AM11" s="1086">
        <f t="shared" si="9"/>
        <v>0</v>
      </c>
      <c r="AO11" s="361"/>
      <c r="AP11" s="1070"/>
      <c r="AQ11" s="1071">
        <v>4</v>
      </c>
      <c r="AR11" s="1072">
        <v>850.9</v>
      </c>
      <c r="AS11" s="1085"/>
      <c r="AT11" s="1072"/>
      <c r="AU11" s="1043"/>
      <c r="AV11" s="1086"/>
      <c r="AW11" s="1086">
        <f t="shared" si="10"/>
        <v>0</v>
      </c>
      <c r="AY11" s="361"/>
      <c r="AZ11" s="1087"/>
      <c r="BA11" s="1071">
        <v>4</v>
      </c>
      <c r="BB11" s="1072">
        <v>944.37</v>
      </c>
      <c r="BC11" s="1085"/>
      <c r="BD11" s="1072"/>
      <c r="BE11" s="1043"/>
      <c r="BF11" s="1086"/>
      <c r="BG11" s="2">
        <f t="shared" si="11"/>
        <v>0</v>
      </c>
      <c r="BI11" s="361"/>
      <c r="BJ11" s="1070"/>
      <c r="BK11" s="1071">
        <v>4</v>
      </c>
      <c r="BL11" s="1072">
        <v>946.19</v>
      </c>
      <c r="BM11" s="1085"/>
      <c r="BN11" s="1072"/>
      <c r="BO11" s="1043"/>
      <c r="BP11" s="1086"/>
      <c r="BQ11" s="1149">
        <f t="shared" si="12"/>
        <v>0</v>
      </c>
      <c r="BR11" s="2"/>
      <c r="BS11" s="361"/>
      <c r="BT11" s="1070"/>
      <c r="BU11" s="1071">
        <v>4</v>
      </c>
      <c r="BV11" s="1072"/>
      <c r="BW11" s="1150"/>
      <c r="BX11" s="1072"/>
      <c r="BY11" s="1151"/>
      <c r="BZ11" s="1105"/>
      <c r="CA11" s="1083">
        <f t="shared" si="5"/>
        <v>0</v>
      </c>
      <c r="CC11" s="361"/>
      <c r="CD11" s="1152"/>
      <c r="CE11" s="1071">
        <v>4</v>
      </c>
      <c r="CF11" s="1072"/>
      <c r="CG11" s="1150"/>
      <c r="CH11" s="1072"/>
      <c r="CI11" s="1153"/>
      <c r="CJ11" s="1105"/>
      <c r="CK11" s="2">
        <f t="shared" si="13"/>
        <v>0</v>
      </c>
      <c r="CM11" s="361"/>
      <c r="CN11" s="1078"/>
      <c r="CO11" s="1071">
        <v>4</v>
      </c>
      <c r="CP11" s="1072"/>
      <c r="CQ11" s="1150"/>
      <c r="CR11" s="1072"/>
      <c r="CS11" s="1153"/>
      <c r="CT11" s="1105"/>
      <c r="CU11" s="1154">
        <f t="shared" si="26"/>
        <v>0</v>
      </c>
      <c r="CW11" s="361"/>
      <c r="CX11" s="1155"/>
      <c r="CY11" s="1071">
        <v>4</v>
      </c>
      <c r="CZ11" s="1072"/>
      <c r="DA11" s="1085"/>
      <c r="DB11" s="1072"/>
      <c r="DC11" s="1043"/>
      <c r="DD11" s="1086"/>
      <c r="DE11" s="2">
        <f t="shared" si="14"/>
        <v>0</v>
      </c>
      <c r="DG11" s="361"/>
      <c r="DH11" s="1155"/>
      <c r="DI11" s="1071">
        <v>4</v>
      </c>
      <c r="DJ11" s="1072"/>
      <c r="DK11" s="1085"/>
      <c r="DL11" s="1072"/>
      <c r="DM11" s="1043"/>
      <c r="DN11" s="1086"/>
      <c r="DO11" s="2">
        <f t="shared" si="15"/>
        <v>0</v>
      </c>
      <c r="DQ11" s="361"/>
      <c r="DR11" s="1092"/>
      <c r="DS11" s="1071">
        <v>4</v>
      </c>
      <c r="DT11" s="1072"/>
      <c r="DU11" s="1150"/>
      <c r="DV11" s="1072"/>
      <c r="DW11" s="1153"/>
      <c r="DX11" s="1105"/>
      <c r="DY11" s="2">
        <f t="shared" si="16"/>
        <v>0</v>
      </c>
      <c r="EA11" s="361"/>
      <c r="EB11" s="1070"/>
      <c r="EC11" s="1071">
        <v>4</v>
      </c>
      <c r="ED11" s="350"/>
      <c r="EE11" s="1156"/>
      <c r="EF11" s="350"/>
      <c r="EG11" s="1157"/>
      <c r="EH11" s="1086"/>
      <c r="EI11" s="2">
        <f t="shared" si="17"/>
        <v>0</v>
      </c>
      <c r="EK11" s="361"/>
      <c r="EL11" s="1070"/>
      <c r="EM11" s="1071">
        <v>4</v>
      </c>
      <c r="EN11" s="350"/>
      <c r="EO11" s="1156"/>
      <c r="EP11" s="350"/>
      <c r="EQ11" s="1158"/>
      <c r="ER11" s="1086"/>
      <c r="ES11" s="2">
        <f t="shared" si="18"/>
        <v>0</v>
      </c>
      <c r="EU11" s="1165"/>
      <c r="EV11" s="1088"/>
      <c r="EW11" s="1071">
        <v>4</v>
      </c>
      <c r="EX11" s="1072"/>
      <c r="EY11" s="1085"/>
      <c r="EZ11" s="1072"/>
      <c r="FA11" s="1158"/>
      <c r="FB11" s="1086"/>
      <c r="FC11" s="2">
        <f t="shared" si="19"/>
        <v>0</v>
      </c>
      <c r="FE11" s="361"/>
      <c r="FF11" s="1088"/>
      <c r="FG11" s="1071">
        <v>4</v>
      </c>
      <c r="FH11" s="1079"/>
      <c r="FI11" s="1080"/>
      <c r="FJ11" s="1079"/>
      <c r="FK11" s="1157"/>
      <c r="FL11" s="1082"/>
      <c r="FM11" s="1083">
        <f t="shared" si="20"/>
        <v>0</v>
      </c>
      <c r="FO11" s="361"/>
      <c r="FP11" s="1159"/>
      <c r="FQ11" s="1071">
        <v>4</v>
      </c>
      <c r="FR11" s="1072"/>
      <c r="FS11" s="1085"/>
      <c r="FT11" s="1072"/>
      <c r="FU11" s="1158"/>
      <c r="FV11" s="1086"/>
      <c r="FW11" s="1083">
        <f t="shared" si="21"/>
        <v>0</v>
      </c>
      <c r="FY11" s="361"/>
      <c r="FZ11" s="1088"/>
      <c r="GA11" s="1237">
        <v>4</v>
      </c>
      <c r="GB11" s="1072"/>
      <c r="GC11" s="1085"/>
      <c r="GD11" s="1072"/>
      <c r="GE11" s="1158"/>
      <c r="GF11" s="1086"/>
      <c r="GG11" s="2">
        <f t="shared" si="22"/>
        <v>0</v>
      </c>
      <c r="GI11" s="361"/>
      <c r="GJ11" s="1070"/>
      <c r="GK11" s="1071">
        <v>4</v>
      </c>
      <c r="GL11" s="1163"/>
      <c r="GM11" s="1085"/>
      <c r="GN11" s="1163"/>
      <c r="GO11" s="1043"/>
      <c r="GP11" s="1086"/>
      <c r="GQ11" s="2">
        <f t="shared" si="23"/>
        <v>0</v>
      </c>
      <c r="GS11" s="361"/>
      <c r="GT11" s="1070"/>
      <c r="GU11" s="1071">
        <v>4</v>
      </c>
      <c r="GV11" s="1072"/>
      <c r="GW11" s="1085"/>
      <c r="GX11" s="1072"/>
      <c r="GY11" s="1043"/>
      <c r="GZ11" s="1086"/>
      <c r="HA11" s="2">
        <f t="shared" si="24"/>
        <v>0</v>
      </c>
    </row>
    <row r="12" spans="1:209" x14ac:dyDescent="0.25">
      <c r="A12" s="1113">
        <v>9</v>
      </c>
      <c r="B12" s="1042">
        <f t="shared" ref="B12:I12" si="28">CM5</f>
        <v>0</v>
      </c>
      <c r="C12" s="1042">
        <f t="shared" si="28"/>
        <v>0</v>
      </c>
      <c r="D12" s="1125">
        <f t="shared" si="28"/>
        <v>0</v>
      </c>
      <c r="E12" s="1126">
        <f t="shared" si="28"/>
        <v>0</v>
      </c>
      <c r="F12" s="297">
        <f t="shared" si="28"/>
        <v>0</v>
      </c>
      <c r="G12" s="3">
        <f t="shared" si="28"/>
        <v>0</v>
      </c>
      <c r="H12" s="333">
        <f t="shared" si="28"/>
        <v>0</v>
      </c>
      <c r="I12" s="915">
        <f t="shared" si="28"/>
        <v>0</v>
      </c>
      <c r="L12" s="1070"/>
      <c r="M12" s="1071">
        <v>5</v>
      </c>
      <c r="N12" s="1072">
        <v>873.61</v>
      </c>
      <c r="O12" s="1073"/>
      <c r="P12" s="1074"/>
      <c r="Q12" s="1075"/>
      <c r="R12" s="1076"/>
      <c r="S12" s="1089">
        <f t="shared" si="7"/>
        <v>0</v>
      </c>
      <c r="V12" s="1078"/>
      <c r="W12" s="1071">
        <v>5</v>
      </c>
      <c r="X12" s="1079">
        <v>917.2</v>
      </c>
      <c r="Y12" s="1080"/>
      <c r="Z12" s="1079"/>
      <c r="AA12" s="1081"/>
      <c r="AB12" s="1082"/>
      <c r="AC12" s="1083">
        <f t="shared" si="8"/>
        <v>0</v>
      </c>
      <c r="AD12" s="1053"/>
      <c r="AF12" s="1070"/>
      <c r="AG12" s="1071">
        <v>5</v>
      </c>
      <c r="AH12" s="1090">
        <v>794.5</v>
      </c>
      <c r="AI12" s="1085"/>
      <c r="AJ12" s="1090"/>
      <c r="AK12" s="1043"/>
      <c r="AL12" s="1086"/>
      <c r="AM12" s="1086">
        <f t="shared" si="9"/>
        <v>0</v>
      </c>
      <c r="AP12" s="1070"/>
      <c r="AQ12" s="1071">
        <v>5</v>
      </c>
      <c r="AR12" s="1072">
        <v>908.5</v>
      </c>
      <c r="AS12" s="1085"/>
      <c r="AT12" s="1072"/>
      <c r="AU12" s="1043"/>
      <c r="AV12" s="1086"/>
      <c r="AW12" s="1086">
        <f t="shared" si="10"/>
        <v>0</v>
      </c>
      <c r="AZ12" s="1087"/>
      <c r="BA12" s="1071">
        <v>5</v>
      </c>
      <c r="BB12" s="1072">
        <v>912.62</v>
      </c>
      <c r="BC12" s="1085"/>
      <c r="BD12" s="1072"/>
      <c r="BE12" s="1043"/>
      <c r="BF12" s="1086"/>
      <c r="BG12" s="2">
        <f t="shared" si="11"/>
        <v>0</v>
      </c>
      <c r="BJ12" s="1070"/>
      <c r="BK12" s="1071">
        <v>5</v>
      </c>
      <c r="BL12" s="1072">
        <v>920.79</v>
      </c>
      <c r="BM12" s="1085"/>
      <c r="BN12" s="1079"/>
      <c r="BO12" s="1043"/>
      <c r="BP12" s="1086"/>
      <c r="BQ12" s="1149">
        <f t="shared" si="12"/>
        <v>0</v>
      </c>
      <c r="BR12" s="2"/>
      <c r="BT12" s="1070"/>
      <c r="BU12" s="1071">
        <v>5</v>
      </c>
      <c r="BV12" s="1072"/>
      <c r="BW12" s="1150"/>
      <c r="BX12" s="1072"/>
      <c r="BY12" s="1151"/>
      <c r="BZ12" s="1105"/>
      <c r="CA12" s="1083">
        <f t="shared" si="5"/>
        <v>0</v>
      </c>
      <c r="CD12" s="1152"/>
      <c r="CE12" s="1071">
        <v>5</v>
      </c>
      <c r="CF12" s="1072"/>
      <c r="CG12" s="1150"/>
      <c r="CH12" s="1072"/>
      <c r="CI12" s="1153"/>
      <c r="CJ12" s="1105"/>
      <c r="CK12" s="2">
        <f t="shared" si="13"/>
        <v>0</v>
      </c>
      <c r="CN12" s="1078"/>
      <c r="CO12" s="1071">
        <v>5</v>
      </c>
      <c r="CP12" s="1072"/>
      <c r="CQ12" s="1150"/>
      <c r="CR12" s="1072"/>
      <c r="CS12" s="1153"/>
      <c r="CT12" s="1105"/>
      <c r="CU12" s="1154">
        <f t="shared" si="26"/>
        <v>0</v>
      </c>
      <c r="CX12" s="1155"/>
      <c r="CY12" s="1071">
        <v>5</v>
      </c>
      <c r="CZ12" s="1072"/>
      <c r="DA12" s="1085"/>
      <c r="DB12" s="1072"/>
      <c r="DC12" s="1043"/>
      <c r="DD12" s="1086"/>
      <c r="DE12" s="2">
        <f t="shared" si="14"/>
        <v>0</v>
      </c>
      <c r="DH12" s="1155"/>
      <c r="DI12" s="1071">
        <v>5</v>
      </c>
      <c r="DJ12" s="1072"/>
      <c r="DK12" s="1085"/>
      <c r="DL12" s="1072"/>
      <c r="DM12" s="1043"/>
      <c r="DN12" s="1086"/>
      <c r="DO12" s="2">
        <f t="shared" si="15"/>
        <v>0</v>
      </c>
      <c r="DR12" s="1070"/>
      <c r="DS12" s="1071">
        <v>5</v>
      </c>
      <c r="DT12" s="1072"/>
      <c r="DU12" s="1150"/>
      <c r="DV12" s="1072"/>
      <c r="DW12" s="1153"/>
      <c r="DX12" s="1105"/>
      <c r="DY12" s="2">
        <f t="shared" si="16"/>
        <v>0</v>
      </c>
      <c r="EB12" s="1070"/>
      <c r="EC12" s="1071">
        <v>5</v>
      </c>
      <c r="ED12" s="350"/>
      <c r="EE12" s="1156"/>
      <c r="EF12" s="350"/>
      <c r="EG12" s="1157"/>
      <c r="EH12" s="1086"/>
      <c r="EI12" s="2">
        <f t="shared" si="17"/>
        <v>0</v>
      </c>
      <c r="EL12" s="1070"/>
      <c r="EM12" s="1071">
        <v>5</v>
      </c>
      <c r="EN12" s="350"/>
      <c r="EO12" s="1156"/>
      <c r="EP12" s="350"/>
      <c r="EQ12" s="1158"/>
      <c r="ER12" s="1086"/>
      <c r="ES12" s="2">
        <f t="shared" si="18"/>
        <v>0</v>
      </c>
      <c r="EV12" s="1088"/>
      <c r="EW12" s="1071">
        <v>5</v>
      </c>
      <c r="EX12" s="1072"/>
      <c r="EY12" s="1085"/>
      <c r="EZ12" s="1072"/>
      <c r="FA12" s="1158"/>
      <c r="FB12" s="1086"/>
      <c r="FC12" s="2">
        <f t="shared" si="19"/>
        <v>0</v>
      </c>
      <c r="FF12" s="1088"/>
      <c r="FG12" s="1071">
        <v>5</v>
      </c>
      <c r="FH12" s="1079"/>
      <c r="FI12" s="1080"/>
      <c r="FJ12" s="1079"/>
      <c r="FK12" s="1157"/>
      <c r="FL12" s="1082"/>
      <c r="FM12" s="1083">
        <f t="shared" si="20"/>
        <v>0</v>
      </c>
      <c r="FN12" s="1042" t="s">
        <v>26</v>
      </c>
      <c r="FP12" s="1159"/>
      <c r="FQ12" s="1071">
        <v>5</v>
      </c>
      <c r="FR12" s="1072"/>
      <c r="FS12" s="1085"/>
      <c r="FT12" s="1072"/>
      <c r="FU12" s="1158"/>
      <c r="FV12" s="1086"/>
      <c r="FW12" s="1083">
        <f t="shared" si="21"/>
        <v>0</v>
      </c>
      <c r="FZ12" s="1088"/>
      <c r="GA12" s="1237">
        <v>5</v>
      </c>
      <c r="GB12" s="1072"/>
      <c r="GC12" s="1085"/>
      <c r="GD12" s="1072"/>
      <c r="GE12" s="1158"/>
      <c r="GF12" s="1086"/>
      <c r="GG12" s="2">
        <f t="shared" si="22"/>
        <v>0</v>
      </c>
      <c r="GJ12" s="1070"/>
      <c r="GK12" s="1071">
        <v>5</v>
      </c>
      <c r="GL12" s="1163"/>
      <c r="GM12" s="1085"/>
      <c r="GN12" s="1163"/>
      <c r="GO12" s="1043"/>
      <c r="GP12" s="1086"/>
      <c r="GQ12" s="2">
        <f t="shared" si="23"/>
        <v>0</v>
      </c>
      <c r="GT12" s="1070"/>
      <c r="GU12" s="1071">
        <v>5</v>
      </c>
      <c r="GV12" s="1072"/>
      <c r="GW12" s="1085"/>
      <c r="GX12" s="1072"/>
      <c r="GY12" s="1043"/>
      <c r="GZ12" s="1086"/>
      <c r="HA12" s="2">
        <f t="shared" si="24"/>
        <v>0</v>
      </c>
    </row>
    <row r="13" spans="1:209" x14ac:dyDescent="0.25">
      <c r="A13" s="1113">
        <v>10</v>
      </c>
      <c r="B13" s="1042">
        <f t="shared" ref="B13:I13" si="29">CW5</f>
        <v>0</v>
      </c>
      <c r="C13" s="1042">
        <f t="shared" si="29"/>
        <v>0</v>
      </c>
      <c r="D13" s="1125">
        <f t="shared" si="29"/>
        <v>0</v>
      </c>
      <c r="E13" s="1126">
        <f t="shared" si="29"/>
        <v>0</v>
      </c>
      <c r="F13" s="297">
        <f t="shared" si="29"/>
        <v>0</v>
      </c>
      <c r="G13" s="3">
        <f t="shared" si="29"/>
        <v>0</v>
      </c>
      <c r="H13" s="333">
        <f t="shared" si="29"/>
        <v>0</v>
      </c>
      <c r="I13" s="915">
        <f t="shared" si="29"/>
        <v>0</v>
      </c>
      <c r="L13" s="1070"/>
      <c r="M13" s="1071">
        <v>6</v>
      </c>
      <c r="N13" s="1072">
        <v>889.94</v>
      </c>
      <c r="O13" s="1085"/>
      <c r="P13" s="1072"/>
      <c r="Q13" s="1043"/>
      <c r="R13" s="1086"/>
      <c r="S13" s="1083">
        <f t="shared" si="7"/>
        <v>0</v>
      </c>
      <c r="V13" s="1078"/>
      <c r="W13" s="1071">
        <v>6</v>
      </c>
      <c r="X13" s="1079">
        <v>957.2</v>
      </c>
      <c r="Y13" s="1080"/>
      <c r="Z13" s="1079"/>
      <c r="AA13" s="1081"/>
      <c r="AB13" s="1082"/>
      <c r="AC13" s="1083">
        <f t="shared" si="8"/>
        <v>0</v>
      </c>
      <c r="AD13" s="1053"/>
      <c r="AF13" s="1070"/>
      <c r="AG13" s="1071">
        <v>6</v>
      </c>
      <c r="AH13" s="1090">
        <v>903.5</v>
      </c>
      <c r="AI13" s="1085"/>
      <c r="AJ13" s="1090"/>
      <c r="AK13" s="1043"/>
      <c r="AL13" s="1086"/>
      <c r="AM13" s="1086">
        <f t="shared" si="9"/>
        <v>0</v>
      </c>
      <c r="AP13" s="1070"/>
      <c r="AQ13" s="1071">
        <v>6</v>
      </c>
      <c r="AR13" s="1072">
        <v>868.6</v>
      </c>
      <c r="AS13" s="1085"/>
      <c r="AT13" s="1072"/>
      <c r="AU13" s="1043"/>
      <c r="AV13" s="1086"/>
      <c r="AW13" s="1086">
        <f t="shared" si="10"/>
        <v>0</v>
      </c>
      <c r="AZ13" s="1087"/>
      <c r="BA13" s="1071">
        <v>6</v>
      </c>
      <c r="BB13" s="1072">
        <v>947.1</v>
      </c>
      <c r="BC13" s="1085"/>
      <c r="BD13" s="1072"/>
      <c r="BE13" s="1043"/>
      <c r="BF13" s="1086"/>
      <c r="BG13" s="2">
        <f t="shared" si="11"/>
        <v>0</v>
      </c>
      <c r="BJ13" s="1070"/>
      <c r="BK13" s="1071">
        <v>6</v>
      </c>
      <c r="BL13" s="1072">
        <v>957.98</v>
      </c>
      <c r="BM13" s="1085"/>
      <c r="BN13" s="1079"/>
      <c r="BO13" s="1043"/>
      <c r="BP13" s="1086"/>
      <c r="BQ13" s="1149">
        <f t="shared" si="12"/>
        <v>0</v>
      </c>
      <c r="BR13" s="2"/>
      <c r="BT13" s="1070"/>
      <c r="BU13" s="1071">
        <v>6</v>
      </c>
      <c r="BV13" s="1072"/>
      <c r="BW13" s="1150"/>
      <c r="BX13" s="1072"/>
      <c r="BY13" s="1151"/>
      <c r="BZ13" s="1105"/>
      <c r="CA13" s="1083">
        <f t="shared" si="5"/>
        <v>0</v>
      </c>
      <c r="CD13" s="1152"/>
      <c r="CE13" s="1071">
        <v>6</v>
      </c>
      <c r="CF13" s="1072"/>
      <c r="CG13" s="1150"/>
      <c r="CH13" s="1072"/>
      <c r="CI13" s="1153"/>
      <c r="CJ13" s="1105"/>
      <c r="CK13" s="2">
        <f t="shared" si="13"/>
        <v>0</v>
      </c>
      <c r="CN13" s="1078"/>
      <c r="CO13" s="1071">
        <v>6</v>
      </c>
      <c r="CP13" s="1072"/>
      <c r="CQ13" s="1150"/>
      <c r="CR13" s="1072"/>
      <c r="CS13" s="1153"/>
      <c r="CT13" s="1105"/>
      <c r="CU13" s="1154">
        <f t="shared" si="26"/>
        <v>0</v>
      </c>
      <c r="CX13" s="1070"/>
      <c r="CY13" s="1071">
        <v>6</v>
      </c>
      <c r="CZ13" s="1072"/>
      <c r="DA13" s="1085"/>
      <c r="DB13" s="1072"/>
      <c r="DC13" s="1043"/>
      <c r="DD13" s="1086"/>
      <c r="DE13" s="1083">
        <f t="shared" si="14"/>
        <v>0</v>
      </c>
      <c r="DH13" s="1070"/>
      <c r="DI13" s="1071">
        <v>6</v>
      </c>
      <c r="DJ13" s="1072"/>
      <c r="DK13" s="1085"/>
      <c r="DL13" s="1072"/>
      <c r="DM13" s="1043"/>
      <c r="DN13" s="1086"/>
      <c r="DO13" s="1083">
        <f t="shared" si="15"/>
        <v>0</v>
      </c>
      <c r="DR13" s="1070"/>
      <c r="DS13" s="1071">
        <v>6</v>
      </c>
      <c r="DT13" s="1072"/>
      <c r="DU13" s="1150"/>
      <c r="DV13" s="1072"/>
      <c r="DW13" s="1153"/>
      <c r="DX13" s="1105"/>
      <c r="DY13" s="2">
        <f t="shared" si="16"/>
        <v>0</v>
      </c>
      <c r="EB13" s="1070"/>
      <c r="EC13" s="1071">
        <v>6</v>
      </c>
      <c r="ED13" s="350"/>
      <c r="EE13" s="1156"/>
      <c r="EF13" s="350"/>
      <c r="EG13" s="1157"/>
      <c r="EH13" s="1086"/>
      <c r="EI13" s="2">
        <f t="shared" si="17"/>
        <v>0</v>
      </c>
      <c r="EL13" s="1070"/>
      <c r="EM13" s="1071">
        <v>6</v>
      </c>
      <c r="EN13" s="350"/>
      <c r="EO13" s="1156"/>
      <c r="EP13" s="350"/>
      <c r="EQ13" s="1158"/>
      <c r="ER13" s="1086"/>
      <c r="ES13" s="2">
        <f t="shared" si="18"/>
        <v>0</v>
      </c>
      <c r="EV13" s="1088"/>
      <c r="EW13" s="1071">
        <v>6</v>
      </c>
      <c r="EX13" s="1072"/>
      <c r="EY13" s="1085"/>
      <c r="EZ13" s="1072"/>
      <c r="FA13" s="1158"/>
      <c r="FB13" s="1086"/>
      <c r="FC13" s="2">
        <f t="shared" si="19"/>
        <v>0</v>
      </c>
      <c r="FF13" s="1088"/>
      <c r="FG13" s="1071">
        <v>6</v>
      </c>
      <c r="FH13" s="1079"/>
      <c r="FI13" s="1080"/>
      <c r="FJ13" s="1079"/>
      <c r="FK13" s="1157"/>
      <c r="FL13" s="1082"/>
      <c r="FM13" s="1083">
        <f t="shared" si="20"/>
        <v>0</v>
      </c>
      <c r="FP13" s="1159"/>
      <c r="FQ13" s="1071">
        <v>6</v>
      </c>
      <c r="FR13" s="1072"/>
      <c r="FS13" s="1085"/>
      <c r="FT13" s="1072"/>
      <c r="FU13" s="1158"/>
      <c r="FV13" s="1086"/>
      <c r="FW13" s="1083">
        <f t="shared" si="21"/>
        <v>0</v>
      </c>
      <c r="FZ13" s="1070"/>
      <c r="GA13" s="1237">
        <v>6</v>
      </c>
      <c r="GB13" s="1072"/>
      <c r="GC13" s="1085"/>
      <c r="GD13" s="1072"/>
      <c r="GE13" s="1158"/>
      <c r="GF13" s="1086"/>
      <c r="GG13" s="2">
        <f t="shared" si="22"/>
        <v>0</v>
      </c>
      <c r="GJ13" s="1070"/>
      <c r="GK13" s="1071">
        <v>6</v>
      </c>
      <c r="GL13" s="1163"/>
      <c r="GM13" s="1085"/>
      <c r="GN13" s="1163"/>
      <c r="GO13" s="1043"/>
      <c r="GP13" s="1086"/>
      <c r="GQ13" s="2">
        <f t="shared" si="23"/>
        <v>0</v>
      </c>
      <c r="GT13" s="1070"/>
      <c r="GU13" s="1071">
        <v>6</v>
      </c>
      <c r="GV13" s="1072"/>
      <c r="GW13" s="1085"/>
      <c r="GX13" s="1072"/>
      <c r="GY13" s="1043"/>
      <c r="GZ13" s="1086"/>
      <c r="HA13" s="2">
        <f t="shared" si="24"/>
        <v>0</v>
      </c>
    </row>
    <row r="14" spans="1:209" x14ac:dyDescent="0.25">
      <c r="A14" s="1113">
        <v>11</v>
      </c>
      <c r="B14" s="1042">
        <f t="shared" ref="B14:I14" si="30">DG5</f>
        <v>0</v>
      </c>
      <c r="C14" s="1042">
        <f t="shared" si="30"/>
        <v>0</v>
      </c>
      <c r="D14" s="1125">
        <f t="shared" si="30"/>
        <v>0</v>
      </c>
      <c r="E14" s="1126">
        <f t="shared" si="30"/>
        <v>0</v>
      </c>
      <c r="F14" s="297">
        <f t="shared" si="30"/>
        <v>0</v>
      </c>
      <c r="G14" s="3">
        <f t="shared" si="30"/>
        <v>0</v>
      </c>
      <c r="H14" s="333">
        <f t="shared" si="30"/>
        <v>0</v>
      </c>
      <c r="I14" s="915">
        <f t="shared" si="30"/>
        <v>0</v>
      </c>
      <c r="L14" s="1070"/>
      <c r="M14" s="1071">
        <v>7</v>
      </c>
      <c r="N14" s="1072">
        <v>874.07</v>
      </c>
      <c r="O14" s="1073"/>
      <c r="P14" s="1074"/>
      <c r="Q14" s="1075"/>
      <c r="R14" s="1076"/>
      <c r="S14" s="1089">
        <f t="shared" si="7"/>
        <v>0</v>
      </c>
      <c r="V14" s="1078"/>
      <c r="W14" s="1071">
        <v>7</v>
      </c>
      <c r="X14" s="1079">
        <v>1013.8</v>
      </c>
      <c r="Y14" s="1080"/>
      <c r="Z14" s="1079"/>
      <c r="AA14" s="1081"/>
      <c r="AB14" s="1082"/>
      <c r="AC14" s="1083">
        <f t="shared" si="8"/>
        <v>0</v>
      </c>
      <c r="AD14" s="1053"/>
      <c r="AF14" s="1070"/>
      <c r="AG14" s="1071">
        <v>7</v>
      </c>
      <c r="AH14" s="1090">
        <v>874</v>
      </c>
      <c r="AI14" s="1085"/>
      <c r="AJ14" s="1090"/>
      <c r="AK14" s="1043"/>
      <c r="AL14" s="1086"/>
      <c r="AM14" s="1086">
        <f t="shared" si="9"/>
        <v>0</v>
      </c>
      <c r="AP14" s="1070"/>
      <c r="AQ14" s="1071">
        <v>7</v>
      </c>
      <c r="AR14" s="1072">
        <v>947.6</v>
      </c>
      <c r="AS14" s="1085"/>
      <c r="AT14" s="1072"/>
      <c r="AU14" s="1043"/>
      <c r="AV14" s="1086"/>
      <c r="AW14" s="1086">
        <f t="shared" si="10"/>
        <v>0</v>
      </c>
      <c r="AZ14" s="1087"/>
      <c r="BA14" s="1071">
        <v>7</v>
      </c>
      <c r="BB14" s="1072">
        <v>919.88</v>
      </c>
      <c r="BC14" s="1085"/>
      <c r="BD14" s="1072"/>
      <c r="BE14" s="1043"/>
      <c r="BF14" s="1086"/>
      <c r="BG14" s="2">
        <f t="shared" si="11"/>
        <v>0</v>
      </c>
      <c r="BJ14" s="1070"/>
      <c r="BK14" s="1071">
        <v>7</v>
      </c>
      <c r="BL14" s="1072">
        <v>949.82</v>
      </c>
      <c r="BM14" s="1085"/>
      <c r="BN14" s="1079"/>
      <c r="BO14" s="1043"/>
      <c r="BP14" s="1086"/>
      <c r="BQ14" s="1149">
        <f t="shared" si="12"/>
        <v>0</v>
      </c>
      <c r="BR14" s="2"/>
      <c r="BT14" s="1070"/>
      <c r="BU14" s="1071">
        <v>7</v>
      </c>
      <c r="BV14" s="350"/>
      <c r="BW14" s="1150"/>
      <c r="BX14" s="350"/>
      <c r="BY14" s="1151"/>
      <c r="BZ14" s="1105"/>
      <c r="CA14" s="1083">
        <f t="shared" si="5"/>
        <v>0</v>
      </c>
      <c r="CD14" s="1152"/>
      <c r="CE14" s="1071">
        <v>7</v>
      </c>
      <c r="CF14" s="1072"/>
      <c r="CG14" s="1150"/>
      <c r="CH14" s="1072"/>
      <c r="CI14" s="1153"/>
      <c r="CJ14" s="1105"/>
      <c r="CK14" s="2">
        <f t="shared" si="13"/>
        <v>0</v>
      </c>
      <c r="CN14" s="1078"/>
      <c r="CO14" s="1071">
        <v>7</v>
      </c>
      <c r="CP14" s="1072"/>
      <c r="CQ14" s="1150"/>
      <c r="CR14" s="1072"/>
      <c r="CS14" s="1153"/>
      <c r="CT14" s="1105"/>
      <c r="CU14" s="1154">
        <f t="shared" si="26"/>
        <v>0</v>
      </c>
      <c r="CX14" s="1155"/>
      <c r="CY14" s="1071">
        <v>7</v>
      </c>
      <c r="CZ14" s="1072"/>
      <c r="DA14" s="1085"/>
      <c r="DB14" s="1072"/>
      <c r="DC14" s="1043"/>
      <c r="DD14" s="1086"/>
      <c r="DE14" s="2">
        <f t="shared" si="14"/>
        <v>0</v>
      </c>
      <c r="DH14" s="1155"/>
      <c r="DI14" s="1071">
        <v>7</v>
      </c>
      <c r="DJ14" s="1072"/>
      <c r="DK14" s="1085"/>
      <c r="DL14" s="1072"/>
      <c r="DM14" s="1043"/>
      <c r="DN14" s="1086"/>
      <c r="DO14" s="2">
        <f t="shared" si="15"/>
        <v>0</v>
      </c>
      <c r="DR14" s="1070"/>
      <c r="DS14" s="1071">
        <v>7</v>
      </c>
      <c r="DT14" s="1072"/>
      <c r="DU14" s="1150"/>
      <c r="DV14" s="1072"/>
      <c r="DW14" s="1153"/>
      <c r="DX14" s="1105"/>
      <c r="DY14" s="2">
        <f t="shared" si="16"/>
        <v>0</v>
      </c>
      <c r="EB14" s="1070"/>
      <c r="EC14" s="1071">
        <v>7</v>
      </c>
      <c r="ED14" s="350"/>
      <c r="EE14" s="1156"/>
      <c r="EF14" s="350"/>
      <c r="EG14" s="1157"/>
      <c r="EH14" s="1086"/>
      <c r="EI14" s="2">
        <f t="shared" si="17"/>
        <v>0</v>
      </c>
      <c r="EL14" s="1070"/>
      <c r="EM14" s="1071">
        <v>7</v>
      </c>
      <c r="EN14" s="350"/>
      <c r="EO14" s="1156"/>
      <c r="EP14" s="350"/>
      <c r="EQ14" s="1158"/>
      <c r="ER14" s="1086"/>
      <c r="ES14" s="2">
        <f t="shared" si="18"/>
        <v>0</v>
      </c>
      <c r="EV14" s="1088"/>
      <c r="EW14" s="1071">
        <v>7</v>
      </c>
      <c r="EX14" s="1072"/>
      <c r="EY14" s="1085"/>
      <c r="EZ14" s="1072"/>
      <c r="FA14" s="1158"/>
      <c r="FB14" s="1086"/>
      <c r="FC14" s="2">
        <f t="shared" si="19"/>
        <v>0</v>
      </c>
      <c r="FF14" s="1088"/>
      <c r="FG14" s="1071">
        <v>7</v>
      </c>
      <c r="FH14" s="1079"/>
      <c r="FI14" s="1080"/>
      <c r="FJ14" s="1079"/>
      <c r="FK14" s="1157"/>
      <c r="FL14" s="1082"/>
      <c r="FM14" s="1083">
        <f t="shared" si="20"/>
        <v>0</v>
      </c>
      <c r="FP14" s="1159"/>
      <c r="FQ14" s="1071">
        <v>7</v>
      </c>
      <c r="FR14" s="1072"/>
      <c r="FS14" s="1085"/>
      <c r="FT14" s="1072"/>
      <c r="FU14" s="1158"/>
      <c r="FV14" s="1086"/>
      <c r="FW14" s="1083">
        <f t="shared" si="21"/>
        <v>0</v>
      </c>
      <c r="FZ14" s="1070"/>
      <c r="GA14" s="1237">
        <v>7</v>
      </c>
      <c r="GB14" s="1072"/>
      <c r="GC14" s="1085"/>
      <c r="GD14" s="1072"/>
      <c r="GE14" s="1158"/>
      <c r="GF14" s="1086"/>
      <c r="GG14" s="2">
        <f t="shared" si="22"/>
        <v>0</v>
      </c>
      <c r="GJ14" s="1070"/>
      <c r="GK14" s="1071">
        <v>7</v>
      </c>
      <c r="GL14" s="1163"/>
      <c r="GM14" s="1085"/>
      <c r="GN14" s="1163"/>
      <c r="GO14" s="1043"/>
      <c r="GP14" s="1086"/>
      <c r="GQ14" s="2">
        <f t="shared" si="23"/>
        <v>0</v>
      </c>
      <c r="GT14" s="1070"/>
      <c r="GU14" s="1071">
        <v>7</v>
      </c>
      <c r="GV14" s="1072"/>
      <c r="GW14" s="1085"/>
      <c r="GX14" s="1072"/>
      <c r="GY14" s="1043"/>
      <c r="GZ14" s="1086"/>
      <c r="HA14" s="2">
        <f t="shared" si="24"/>
        <v>0</v>
      </c>
    </row>
    <row r="15" spans="1:209" x14ac:dyDescent="0.25">
      <c r="A15" s="1113">
        <v>12</v>
      </c>
      <c r="B15" s="1042">
        <f t="shared" ref="B15:I15" si="31">DQ5</f>
        <v>0</v>
      </c>
      <c r="C15" s="1042">
        <f t="shared" si="31"/>
        <v>0</v>
      </c>
      <c r="D15" s="1125">
        <f t="shared" si="31"/>
        <v>0</v>
      </c>
      <c r="E15" s="1126">
        <f t="shared" si="31"/>
        <v>0</v>
      </c>
      <c r="F15" s="297">
        <f t="shared" si="31"/>
        <v>0</v>
      </c>
      <c r="G15" s="3">
        <f t="shared" si="31"/>
        <v>0</v>
      </c>
      <c r="H15" s="333">
        <f t="shared" si="31"/>
        <v>0</v>
      </c>
      <c r="I15" s="915">
        <f t="shared" si="31"/>
        <v>0</v>
      </c>
      <c r="L15" s="1070"/>
      <c r="M15" s="1071">
        <v>8</v>
      </c>
      <c r="N15" s="1072">
        <v>907.18</v>
      </c>
      <c r="O15" s="1085"/>
      <c r="P15" s="1072"/>
      <c r="Q15" s="1043"/>
      <c r="R15" s="1086"/>
      <c r="S15" s="1083">
        <f t="shared" si="7"/>
        <v>0</v>
      </c>
      <c r="V15" s="1078"/>
      <c r="W15" s="1071">
        <v>8</v>
      </c>
      <c r="X15" s="1079">
        <v>963.4</v>
      </c>
      <c r="Y15" s="1080"/>
      <c r="Z15" s="1079"/>
      <c r="AA15" s="1081"/>
      <c r="AB15" s="1082"/>
      <c r="AC15" s="1083">
        <f t="shared" si="8"/>
        <v>0</v>
      </c>
      <c r="AD15" s="1053"/>
      <c r="AF15" s="1070"/>
      <c r="AG15" s="1071">
        <v>8</v>
      </c>
      <c r="AH15" s="1090">
        <v>591</v>
      </c>
      <c r="AI15" s="1085"/>
      <c r="AJ15" s="1090"/>
      <c r="AK15" s="1043"/>
      <c r="AL15" s="1086"/>
      <c r="AM15" s="1086">
        <f t="shared" si="9"/>
        <v>0</v>
      </c>
      <c r="AP15" s="1070"/>
      <c r="AQ15" s="1071">
        <v>8</v>
      </c>
      <c r="AR15" s="1072">
        <v>898.6</v>
      </c>
      <c r="AS15" s="1085"/>
      <c r="AT15" s="1072"/>
      <c r="AU15" s="1043"/>
      <c r="AV15" s="1086"/>
      <c r="AW15" s="1086">
        <f t="shared" si="10"/>
        <v>0</v>
      </c>
      <c r="AZ15" s="1087"/>
      <c r="BA15" s="1071">
        <v>8</v>
      </c>
      <c r="BB15" s="1072">
        <v>946.19</v>
      </c>
      <c r="BC15" s="1085"/>
      <c r="BD15" s="1072"/>
      <c r="BE15" s="1043"/>
      <c r="BF15" s="1086"/>
      <c r="BG15" s="2">
        <f t="shared" si="11"/>
        <v>0</v>
      </c>
      <c r="BJ15" s="1070"/>
      <c r="BK15" s="1071">
        <v>8</v>
      </c>
      <c r="BL15" s="1072">
        <v>941.65</v>
      </c>
      <c r="BM15" s="1085"/>
      <c r="BN15" s="1079"/>
      <c r="BO15" s="1043"/>
      <c r="BP15" s="1086"/>
      <c r="BQ15" s="1149">
        <f t="shared" si="12"/>
        <v>0</v>
      </c>
      <c r="BR15" s="2"/>
      <c r="BT15" s="1070"/>
      <c r="BU15" s="1071">
        <v>8</v>
      </c>
      <c r="BV15" s="1072"/>
      <c r="BW15" s="1150"/>
      <c r="BX15" s="1072"/>
      <c r="BY15" s="1151"/>
      <c r="BZ15" s="1105"/>
      <c r="CA15" s="1083">
        <f t="shared" si="5"/>
        <v>0</v>
      </c>
      <c r="CD15" s="1152"/>
      <c r="CE15" s="1071">
        <v>8</v>
      </c>
      <c r="CF15" s="1072"/>
      <c r="CG15" s="1150"/>
      <c r="CH15" s="1072"/>
      <c r="CI15" s="1153"/>
      <c r="CJ15" s="1105"/>
      <c r="CK15" s="2">
        <f t="shared" si="13"/>
        <v>0</v>
      </c>
      <c r="CN15" s="1078"/>
      <c r="CO15" s="1071">
        <v>8</v>
      </c>
      <c r="CP15" s="1072"/>
      <c r="CQ15" s="1150"/>
      <c r="CR15" s="1072"/>
      <c r="CS15" s="1153"/>
      <c r="CT15" s="1105"/>
      <c r="CU15" s="1154">
        <f t="shared" si="26"/>
        <v>0</v>
      </c>
      <c r="CX15" s="1155"/>
      <c r="CY15" s="1071">
        <v>8</v>
      </c>
      <c r="CZ15" s="1072"/>
      <c r="DA15" s="1085"/>
      <c r="DB15" s="1072"/>
      <c r="DC15" s="1043"/>
      <c r="DD15" s="1086"/>
      <c r="DE15" s="2">
        <f t="shared" si="14"/>
        <v>0</v>
      </c>
      <c r="DH15" s="1155"/>
      <c r="DI15" s="1071">
        <v>8</v>
      </c>
      <c r="DJ15" s="1072"/>
      <c r="DK15" s="1085"/>
      <c r="DL15" s="1072"/>
      <c r="DM15" s="1043"/>
      <c r="DN15" s="1086"/>
      <c r="DO15" s="2">
        <f t="shared" si="15"/>
        <v>0</v>
      </c>
      <c r="DR15" s="1070"/>
      <c r="DS15" s="1071">
        <v>8</v>
      </c>
      <c r="DT15" s="1072"/>
      <c r="DU15" s="1150"/>
      <c r="DV15" s="1072"/>
      <c r="DW15" s="1153"/>
      <c r="DX15" s="1105"/>
      <c r="DY15" s="2">
        <f t="shared" si="16"/>
        <v>0</v>
      </c>
      <c r="EB15" s="1070"/>
      <c r="EC15" s="1071">
        <v>8</v>
      </c>
      <c r="ED15" s="350"/>
      <c r="EE15" s="1156"/>
      <c r="EF15" s="350"/>
      <c r="EG15" s="1157"/>
      <c r="EH15" s="1086"/>
      <c r="EI15" s="2">
        <f t="shared" si="17"/>
        <v>0</v>
      </c>
      <c r="EL15" s="1070"/>
      <c r="EM15" s="1071">
        <v>8</v>
      </c>
      <c r="EN15" s="350"/>
      <c r="EO15" s="1156"/>
      <c r="EP15" s="350"/>
      <c r="EQ15" s="1158"/>
      <c r="ER15" s="1086"/>
      <c r="ES15" s="2">
        <f t="shared" si="18"/>
        <v>0</v>
      </c>
      <c r="EV15" s="1088"/>
      <c r="EW15" s="1071">
        <v>8</v>
      </c>
      <c r="EX15" s="1072"/>
      <c r="EY15" s="1085"/>
      <c r="EZ15" s="1072"/>
      <c r="FA15" s="1158"/>
      <c r="FB15" s="1086"/>
      <c r="FC15" s="2">
        <f t="shared" si="19"/>
        <v>0</v>
      </c>
      <c r="FF15" s="1088"/>
      <c r="FG15" s="1071">
        <v>8</v>
      </c>
      <c r="FH15" s="1079"/>
      <c r="FI15" s="1080"/>
      <c r="FJ15" s="1079"/>
      <c r="FK15" s="1157"/>
      <c r="FL15" s="1082"/>
      <c r="FM15" s="1083">
        <f t="shared" si="20"/>
        <v>0</v>
      </c>
      <c r="FP15" s="1159"/>
      <c r="FQ15" s="1071">
        <v>8</v>
      </c>
      <c r="FR15" s="1072"/>
      <c r="FS15" s="1085"/>
      <c r="FT15" s="1072"/>
      <c r="FU15" s="1158"/>
      <c r="FV15" s="1086"/>
      <c r="FW15" s="1083">
        <f t="shared" si="21"/>
        <v>0</v>
      </c>
      <c r="FZ15" s="1088"/>
      <c r="GA15" s="1237">
        <v>8</v>
      </c>
      <c r="GB15" s="1072"/>
      <c r="GC15" s="1085"/>
      <c r="GD15" s="1072"/>
      <c r="GE15" s="1158"/>
      <c r="GF15" s="1086"/>
      <c r="GG15" s="2">
        <f t="shared" si="22"/>
        <v>0</v>
      </c>
      <c r="GJ15" s="1070"/>
      <c r="GK15" s="1071">
        <v>8</v>
      </c>
      <c r="GL15" s="1163"/>
      <c r="GM15" s="1085"/>
      <c r="GN15" s="1163"/>
      <c r="GO15" s="1043"/>
      <c r="GP15" s="1086"/>
      <c r="GQ15" s="2">
        <f t="shared" si="23"/>
        <v>0</v>
      </c>
      <c r="GT15" s="1070"/>
      <c r="GU15" s="1071">
        <v>8</v>
      </c>
      <c r="GV15" s="1072"/>
      <c r="GW15" s="1085"/>
      <c r="GX15" s="1072"/>
      <c r="GY15" s="1043"/>
      <c r="GZ15" s="1086"/>
      <c r="HA15" s="2">
        <f t="shared" si="24"/>
        <v>0</v>
      </c>
    </row>
    <row r="16" spans="1:209" x14ac:dyDescent="0.25">
      <c r="A16" s="1113">
        <v>13</v>
      </c>
      <c r="B16" s="1042">
        <f t="shared" ref="B16:I16" si="32">EA5</f>
        <v>0</v>
      </c>
      <c r="C16" s="1042">
        <f t="shared" si="32"/>
        <v>0</v>
      </c>
      <c r="D16" s="1125">
        <f t="shared" si="32"/>
        <v>0</v>
      </c>
      <c r="E16" s="1126">
        <f t="shared" si="32"/>
        <v>0</v>
      </c>
      <c r="F16" s="297">
        <f t="shared" si="32"/>
        <v>0</v>
      </c>
      <c r="G16" s="3">
        <f t="shared" si="32"/>
        <v>0</v>
      </c>
      <c r="H16" s="333">
        <f t="shared" si="32"/>
        <v>0</v>
      </c>
      <c r="I16" s="915">
        <f t="shared" si="32"/>
        <v>0</v>
      </c>
      <c r="L16" s="1070"/>
      <c r="M16" s="1071">
        <v>9</v>
      </c>
      <c r="N16" s="1072">
        <v>896.75</v>
      </c>
      <c r="O16" s="1085"/>
      <c r="P16" s="1072"/>
      <c r="Q16" s="1043"/>
      <c r="R16" s="1086"/>
      <c r="S16" s="1083">
        <f t="shared" si="7"/>
        <v>0</v>
      </c>
      <c r="V16" s="1078"/>
      <c r="W16" s="1071">
        <v>9</v>
      </c>
      <c r="X16" s="1079">
        <v>919.4</v>
      </c>
      <c r="Y16" s="1080"/>
      <c r="Z16" s="1079"/>
      <c r="AA16" s="1081"/>
      <c r="AB16" s="1082"/>
      <c r="AC16" s="1083">
        <f t="shared" si="8"/>
        <v>0</v>
      </c>
      <c r="AD16" s="1053"/>
      <c r="AF16" s="1070"/>
      <c r="AG16" s="1071">
        <v>9</v>
      </c>
      <c r="AH16" s="1090">
        <v>879.5</v>
      </c>
      <c r="AI16" s="1085"/>
      <c r="AJ16" s="1090"/>
      <c r="AK16" s="1043"/>
      <c r="AL16" s="1086"/>
      <c r="AM16" s="1086">
        <f t="shared" si="9"/>
        <v>0</v>
      </c>
      <c r="AP16" s="1070"/>
      <c r="AQ16" s="1071">
        <v>9</v>
      </c>
      <c r="AR16" s="1072">
        <v>921.7</v>
      </c>
      <c r="AS16" s="1085"/>
      <c r="AT16" s="1072"/>
      <c r="AU16" s="1043"/>
      <c r="AV16" s="1086"/>
      <c r="AW16" s="1086">
        <f t="shared" si="10"/>
        <v>0</v>
      </c>
      <c r="AZ16" s="1087"/>
      <c r="BA16" s="1071">
        <v>9</v>
      </c>
      <c r="BB16" s="1072">
        <v>949.82</v>
      </c>
      <c r="BC16" s="1085"/>
      <c r="BD16" s="1072"/>
      <c r="BE16" s="1043"/>
      <c r="BF16" s="1086"/>
      <c r="BG16" s="2">
        <f t="shared" si="11"/>
        <v>0</v>
      </c>
      <c r="BJ16" s="1070"/>
      <c r="BK16" s="1071">
        <v>9</v>
      </c>
      <c r="BL16" s="1072">
        <v>906.27</v>
      </c>
      <c r="BM16" s="1085"/>
      <c r="BN16" s="1079"/>
      <c r="BO16" s="1043"/>
      <c r="BP16" s="1086"/>
      <c r="BQ16" s="1149">
        <f t="shared" si="12"/>
        <v>0</v>
      </c>
      <c r="BR16" s="2"/>
      <c r="BT16" s="1070"/>
      <c r="BU16" s="1071">
        <v>9</v>
      </c>
      <c r="BV16" s="1072"/>
      <c r="BW16" s="1150"/>
      <c r="BX16" s="1072"/>
      <c r="BY16" s="1151"/>
      <c r="BZ16" s="1105"/>
      <c r="CA16" s="2">
        <f t="shared" si="5"/>
        <v>0</v>
      </c>
      <c r="CD16" s="1152"/>
      <c r="CE16" s="1071">
        <v>9</v>
      </c>
      <c r="CF16" s="1072"/>
      <c r="CG16" s="1150"/>
      <c r="CH16" s="1072"/>
      <c r="CI16" s="1153"/>
      <c r="CJ16" s="1105"/>
      <c r="CK16" s="2">
        <f t="shared" si="13"/>
        <v>0</v>
      </c>
      <c r="CN16" s="1078"/>
      <c r="CO16" s="1071">
        <v>9</v>
      </c>
      <c r="CP16" s="1072"/>
      <c r="CQ16" s="1150"/>
      <c r="CR16" s="1072"/>
      <c r="CS16" s="1153"/>
      <c r="CT16" s="1105"/>
      <c r="CU16" s="1154">
        <f t="shared" si="26"/>
        <v>0</v>
      </c>
      <c r="CX16" s="1155"/>
      <c r="CY16" s="1071">
        <v>9</v>
      </c>
      <c r="CZ16" s="1072"/>
      <c r="DA16" s="1085"/>
      <c r="DB16" s="1072"/>
      <c r="DC16" s="1043"/>
      <c r="DD16" s="1086"/>
      <c r="DE16" s="2">
        <f t="shared" si="14"/>
        <v>0</v>
      </c>
      <c r="DH16" s="1155"/>
      <c r="DI16" s="1071">
        <v>9</v>
      </c>
      <c r="DJ16" s="1072"/>
      <c r="DK16" s="1085"/>
      <c r="DL16" s="1072"/>
      <c r="DM16" s="1043"/>
      <c r="DN16" s="1086"/>
      <c r="DO16" s="2">
        <f t="shared" si="15"/>
        <v>0</v>
      </c>
      <c r="DR16" s="1070"/>
      <c r="DS16" s="1071">
        <v>9</v>
      </c>
      <c r="DT16" s="1072"/>
      <c r="DU16" s="1150"/>
      <c r="DV16" s="1072"/>
      <c r="DW16" s="1153"/>
      <c r="DX16" s="1105"/>
      <c r="DY16" s="2">
        <f t="shared" si="16"/>
        <v>0</v>
      </c>
      <c r="EB16" s="1070"/>
      <c r="EC16" s="1071">
        <v>9</v>
      </c>
      <c r="ED16" s="350"/>
      <c r="EE16" s="1156"/>
      <c r="EF16" s="350"/>
      <c r="EG16" s="1157"/>
      <c r="EH16" s="1086"/>
      <c r="EI16" s="2">
        <f t="shared" si="17"/>
        <v>0</v>
      </c>
      <c r="EL16" s="1070"/>
      <c r="EM16" s="1071">
        <v>9</v>
      </c>
      <c r="EN16" s="350"/>
      <c r="EO16" s="1156"/>
      <c r="EP16" s="350"/>
      <c r="EQ16" s="1158"/>
      <c r="ER16" s="1086"/>
      <c r="ES16" s="2">
        <f t="shared" si="18"/>
        <v>0</v>
      </c>
      <c r="EV16" s="1088"/>
      <c r="EW16" s="1071">
        <v>9</v>
      </c>
      <c r="EX16" s="1072"/>
      <c r="EY16" s="1085"/>
      <c r="EZ16" s="1072"/>
      <c r="FA16" s="1158"/>
      <c r="FB16" s="1086"/>
      <c r="FC16" s="2">
        <f t="shared" si="19"/>
        <v>0</v>
      </c>
      <c r="FF16" s="1088"/>
      <c r="FG16" s="1071">
        <v>9</v>
      </c>
      <c r="FH16" s="1079"/>
      <c r="FI16" s="1080"/>
      <c r="FJ16" s="1079"/>
      <c r="FK16" s="1157"/>
      <c r="FL16" s="1082"/>
      <c r="FM16" s="1083">
        <f t="shared" si="20"/>
        <v>0</v>
      </c>
      <c r="FP16" s="1159"/>
      <c r="FQ16" s="1071">
        <v>9</v>
      </c>
      <c r="FR16" s="1072"/>
      <c r="FS16" s="1085"/>
      <c r="FT16" s="1072"/>
      <c r="FU16" s="1158"/>
      <c r="FV16" s="1086"/>
      <c r="FW16" s="1083">
        <f t="shared" si="21"/>
        <v>0</v>
      </c>
      <c r="FZ16" s="1088"/>
      <c r="GA16" s="1237">
        <v>9</v>
      </c>
      <c r="GB16" s="1072"/>
      <c r="GC16" s="1085"/>
      <c r="GD16" s="1072"/>
      <c r="GE16" s="1158"/>
      <c r="GF16" s="1086"/>
      <c r="GG16" s="2">
        <f t="shared" si="22"/>
        <v>0</v>
      </c>
      <c r="GJ16" s="1070"/>
      <c r="GK16" s="1071">
        <v>9</v>
      </c>
      <c r="GL16" s="1163"/>
      <c r="GM16" s="1085"/>
      <c r="GN16" s="1163"/>
      <c r="GO16" s="1043"/>
      <c r="GP16" s="1086"/>
      <c r="GQ16" s="2">
        <f t="shared" si="23"/>
        <v>0</v>
      </c>
      <c r="GT16" s="1070"/>
      <c r="GU16" s="1071">
        <v>9</v>
      </c>
      <c r="GV16" s="1072"/>
      <c r="GW16" s="1085"/>
      <c r="GX16" s="1072"/>
      <c r="GY16" s="1043"/>
      <c r="GZ16" s="1086"/>
      <c r="HA16" s="2">
        <f t="shared" si="24"/>
        <v>0</v>
      </c>
    </row>
    <row r="17" spans="1:209" x14ac:dyDescent="0.25">
      <c r="A17" s="1113">
        <v>14</v>
      </c>
      <c r="B17" s="1042">
        <f>EK5</f>
        <v>0</v>
      </c>
      <c r="C17" s="1042">
        <f t="shared" ref="C17:I17" si="33">EL5</f>
        <v>0</v>
      </c>
      <c r="D17" s="1125">
        <f t="shared" si="33"/>
        <v>0</v>
      </c>
      <c r="E17" s="1126">
        <f t="shared" si="33"/>
        <v>0</v>
      </c>
      <c r="F17" s="297">
        <f t="shared" si="33"/>
        <v>0</v>
      </c>
      <c r="G17" s="3">
        <f t="shared" si="33"/>
        <v>0</v>
      </c>
      <c r="H17" s="333">
        <f t="shared" si="33"/>
        <v>0</v>
      </c>
      <c r="I17" s="915">
        <f t="shared" si="33"/>
        <v>0</v>
      </c>
      <c r="L17" s="1070"/>
      <c r="M17" s="1071">
        <v>10</v>
      </c>
      <c r="N17" s="1072">
        <v>889.49</v>
      </c>
      <c r="O17" s="1073"/>
      <c r="P17" s="1074"/>
      <c r="Q17" s="1075"/>
      <c r="R17" s="1076"/>
      <c r="S17" s="1089">
        <f t="shared" si="7"/>
        <v>0</v>
      </c>
      <c r="V17" s="1078"/>
      <c r="W17" s="1071">
        <v>10</v>
      </c>
      <c r="X17" s="1079">
        <v>968.9</v>
      </c>
      <c r="Y17" s="1080"/>
      <c r="Z17" s="1079"/>
      <c r="AA17" s="1081"/>
      <c r="AB17" s="1082"/>
      <c r="AC17" s="1083">
        <f t="shared" si="8"/>
        <v>0</v>
      </c>
      <c r="AD17" s="1053"/>
      <c r="AF17" s="1070"/>
      <c r="AG17" s="1071">
        <v>10</v>
      </c>
      <c r="AH17" s="1090">
        <v>450.5</v>
      </c>
      <c r="AI17" s="1085"/>
      <c r="AJ17" s="1090"/>
      <c r="AK17" s="1043"/>
      <c r="AL17" s="1086"/>
      <c r="AM17" s="1086">
        <f t="shared" si="9"/>
        <v>0</v>
      </c>
      <c r="AP17" s="1070"/>
      <c r="AQ17" s="1071">
        <v>10</v>
      </c>
      <c r="AR17" s="350">
        <v>909.5</v>
      </c>
      <c r="AS17" s="1085"/>
      <c r="AT17" s="350"/>
      <c r="AU17" s="1043"/>
      <c r="AV17" s="1086"/>
      <c r="AW17" s="1086">
        <f t="shared" si="10"/>
        <v>0</v>
      </c>
      <c r="AZ17" s="1087"/>
      <c r="BA17" s="1071">
        <v>10</v>
      </c>
      <c r="BB17" s="1072">
        <v>940.75</v>
      </c>
      <c r="BC17" s="1085"/>
      <c r="BD17" s="1072"/>
      <c r="BE17" s="1043"/>
      <c r="BF17" s="1086"/>
      <c r="BG17" s="2">
        <f t="shared" si="11"/>
        <v>0</v>
      </c>
      <c r="BJ17" s="1070"/>
      <c r="BK17" s="1071">
        <v>10</v>
      </c>
      <c r="BL17" s="1072">
        <v>925.32</v>
      </c>
      <c r="BM17" s="1085"/>
      <c r="BN17" s="1079"/>
      <c r="BO17" s="1043"/>
      <c r="BP17" s="1086"/>
      <c r="BQ17" s="1149">
        <f t="shared" si="12"/>
        <v>0</v>
      </c>
      <c r="BR17" s="2"/>
      <c r="BT17" s="1070"/>
      <c r="BU17" s="1071">
        <v>10</v>
      </c>
      <c r="BV17" s="1072"/>
      <c r="BW17" s="1150"/>
      <c r="BX17" s="1072"/>
      <c r="BY17" s="1151"/>
      <c r="BZ17" s="1105"/>
      <c r="CA17" s="2">
        <f t="shared" si="5"/>
        <v>0</v>
      </c>
      <c r="CD17" s="1152"/>
      <c r="CE17" s="1071">
        <v>10</v>
      </c>
      <c r="CF17" s="1072"/>
      <c r="CG17" s="1150"/>
      <c r="CH17" s="1072"/>
      <c r="CI17" s="1153"/>
      <c r="CJ17" s="1105"/>
      <c r="CK17" s="2">
        <f t="shared" si="13"/>
        <v>0</v>
      </c>
      <c r="CN17" s="1078"/>
      <c r="CO17" s="1071">
        <v>10</v>
      </c>
      <c r="CP17" s="1072"/>
      <c r="CQ17" s="1150"/>
      <c r="CR17" s="1072"/>
      <c r="CS17" s="1153"/>
      <c r="CT17" s="1105"/>
      <c r="CU17" s="1154">
        <f t="shared" si="26"/>
        <v>0</v>
      </c>
      <c r="CX17" s="1070"/>
      <c r="CY17" s="1071">
        <v>10</v>
      </c>
      <c r="CZ17" s="1072"/>
      <c r="DA17" s="1085"/>
      <c r="DB17" s="1072"/>
      <c r="DC17" s="1043"/>
      <c r="DD17" s="1086"/>
      <c r="DE17" s="2">
        <f t="shared" si="14"/>
        <v>0</v>
      </c>
      <c r="DH17" s="1070"/>
      <c r="DI17" s="1071">
        <v>10</v>
      </c>
      <c r="DJ17" s="1072"/>
      <c r="DK17" s="1085"/>
      <c r="DL17" s="1072"/>
      <c r="DM17" s="1043"/>
      <c r="DN17" s="1086"/>
      <c r="DO17" s="2">
        <f t="shared" si="15"/>
        <v>0</v>
      </c>
      <c r="DR17" s="1070"/>
      <c r="DS17" s="1071">
        <v>10</v>
      </c>
      <c r="DT17" s="1072"/>
      <c r="DU17" s="1150"/>
      <c r="DV17" s="1072"/>
      <c r="DW17" s="1153"/>
      <c r="DX17" s="1105"/>
      <c r="DY17" s="2">
        <f t="shared" si="16"/>
        <v>0</v>
      </c>
      <c r="EB17" s="1070"/>
      <c r="EC17" s="1071">
        <v>10</v>
      </c>
      <c r="ED17" s="350"/>
      <c r="EE17" s="1156"/>
      <c r="EF17" s="350"/>
      <c r="EG17" s="1157"/>
      <c r="EH17" s="1086"/>
      <c r="EI17" s="2">
        <f t="shared" si="17"/>
        <v>0</v>
      </c>
      <c r="EL17" s="1070"/>
      <c r="EM17" s="1071">
        <v>10</v>
      </c>
      <c r="EN17" s="350"/>
      <c r="EO17" s="1156"/>
      <c r="EP17" s="350"/>
      <c r="EQ17" s="1158"/>
      <c r="ER17" s="1086"/>
      <c r="ES17" s="2">
        <f t="shared" si="18"/>
        <v>0</v>
      </c>
      <c r="EV17" s="1088"/>
      <c r="EW17" s="1071">
        <v>10</v>
      </c>
      <c r="EX17" s="1072"/>
      <c r="EY17" s="1085"/>
      <c r="EZ17" s="1072"/>
      <c r="FA17" s="1158"/>
      <c r="FB17" s="1086"/>
      <c r="FC17" s="2">
        <f t="shared" si="19"/>
        <v>0</v>
      </c>
      <c r="FF17" s="1088"/>
      <c r="FG17" s="1071">
        <v>10</v>
      </c>
      <c r="FH17" s="1079"/>
      <c r="FI17" s="1080"/>
      <c r="FJ17" s="1079"/>
      <c r="FK17" s="1157"/>
      <c r="FL17" s="1082"/>
      <c r="FM17" s="1083">
        <f t="shared" si="20"/>
        <v>0</v>
      </c>
      <c r="FP17" s="1070"/>
      <c r="FQ17" s="1071">
        <v>10</v>
      </c>
      <c r="FR17" s="1072"/>
      <c r="FS17" s="1085"/>
      <c r="FT17" s="1072"/>
      <c r="FU17" s="1158"/>
      <c r="FV17" s="1086"/>
      <c r="FW17" s="1083">
        <f t="shared" si="21"/>
        <v>0</v>
      </c>
      <c r="FZ17" s="1088"/>
      <c r="GA17" s="1237">
        <v>10</v>
      </c>
      <c r="GB17" s="1072"/>
      <c r="GC17" s="1085"/>
      <c r="GD17" s="1072"/>
      <c r="GE17" s="1158"/>
      <c r="GF17" s="1086"/>
      <c r="GG17" s="2">
        <f t="shared" si="22"/>
        <v>0</v>
      </c>
      <c r="GJ17" s="1070"/>
      <c r="GK17" s="1071">
        <v>10</v>
      </c>
      <c r="GL17" s="1163"/>
      <c r="GM17" s="1085"/>
      <c r="GN17" s="1163"/>
      <c r="GO17" s="1043"/>
      <c r="GP17" s="1086"/>
      <c r="GQ17" s="2">
        <f t="shared" si="23"/>
        <v>0</v>
      </c>
      <c r="GT17" s="1070"/>
      <c r="GU17" s="1071">
        <v>10</v>
      </c>
      <c r="GV17" s="1072"/>
      <c r="GW17" s="1085"/>
      <c r="GX17" s="1072"/>
      <c r="GY17" s="1043"/>
      <c r="GZ17" s="1086"/>
      <c r="HA17" s="2">
        <f t="shared" si="24"/>
        <v>0</v>
      </c>
    </row>
    <row r="18" spans="1:209" x14ac:dyDescent="0.25">
      <c r="A18" s="1113">
        <v>15</v>
      </c>
      <c r="B18" s="1042">
        <f t="shared" ref="B18:I18" si="34">EU5</f>
        <v>0</v>
      </c>
      <c r="C18" s="1042">
        <f t="shared" si="34"/>
        <v>0</v>
      </c>
      <c r="D18" s="1125">
        <f t="shared" si="34"/>
        <v>0</v>
      </c>
      <c r="E18" s="1126">
        <f t="shared" si="34"/>
        <v>0</v>
      </c>
      <c r="F18" s="297">
        <f t="shared" si="34"/>
        <v>0</v>
      </c>
      <c r="G18" s="3">
        <f t="shared" si="34"/>
        <v>0</v>
      </c>
      <c r="H18" s="333">
        <f t="shared" si="34"/>
        <v>0</v>
      </c>
      <c r="I18" s="915">
        <f t="shared" si="34"/>
        <v>0</v>
      </c>
      <c r="L18" s="1070"/>
      <c r="M18" s="1071">
        <v>11</v>
      </c>
      <c r="N18" s="1072">
        <v>917.61</v>
      </c>
      <c r="O18" s="1073"/>
      <c r="P18" s="1074"/>
      <c r="Q18" s="1075"/>
      <c r="R18" s="1076"/>
      <c r="S18" s="1089">
        <f t="shared" si="7"/>
        <v>0</v>
      </c>
      <c r="V18" s="1070"/>
      <c r="W18" s="1071">
        <v>11</v>
      </c>
      <c r="X18" s="1079">
        <v>940.8</v>
      </c>
      <c r="Y18" s="1080"/>
      <c r="Z18" s="1079"/>
      <c r="AA18" s="1081"/>
      <c r="AB18" s="1082"/>
      <c r="AC18" s="1083">
        <f t="shared" si="8"/>
        <v>0</v>
      </c>
      <c r="AD18" s="1053"/>
      <c r="AF18" s="1070"/>
      <c r="AG18" s="1071">
        <v>11</v>
      </c>
      <c r="AH18" s="1090">
        <v>821</v>
      </c>
      <c r="AI18" s="1085"/>
      <c r="AJ18" s="1090"/>
      <c r="AK18" s="1043"/>
      <c r="AL18" s="1086"/>
      <c r="AM18" s="1086">
        <f t="shared" si="9"/>
        <v>0</v>
      </c>
      <c r="AP18" s="1070"/>
      <c r="AQ18" s="1071">
        <v>11</v>
      </c>
      <c r="AR18" s="1072">
        <v>989.7</v>
      </c>
      <c r="AS18" s="1085"/>
      <c r="AT18" s="1072"/>
      <c r="AU18" s="1043"/>
      <c r="AV18" s="1086"/>
      <c r="AW18" s="1086">
        <f t="shared" si="10"/>
        <v>0</v>
      </c>
      <c r="AZ18" s="1087"/>
      <c r="BA18" s="1071">
        <v>11</v>
      </c>
      <c r="BB18" s="1072">
        <v>948</v>
      </c>
      <c r="BC18" s="1085"/>
      <c r="BD18" s="1072"/>
      <c r="BE18" s="1043"/>
      <c r="BF18" s="1086"/>
      <c r="BG18" s="2">
        <f t="shared" si="11"/>
        <v>0</v>
      </c>
      <c r="BJ18" s="1070"/>
      <c r="BK18" s="1071">
        <v>11</v>
      </c>
      <c r="BL18" s="1072">
        <v>928.04</v>
      </c>
      <c r="BM18" s="1085"/>
      <c r="BN18" s="1079"/>
      <c r="BO18" s="1043"/>
      <c r="BP18" s="1086"/>
      <c r="BQ18" s="1149">
        <f t="shared" si="12"/>
        <v>0</v>
      </c>
      <c r="BR18" s="2"/>
      <c r="BT18" s="1070"/>
      <c r="BU18" s="1071">
        <v>11</v>
      </c>
      <c r="BV18" s="1072"/>
      <c r="BW18" s="1150"/>
      <c r="BX18" s="1072"/>
      <c r="BY18" s="1151"/>
      <c r="BZ18" s="1105"/>
      <c r="CA18" s="2">
        <f t="shared" si="5"/>
        <v>0</v>
      </c>
      <c r="CD18" s="1152"/>
      <c r="CE18" s="1071">
        <v>11</v>
      </c>
      <c r="CF18" s="350"/>
      <c r="CG18" s="1150"/>
      <c r="CH18" s="350"/>
      <c r="CI18" s="1153"/>
      <c r="CJ18" s="1105"/>
      <c r="CK18" s="2">
        <f t="shared" si="13"/>
        <v>0</v>
      </c>
      <c r="CN18" s="1078"/>
      <c r="CO18" s="1071">
        <v>11</v>
      </c>
      <c r="CP18" s="350"/>
      <c r="CQ18" s="1150"/>
      <c r="CR18" s="350"/>
      <c r="CS18" s="1153"/>
      <c r="CT18" s="1105"/>
      <c r="CU18" s="1154">
        <f t="shared" si="26"/>
        <v>0</v>
      </c>
      <c r="CX18" s="1070"/>
      <c r="CY18" s="1071">
        <v>11</v>
      </c>
      <c r="CZ18" s="1072"/>
      <c r="DA18" s="1085"/>
      <c r="DB18" s="1072"/>
      <c r="DC18" s="1043"/>
      <c r="DD18" s="1086"/>
      <c r="DE18" s="2">
        <f t="shared" si="14"/>
        <v>0</v>
      </c>
      <c r="DH18" s="1070"/>
      <c r="DI18" s="1071">
        <v>11</v>
      </c>
      <c r="DJ18" s="1072"/>
      <c r="DK18" s="1085"/>
      <c r="DL18" s="1072"/>
      <c r="DM18" s="1043"/>
      <c r="DN18" s="1086"/>
      <c r="DO18" s="2">
        <f t="shared" si="15"/>
        <v>0</v>
      </c>
      <c r="DR18" s="1070"/>
      <c r="DS18" s="1071">
        <v>11</v>
      </c>
      <c r="DT18" s="350"/>
      <c r="DU18" s="1150"/>
      <c r="DV18" s="350"/>
      <c r="DW18" s="1153"/>
      <c r="DX18" s="1105"/>
      <c r="DY18" s="2">
        <f t="shared" si="16"/>
        <v>0</v>
      </c>
      <c r="EB18" s="1070"/>
      <c r="EC18" s="1071">
        <v>11</v>
      </c>
      <c r="ED18" s="350"/>
      <c r="EE18" s="1156"/>
      <c r="EF18" s="350"/>
      <c r="EG18" s="1157"/>
      <c r="EH18" s="1086"/>
      <c r="EI18" s="2">
        <f t="shared" si="17"/>
        <v>0</v>
      </c>
      <c r="EL18" s="1070"/>
      <c r="EM18" s="1071">
        <v>11</v>
      </c>
      <c r="EN18" s="350"/>
      <c r="EO18" s="1156"/>
      <c r="EP18" s="350"/>
      <c r="EQ18" s="1158"/>
      <c r="ER18" s="1086"/>
      <c r="ES18" s="2">
        <f t="shared" si="18"/>
        <v>0</v>
      </c>
      <c r="EV18" s="1088"/>
      <c r="EW18" s="1071">
        <v>11</v>
      </c>
      <c r="EX18" s="1072"/>
      <c r="EY18" s="1085"/>
      <c r="EZ18" s="1072"/>
      <c r="FA18" s="1158"/>
      <c r="FB18" s="1086"/>
      <c r="FC18" s="2">
        <f t="shared" si="19"/>
        <v>0</v>
      </c>
      <c r="FF18" s="1088"/>
      <c r="FG18" s="1071">
        <v>11</v>
      </c>
      <c r="FH18" s="1079"/>
      <c r="FI18" s="1080"/>
      <c r="FJ18" s="1079"/>
      <c r="FK18" s="1157"/>
      <c r="FL18" s="1082"/>
      <c r="FM18" s="1083">
        <f t="shared" si="20"/>
        <v>0</v>
      </c>
      <c r="FP18" s="1070"/>
      <c r="FQ18" s="1071">
        <v>11</v>
      </c>
      <c r="FR18" s="1072"/>
      <c r="FS18" s="1085"/>
      <c r="FT18" s="1072"/>
      <c r="FU18" s="1158"/>
      <c r="FV18" s="1086"/>
      <c r="FW18" s="1083">
        <f t="shared" si="21"/>
        <v>0</v>
      </c>
      <c r="FX18" s="1086"/>
      <c r="FZ18" s="1088"/>
      <c r="GA18" s="1237">
        <v>11</v>
      </c>
      <c r="GB18" s="1072"/>
      <c r="GC18" s="1085"/>
      <c r="GD18" s="1072"/>
      <c r="GE18" s="1158"/>
      <c r="GF18" s="1086"/>
      <c r="GG18" s="2">
        <f t="shared" si="22"/>
        <v>0</v>
      </c>
      <c r="GJ18" s="1070"/>
      <c r="GK18" s="1071">
        <v>11</v>
      </c>
      <c r="GL18" s="1163"/>
      <c r="GM18" s="1085"/>
      <c r="GN18" s="1163"/>
      <c r="GO18" s="1043"/>
      <c r="GP18" s="1086"/>
      <c r="GQ18" s="2">
        <f t="shared" si="23"/>
        <v>0</v>
      </c>
      <c r="GT18" s="1070"/>
      <c r="GU18" s="1071">
        <v>11</v>
      </c>
      <c r="GV18" s="1072"/>
      <c r="GW18" s="1085"/>
      <c r="GX18" s="1072"/>
      <c r="GY18" s="1043"/>
      <c r="GZ18" s="1086"/>
      <c r="HA18" s="2">
        <f t="shared" si="24"/>
        <v>0</v>
      </c>
    </row>
    <row r="19" spans="1:209" x14ac:dyDescent="0.25">
      <c r="A19" s="1113">
        <v>16</v>
      </c>
      <c r="B19" s="1042">
        <f t="shared" ref="B19:I19" si="35">FE5</f>
        <v>0</v>
      </c>
      <c r="C19" s="1042">
        <f t="shared" si="35"/>
        <v>0</v>
      </c>
      <c r="D19" s="1125">
        <f t="shared" si="35"/>
        <v>0</v>
      </c>
      <c r="E19" s="1126">
        <f t="shared" si="35"/>
        <v>0</v>
      </c>
      <c r="F19" s="297">
        <f t="shared" si="35"/>
        <v>0</v>
      </c>
      <c r="G19" s="3">
        <f t="shared" si="35"/>
        <v>0</v>
      </c>
      <c r="H19" s="333">
        <f t="shared" si="35"/>
        <v>0</v>
      </c>
      <c r="I19" s="915">
        <f t="shared" si="35"/>
        <v>0</v>
      </c>
      <c r="L19" s="1070"/>
      <c r="M19" s="1071">
        <v>12</v>
      </c>
      <c r="N19" s="1072">
        <v>891.3</v>
      </c>
      <c r="O19" s="1085"/>
      <c r="P19" s="1072"/>
      <c r="Q19" s="1043"/>
      <c r="R19" s="1086"/>
      <c r="S19" s="1083">
        <f t="shared" si="7"/>
        <v>0</v>
      </c>
      <c r="V19" s="1070"/>
      <c r="W19" s="1071">
        <v>12</v>
      </c>
      <c r="X19" s="1079">
        <v>943.9</v>
      </c>
      <c r="Y19" s="1080"/>
      <c r="Z19" s="1079"/>
      <c r="AA19" s="1081"/>
      <c r="AB19" s="1082"/>
      <c r="AC19" s="1083">
        <f t="shared" si="8"/>
        <v>0</v>
      </c>
      <c r="AD19" s="1053"/>
      <c r="AF19" s="1070"/>
      <c r="AG19" s="1071">
        <v>12</v>
      </c>
      <c r="AH19" s="1090">
        <v>752.5</v>
      </c>
      <c r="AI19" s="1085"/>
      <c r="AJ19" s="1090"/>
      <c r="AK19" s="1043"/>
      <c r="AL19" s="1086"/>
      <c r="AM19" s="1086">
        <f t="shared" si="9"/>
        <v>0</v>
      </c>
      <c r="AP19" s="1070"/>
      <c r="AQ19" s="1071">
        <v>12</v>
      </c>
      <c r="AR19" s="1072">
        <v>863.2</v>
      </c>
      <c r="AS19" s="1085"/>
      <c r="AT19" s="1072"/>
      <c r="AU19" s="1043"/>
      <c r="AV19" s="1086"/>
      <c r="AW19" s="1086">
        <f t="shared" si="10"/>
        <v>0</v>
      </c>
      <c r="AZ19" s="1091"/>
      <c r="BA19" s="1071">
        <v>12</v>
      </c>
      <c r="BB19" s="1072">
        <v>946.19</v>
      </c>
      <c r="BC19" s="1085"/>
      <c r="BD19" s="1072"/>
      <c r="BE19" s="1043"/>
      <c r="BF19" s="1086"/>
      <c r="BG19" s="2">
        <f t="shared" si="11"/>
        <v>0</v>
      </c>
      <c r="BJ19" s="1070"/>
      <c r="BK19" s="1071">
        <v>12</v>
      </c>
      <c r="BL19" s="1072">
        <v>902.64</v>
      </c>
      <c r="BM19" s="1085"/>
      <c r="BN19" s="1079"/>
      <c r="BO19" s="1043"/>
      <c r="BP19" s="1086"/>
      <c r="BQ19" s="1149">
        <f t="shared" si="12"/>
        <v>0</v>
      </c>
      <c r="BR19" s="2"/>
      <c r="BT19" s="1070"/>
      <c r="BU19" s="1071">
        <v>12</v>
      </c>
      <c r="BV19" s="1072"/>
      <c r="BW19" s="1150"/>
      <c r="BX19" s="1072"/>
      <c r="BY19" s="1151"/>
      <c r="BZ19" s="1105"/>
      <c r="CA19" s="2">
        <f t="shared" si="5"/>
        <v>0</v>
      </c>
      <c r="CD19" s="1152"/>
      <c r="CE19" s="1071">
        <v>12</v>
      </c>
      <c r="CF19" s="1072"/>
      <c r="CG19" s="1150"/>
      <c r="CH19" s="1072"/>
      <c r="CI19" s="1153"/>
      <c r="CJ19" s="1105"/>
      <c r="CK19" s="1083">
        <f t="shared" si="13"/>
        <v>0</v>
      </c>
      <c r="CN19" s="1078"/>
      <c r="CO19" s="1071">
        <v>12</v>
      </c>
      <c r="CP19" s="1072"/>
      <c r="CQ19" s="1150"/>
      <c r="CR19" s="1072"/>
      <c r="CS19" s="1153"/>
      <c r="CT19" s="1105"/>
      <c r="CU19" s="1154">
        <f t="shared" si="26"/>
        <v>0</v>
      </c>
      <c r="CX19" s="1070"/>
      <c r="CY19" s="1071">
        <v>12</v>
      </c>
      <c r="CZ19" s="1072"/>
      <c r="DA19" s="1085"/>
      <c r="DB19" s="1072"/>
      <c r="DC19" s="1043"/>
      <c r="DD19" s="1086"/>
      <c r="DE19" s="2">
        <f t="shared" si="14"/>
        <v>0</v>
      </c>
      <c r="DH19" s="1070"/>
      <c r="DI19" s="1071">
        <v>12</v>
      </c>
      <c r="DJ19" s="1072"/>
      <c r="DK19" s="1085"/>
      <c r="DL19" s="1072"/>
      <c r="DM19" s="1043"/>
      <c r="DN19" s="1086"/>
      <c r="DO19" s="2">
        <f t="shared" si="15"/>
        <v>0</v>
      </c>
      <c r="DR19" s="1070"/>
      <c r="DS19" s="1071">
        <v>12</v>
      </c>
      <c r="DT19" s="1072"/>
      <c r="DU19" s="1150"/>
      <c r="DV19" s="1072"/>
      <c r="DW19" s="1153"/>
      <c r="DX19" s="1105"/>
      <c r="DY19" s="2">
        <f t="shared" si="16"/>
        <v>0</v>
      </c>
      <c r="EB19" s="1070"/>
      <c r="EC19" s="1071">
        <v>12</v>
      </c>
      <c r="ED19" s="350"/>
      <c r="EE19" s="1156"/>
      <c r="EF19" s="350"/>
      <c r="EG19" s="1157"/>
      <c r="EH19" s="1086"/>
      <c r="EI19" s="2">
        <f t="shared" si="17"/>
        <v>0</v>
      </c>
      <c r="EL19" s="1070"/>
      <c r="EM19" s="1071">
        <v>12</v>
      </c>
      <c r="EN19" s="350"/>
      <c r="EO19" s="1156"/>
      <c r="EP19" s="350"/>
      <c r="EQ19" s="1158"/>
      <c r="ER19" s="1086"/>
      <c r="ES19" s="2">
        <f t="shared" si="18"/>
        <v>0</v>
      </c>
      <c r="EV19" s="1166"/>
      <c r="EW19" s="1071">
        <v>12</v>
      </c>
      <c r="EX19" s="1072"/>
      <c r="EY19" s="1085"/>
      <c r="EZ19" s="1072"/>
      <c r="FA19" s="1158"/>
      <c r="FB19" s="1086"/>
      <c r="FC19" s="2">
        <f t="shared" si="19"/>
        <v>0</v>
      </c>
      <c r="FF19" s="1088"/>
      <c r="FG19" s="1071">
        <v>12</v>
      </c>
      <c r="FH19" s="1079"/>
      <c r="FI19" s="1080"/>
      <c r="FJ19" s="1079"/>
      <c r="FK19" s="1157"/>
      <c r="FL19" s="1082"/>
      <c r="FM19" s="1083">
        <f t="shared" si="20"/>
        <v>0</v>
      </c>
      <c r="FP19" s="1070"/>
      <c r="FQ19" s="1071">
        <v>12</v>
      </c>
      <c r="FR19" s="1072"/>
      <c r="FS19" s="1085"/>
      <c r="FT19" s="1072"/>
      <c r="FU19" s="1158"/>
      <c r="FV19" s="1086"/>
      <c r="FW19" s="1083">
        <f t="shared" si="21"/>
        <v>0</v>
      </c>
      <c r="FX19" s="1086"/>
      <c r="FZ19" s="1088"/>
      <c r="GA19" s="1237">
        <v>12</v>
      </c>
      <c r="GB19" s="1072"/>
      <c r="GC19" s="1085"/>
      <c r="GD19" s="1072"/>
      <c r="GE19" s="1158"/>
      <c r="GF19" s="1086"/>
      <c r="GG19" s="2">
        <f t="shared" si="22"/>
        <v>0</v>
      </c>
      <c r="GJ19" s="1070"/>
      <c r="GK19" s="1071">
        <v>12</v>
      </c>
      <c r="GL19" s="1163"/>
      <c r="GM19" s="1085"/>
      <c r="GN19" s="1163"/>
      <c r="GO19" s="1043"/>
      <c r="GP19" s="1086"/>
      <c r="GQ19" s="2">
        <f t="shared" si="23"/>
        <v>0</v>
      </c>
      <c r="GT19" s="1070"/>
      <c r="GU19" s="1071">
        <v>12</v>
      </c>
      <c r="GV19" s="1072"/>
      <c r="GW19" s="1085"/>
      <c r="GX19" s="1072"/>
      <c r="GY19" s="1043"/>
      <c r="GZ19" s="1086"/>
      <c r="HA19" s="2">
        <f t="shared" si="24"/>
        <v>0</v>
      </c>
    </row>
    <row r="20" spans="1:209" x14ac:dyDescent="0.25">
      <c r="A20" s="1113">
        <v>17</v>
      </c>
      <c r="B20" s="294">
        <f t="shared" ref="B20:I20" si="36">FO5</f>
        <v>0</v>
      </c>
      <c r="C20" s="1042">
        <f t="shared" si="36"/>
        <v>0</v>
      </c>
      <c r="D20" s="1125">
        <f t="shared" si="36"/>
        <v>0</v>
      </c>
      <c r="E20" s="1126">
        <f t="shared" si="36"/>
        <v>0</v>
      </c>
      <c r="F20" s="297">
        <f t="shared" si="36"/>
        <v>0</v>
      </c>
      <c r="G20" s="3">
        <f t="shared" si="36"/>
        <v>0</v>
      </c>
      <c r="H20" s="333">
        <f t="shared" si="36"/>
        <v>0</v>
      </c>
      <c r="I20" s="915">
        <f t="shared" si="36"/>
        <v>0</v>
      </c>
      <c r="L20" s="1070"/>
      <c r="M20" s="1071">
        <v>13</v>
      </c>
      <c r="N20" s="1072">
        <v>903.55</v>
      </c>
      <c r="O20" s="1085"/>
      <c r="P20" s="1072"/>
      <c r="Q20" s="1043"/>
      <c r="R20" s="1086"/>
      <c r="S20" s="1083">
        <f t="shared" si="7"/>
        <v>0</v>
      </c>
      <c r="V20" s="1070"/>
      <c r="W20" s="1071">
        <v>13</v>
      </c>
      <c r="X20" s="1079">
        <v>991.1</v>
      </c>
      <c r="Y20" s="1080"/>
      <c r="Z20" s="1079"/>
      <c r="AA20" s="1081"/>
      <c r="AB20" s="1082"/>
      <c r="AC20" s="1083">
        <f t="shared" si="8"/>
        <v>0</v>
      </c>
      <c r="AD20" s="1053"/>
      <c r="AF20" s="1070"/>
      <c r="AG20" s="1071">
        <v>13</v>
      </c>
      <c r="AH20" s="1090">
        <v>791.5</v>
      </c>
      <c r="AI20" s="1085"/>
      <c r="AJ20" s="1090"/>
      <c r="AK20" s="1043"/>
      <c r="AL20" s="1086"/>
      <c r="AM20" s="1086">
        <f t="shared" si="9"/>
        <v>0</v>
      </c>
      <c r="AP20" s="1070"/>
      <c r="AQ20" s="1071">
        <v>13</v>
      </c>
      <c r="AR20" s="1072">
        <v>953</v>
      </c>
      <c r="AS20" s="1085"/>
      <c r="AT20" s="1072"/>
      <c r="AU20" s="1043"/>
      <c r="AV20" s="1086"/>
      <c r="AW20" s="1086">
        <f t="shared" si="10"/>
        <v>0</v>
      </c>
      <c r="AZ20" s="1091"/>
      <c r="BA20" s="1071">
        <v>13</v>
      </c>
      <c r="BB20" s="1072">
        <v>941.65</v>
      </c>
      <c r="BC20" s="1085"/>
      <c r="BD20" s="1072"/>
      <c r="BE20" s="1043"/>
      <c r="BF20" s="1086"/>
      <c r="BG20" s="2">
        <f t="shared" si="11"/>
        <v>0</v>
      </c>
      <c r="BJ20" s="1070"/>
      <c r="BK20" s="1071">
        <v>13</v>
      </c>
      <c r="BL20" s="1072">
        <v>941.65</v>
      </c>
      <c r="BM20" s="1085"/>
      <c r="BN20" s="1079"/>
      <c r="BO20" s="1043"/>
      <c r="BP20" s="1086"/>
      <c r="BQ20" s="1149">
        <f t="shared" si="12"/>
        <v>0</v>
      </c>
      <c r="BR20" s="2"/>
      <c r="BT20" s="1070"/>
      <c r="BU20" s="1071">
        <v>13</v>
      </c>
      <c r="BV20" s="1072"/>
      <c r="BW20" s="1150"/>
      <c r="BX20" s="1072"/>
      <c r="BY20" s="1151"/>
      <c r="BZ20" s="1105"/>
      <c r="CA20" s="2">
        <f t="shared" si="5"/>
        <v>0</v>
      </c>
      <c r="CD20" s="1152"/>
      <c r="CE20" s="1071">
        <v>13</v>
      </c>
      <c r="CF20" s="1072"/>
      <c r="CG20" s="1150"/>
      <c r="CH20" s="1072"/>
      <c r="CI20" s="1153"/>
      <c r="CJ20" s="1105"/>
      <c r="CK20" s="1083">
        <f t="shared" si="13"/>
        <v>0</v>
      </c>
      <c r="CN20" s="1078"/>
      <c r="CO20" s="1071">
        <v>13</v>
      </c>
      <c r="CP20" s="1072"/>
      <c r="CQ20" s="1150"/>
      <c r="CR20" s="1072"/>
      <c r="CS20" s="1153"/>
      <c r="CT20" s="1105"/>
      <c r="CU20" s="1154">
        <f t="shared" si="26"/>
        <v>0</v>
      </c>
      <c r="CX20" s="1070"/>
      <c r="CY20" s="1071">
        <v>13</v>
      </c>
      <c r="CZ20" s="1072"/>
      <c r="DA20" s="1085"/>
      <c r="DB20" s="1072"/>
      <c r="DC20" s="1043"/>
      <c r="DD20" s="1086"/>
      <c r="DE20" s="2">
        <f t="shared" si="14"/>
        <v>0</v>
      </c>
      <c r="DH20" s="1070"/>
      <c r="DI20" s="1071">
        <v>13</v>
      </c>
      <c r="DJ20" s="1072"/>
      <c r="DK20" s="1085"/>
      <c r="DL20" s="1072"/>
      <c r="DM20" s="1043"/>
      <c r="DN20" s="1086"/>
      <c r="DO20" s="2">
        <f t="shared" si="15"/>
        <v>0</v>
      </c>
      <c r="DR20" s="1070"/>
      <c r="DS20" s="1071">
        <v>13</v>
      </c>
      <c r="DT20" s="1072"/>
      <c r="DU20" s="1150"/>
      <c r="DV20" s="1072"/>
      <c r="DW20" s="1153"/>
      <c r="DX20" s="1105"/>
      <c r="DY20" s="2">
        <f t="shared" si="16"/>
        <v>0</v>
      </c>
      <c r="EB20" s="1070"/>
      <c r="EC20" s="1071">
        <v>13</v>
      </c>
      <c r="ED20" s="350"/>
      <c r="EE20" s="1156"/>
      <c r="EF20" s="350"/>
      <c r="EG20" s="1157"/>
      <c r="EH20" s="1086"/>
      <c r="EI20" s="2">
        <f t="shared" si="17"/>
        <v>0</v>
      </c>
      <c r="EL20" s="1070"/>
      <c r="EM20" s="1071">
        <v>13</v>
      </c>
      <c r="EN20" s="350"/>
      <c r="EO20" s="1156"/>
      <c r="EP20" s="350"/>
      <c r="EQ20" s="1158"/>
      <c r="ER20" s="1086"/>
      <c r="ES20" s="2">
        <f t="shared" si="18"/>
        <v>0</v>
      </c>
      <c r="EV20" s="1166"/>
      <c r="EW20" s="1071">
        <v>13</v>
      </c>
      <c r="EX20" s="1072"/>
      <c r="EY20" s="1085"/>
      <c r="EZ20" s="1072"/>
      <c r="FA20" s="1158"/>
      <c r="FB20" s="1086"/>
      <c r="FC20" s="2">
        <f t="shared" si="19"/>
        <v>0</v>
      </c>
      <c r="FF20" s="1088"/>
      <c r="FG20" s="1071">
        <v>13</v>
      </c>
      <c r="FH20" s="1079"/>
      <c r="FI20" s="1080"/>
      <c r="FJ20" s="1079"/>
      <c r="FK20" s="1157"/>
      <c r="FL20" s="1082"/>
      <c r="FM20" s="1083">
        <f t="shared" si="20"/>
        <v>0</v>
      </c>
      <c r="FP20" s="1070"/>
      <c r="FQ20" s="1071">
        <v>13</v>
      </c>
      <c r="FR20" s="1072"/>
      <c r="FS20" s="1085"/>
      <c r="FT20" s="1072"/>
      <c r="FU20" s="1158"/>
      <c r="FV20" s="1086"/>
      <c r="FW20" s="1083">
        <f t="shared" si="21"/>
        <v>0</v>
      </c>
      <c r="FX20" s="1086"/>
      <c r="FZ20" s="1070"/>
      <c r="GA20" s="1237">
        <v>13</v>
      </c>
      <c r="GB20" s="1072"/>
      <c r="GC20" s="1085"/>
      <c r="GD20" s="1072"/>
      <c r="GE20" s="1158"/>
      <c r="GF20" s="1086"/>
      <c r="GG20" s="2">
        <f t="shared" si="22"/>
        <v>0</v>
      </c>
      <c r="GJ20" s="1070"/>
      <c r="GK20" s="1071">
        <v>13</v>
      </c>
      <c r="GL20" s="1163"/>
      <c r="GM20" s="1085"/>
      <c r="GN20" s="1163"/>
      <c r="GO20" s="1043"/>
      <c r="GP20" s="1086"/>
      <c r="GQ20" s="2">
        <f t="shared" si="23"/>
        <v>0</v>
      </c>
      <c r="GT20" s="1070"/>
      <c r="GU20" s="1071">
        <v>13</v>
      </c>
      <c r="GV20" s="1072"/>
      <c r="GW20" s="1085"/>
      <c r="GX20" s="1072"/>
      <c r="GY20" s="1043"/>
      <c r="GZ20" s="1086"/>
      <c r="HA20" s="2">
        <f t="shared" si="24"/>
        <v>0</v>
      </c>
    </row>
    <row r="21" spans="1:209" x14ac:dyDescent="0.25">
      <c r="A21" s="1113">
        <v>18</v>
      </c>
      <c r="B21" s="1042">
        <f t="shared" ref="B21:I21" si="37">FY5</f>
        <v>0</v>
      </c>
      <c r="C21" s="1042">
        <f t="shared" si="37"/>
        <v>0</v>
      </c>
      <c r="D21" s="1167">
        <f>GA5</f>
        <v>0</v>
      </c>
      <c r="E21" s="1126">
        <f t="shared" si="37"/>
        <v>0</v>
      </c>
      <c r="F21" s="297">
        <f t="shared" si="37"/>
        <v>0</v>
      </c>
      <c r="G21" s="3">
        <f t="shared" si="37"/>
        <v>0</v>
      </c>
      <c r="H21" s="333">
        <f t="shared" si="37"/>
        <v>0</v>
      </c>
      <c r="I21" s="915">
        <f t="shared" si="37"/>
        <v>0</v>
      </c>
      <c r="L21" s="1070"/>
      <c r="M21" s="1071">
        <v>14</v>
      </c>
      <c r="N21" s="1072">
        <v>906.73</v>
      </c>
      <c r="O21" s="1073"/>
      <c r="P21" s="1074"/>
      <c r="Q21" s="1075"/>
      <c r="R21" s="1076"/>
      <c r="S21" s="1089">
        <f t="shared" si="7"/>
        <v>0</v>
      </c>
      <c r="V21" s="1070"/>
      <c r="W21" s="1071">
        <v>14</v>
      </c>
      <c r="X21" s="1079">
        <v>911.3</v>
      </c>
      <c r="Y21" s="1080"/>
      <c r="Z21" s="1079"/>
      <c r="AA21" s="1081"/>
      <c r="AB21" s="1082"/>
      <c r="AC21" s="1083">
        <f t="shared" si="8"/>
        <v>0</v>
      </c>
      <c r="AD21" s="1053"/>
      <c r="AF21" s="1070"/>
      <c r="AG21" s="1071">
        <v>14</v>
      </c>
      <c r="AH21" s="1090">
        <v>862</v>
      </c>
      <c r="AI21" s="1085"/>
      <c r="AJ21" s="1090"/>
      <c r="AK21" s="1043"/>
      <c r="AL21" s="1086"/>
      <c r="AM21" s="1086">
        <f t="shared" si="9"/>
        <v>0</v>
      </c>
      <c r="AP21" s="1070"/>
      <c r="AQ21" s="1071">
        <v>14</v>
      </c>
      <c r="AR21" s="1072">
        <v>941.7</v>
      </c>
      <c r="AS21" s="1085"/>
      <c r="AT21" s="1072"/>
      <c r="AU21" s="1043"/>
      <c r="AV21" s="1086"/>
      <c r="AW21" s="1086">
        <f t="shared" si="10"/>
        <v>0</v>
      </c>
      <c r="AZ21" s="1091"/>
      <c r="BA21" s="1071">
        <v>14</v>
      </c>
      <c r="BB21" s="1072">
        <v>916.25</v>
      </c>
      <c r="BC21" s="1085"/>
      <c r="BD21" s="1072"/>
      <c r="BE21" s="1043"/>
      <c r="BF21" s="1086"/>
      <c r="BG21" s="2">
        <f t="shared" si="11"/>
        <v>0</v>
      </c>
      <c r="BJ21" s="1070"/>
      <c r="BK21" s="1071">
        <v>14</v>
      </c>
      <c r="BL21" s="1072">
        <v>956.17</v>
      </c>
      <c r="BM21" s="1085"/>
      <c r="BN21" s="1072"/>
      <c r="BO21" s="1043"/>
      <c r="BP21" s="1086"/>
      <c r="BQ21" s="1149">
        <f t="shared" si="12"/>
        <v>0</v>
      </c>
      <c r="BR21" s="2"/>
      <c r="BT21" s="1070"/>
      <c r="BU21" s="1071">
        <v>14</v>
      </c>
      <c r="BV21" s="1072"/>
      <c r="BW21" s="1150"/>
      <c r="BX21" s="1072"/>
      <c r="BY21" s="1151"/>
      <c r="BZ21" s="1105"/>
      <c r="CA21" s="2">
        <f t="shared" si="5"/>
        <v>0</v>
      </c>
      <c r="CD21" s="1152"/>
      <c r="CE21" s="1071">
        <v>14</v>
      </c>
      <c r="CF21" s="1072"/>
      <c r="CG21" s="1150"/>
      <c r="CH21" s="1072"/>
      <c r="CI21" s="1153"/>
      <c r="CJ21" s="1105"/>
      <c r="CK21" s="1083">
        <f t="shared" si="13"/>
        <v>0</v>
      </c>
      <c r="CN21" s="1078"/>
      <c r="CO21" s="1071">
        <v>14</v>
      </c>
      <c r="CP21" s="1072"/>
      <c r="CQ21" s="1150"/>
      <c r="CR21" s="1072"/>
      <c r="CS21" s="1153"/>
      <c r="CT21" s="1105"/>
      <c r="CU21" s="1154">
        <f t="shared" si="26"/>
        <v>0</v>
      </c>
      <c r="CX21" s="1070"/>
      <c r="CY21" s="1071">
        <v>14</v>
      </c>
      <c r="CZ21" s="1072"/>
      <c r="DA21" s="1085"/>
      <c r="DB21" s="1072"/>
      <c r="DC21" s="1043"/>
      <c r="DD21" s="1086"/>
      <c r="DE21" s="2">
        <f t="shared" si="14"/>
        <v>0</v>
      </c>
      <c r="DH21" s="1070"/>
      <c r="DI21" s="1071">
        <v>14</v>
      </c>
      <c r="DJ21" s="1072"/>
      <c r="DK21" s="1085"/>
      <c r="DL21" s="1072"/>
      <c r="DM21" s="1043"/>
      <c r="DN21" s="1086"/>
      <c r="DO21" s="2">
        <f t="shared" si="15"/>
        <v>0</v>
      </c>
      <c r="DR21" s="1070"/>
      <c r="DS21" s="1071">
        <v>14</v>
      </c>
      <c r="DT21" s="1072"/>
      <c r="DU21" s="1150"/>
      <c r="DV21" s="1072"/>
      <c r="DW21" s="1153"/>
      <c r="DX21" s="1105"/>
      <c r="DY21" s="2">
        <f t="shared" si="16"/>
        <v>0</v>
      </c>
      <c r="EB21" s="1070"/>
      <c r="EC21" s="1071">
        <v>14</v>
      </c>
      <c r="ED21" s="350"/>
      <c r="EE21" s="1156"/>
      <c r="EF21" s="350"/>
      <c r="EG21" s="1157"/>
      <c r="EH21" s="1086"/>
      <c r="EI21" s="2">
        <f t="shared" si="17"/>
        <v>0</v>
      </c>
      <c r="EL21" s="1070"/>
      <c r="EM21" s="1071">
        <v>14</v>
      </c>
      <c r="EN21" s="350"/>
      <c r="EO21" s="1156"/>
      <c r="EP21" s="350"/>
      <c r="EQ21" s="1158"/>
      <c r="ER21" s="1086"/>
      <c r="ES21" s="2">
        <f t="shared" si="18"/>
        <v>0</v>
      </c>
      <c r="EV21" s="1166"/>
      <c r="EW21" s="1071">
        <v>14</v>
      </c>
      <c r="EX21" s="1072"/>
      <c r="EY21" s="1085"/>
      <c r="EZ21" s="1072"/>
      <c r="FA21" s="1158"/>
      <c r="FB21" s="1086"/>
      <c r="FC21" s="2">
        <f t="shared" si="19"/>
        <v>0</v>
      </c>
      <c r="FF21" s="1088"/>
      <c r="FG21" s="1071">
        <v>14</v>
      </c>
      <c r="FH21" s="1079"/>
      <c r="FI21" s="1080"/>
      <c r="FJ21" s="1079"/>
      <c r="FK21" s="1157"/>
      <c r="FL21" s="1082"/>
      <c r="FM21" s="1083">
        <f t="shared" si="20"/>
        <v>0</v>
      </c>
      <c r="FP21" s="1070"/>
      <c r="FQ21" s="1071">
        <v>14</v>
      </c>
      <c r="FR21" s="1072"/>
      <c r="FS21" s="1085"/>
      <c r="FT21" s="1072"/>
      <c r="FU21" s="1158"/>
      <c r="FV21" s="1086"/>
      <c r="FW21" s="1083">
        <f t="shared" si="21"/>
        <v>0</v>
      </c>
      <c r="FX21" s="1086"/>
      <c r="FZ21" s="1070"/>
      <c r="GA21" s="1237">
        <v>14</v>
      </c>
      <c r="GB21" s="1072"/>
      <c r="GC21" s="1085"/>
      <c r="GD21" s="1072"/>
      <c r="GE21" s="1158"/>
      <c r="GF21" s="1086"/>
      <c r="GG21" s="2">
        <f t="shared" si="22"/>
        <v>0</v>
      </c>
      <c r="GJ21" s="1070"/>
      <c r="GK21" s="1071">
        <v>14</v>
      </c>
      <c r="GL21" s="1163"/>
      <c r="GM21" s="1085"/>
      <c r="GN21" s="1163"/>
      <c r="GO21" s="1043"/>
      <c r="GP21" s="1086"/>
      <c r="GQ21" s="2">
        <f t="shared" si="23"/>
        <v>0</v>
      </c>
      <c r="GT21" s="1070"/>
      <c r="GU21" s="1071">
        <v>14</v>
      </c>
      <c r="GV21" s="1072"/>
      <c r="GW21" s="1085"/>
      <c r="GX21" s="1072"/>
      <c r="GY21" s="1043"/>
      <c r="GZ21" s="1086"/>
      <c r="HA21" s="2">
        <f t="shared" si="24"/>
        <v>0</v>
      </c>
    </row>
    <row r="22" spans="1:209" x14ac:dyDescent="0.25">
      <c r="A22" s="1113">
        <v>19</v>
      </c>
      <c r="B22" s="1042">
        <f t="shared" ref="B22:H22" si="38">GI5</f>
        <v>0</v>
      </c>
      <c r="C22" s="1042">
        <f t="shared" si="38"/>
        <v>0</v>
      </c>
      <c r="D22" s="1125">
        <f t="shared" si="38"/>
        <v>0</v>
      </c>
      <c r="E22" s="1126">
        <f t="shared" si="38"/>
        <v>0</v>
      </c>
      <c r="F22" s="297">
        <f t="shared" si="38"/>
        <v>0</v>
      </c>
      <c r="G22" s="3">
        <f t="shared" si="38"/>
        <v>0</v>
      </c>
      <c r="H22" s="333">
        <f t="shared" si="38"/>
        <v>0</v>
      </c>
      <c r="I22" s="915">
        <f>GP5</f>
        <v>0</v>
      </c>
      <c r="L22" s="1070"/>
      <c r="M22" s="1071">
        <v>15</v>
      </c>
      <c r="N22" s="1072">
        <v>907.63</v>
      </c>
      <c r="O22" s="1085"/>
      <c r="P22" s="1072"/>
      <c r="Q22" s="1043"/>
      <c r="R22" s="1086"/>
      <c r="S22" s="1083">
        <f t="shared" si="7"/>
        <v>0</v>
      </c>
      <c r="V22" s="1070"/>
      <c r="W22" s="1071">
        <v>15</v>
      </c>
      <c r="X22" s="1079">
        <v>983.4</v>
      </c>
      <c r="Y22" s="1080"/>
      <c r="Z22" s="1079"/>
      <c r="AA22" s="1081"/>
      <c r="AB22" s="1082"/>
      <c r="AC22" s="1083">
        <f t="shared" si="8"/>
        <v>0</v>
      </c>
      <c r="AD22" s="1053"/>
      <c r="AF22" s="1070"/>
      <c r="AG22" s="1071">
        <v>15</v>
      </c>
      <c r="AH22" s="1090">
        <v>784</v>
      </c>
      <c r="AI22" s="1085"/>
      <c r="AJ22" s="1090"/>
      <c r="AK22" s="1043"/>
      <c r="AL22" s="1086"/>
      <c r="AM22" s="1086">
        <f t="shared" si="9"/>
        <v>0</v>
      </c>
      <c r="AP22" s="1070"/>
      <c r="AQ22" s="1071">
        <v>15</v>
      </c>
      <c r="AR22" s="1072">
        <v>966.6</v>
      </c>
      <c r="AS22" s="1085"/>
      <c r="AT22" s="1072"/>
      <c r="AU22" s="1043"/>
      <c r="AV22" s="1086"/>
      <c r="AW22" s="1086">
        <f t="shared" si="10"/>
        <v>0</v>
      </c>
      <c r="AZ22" s="1091"/>
      <c r="BA22" s="1071">
        <v>15</v>
      </c>
      <c r="BB22" s="1072">
        <v>918.97</v>
      </c>
      <c r="BC22" s="1085"/>
      <c r="BD22" s="1072"/>
      <c r="BE22" s="1043"/>
      <c r="BF22" s="1086"/>
      <c r="BG22" s="2">
        <f t="shared" si="11"/>
        <v>0</v>
      </c>
      <c r="BJ22" s="1070"/>
      <c r="BK22" s="1071">
        <v>15</v>
      </c>
      <c r="BL22" s="1072">
        <v>963.43</v>
      </c>
      <c r="BM22" s="1085"/>
      <c r="BN22" s="1072"/>
      <c r="BO22" s="1043"/>
      <c r="BP22" s="1086"/>
      <c r="BQ22" s="1149">
        <f t="shared" si="12"/>
        <v>0</v>
      </c>
      <c r="BR22" s="2"/>
      <c r="BT22" s="1070"/>
      <c r="BU22" s="1071">
        <v>15</v>
      </c>
      <c r="BV22" s="1072"/>
      <c r="BW22" s="1150"/>
      <c r="BX22" s="1072"/>
      <c r="BY22" s="1151"/>
      <c r="BZ22" s="1105"/>
      <c r="CA22" s="2">
        <f t="shared" si="5"/>
        <v>0</v>
      </c>
      <c r="CD22" s="1152"/>
      <c r="CE22" s="1071">
        <v>15</v>
      </c>
      <c r="CF22" s="1072"/>
      <c r="CG22" s="1150"/>
      <c r="CH22" s="1072"/>
      <c r="CI22" s="1153"/>
      <c r="CJ22" s="1105"/>
      <c r="CK22" s="1083">
        <f t="shared" si="13"/>
        <v>0</v>
      </c>
      <c r="CN22" s="1078"/>
      <c r="CO22" s="1071">
        <v>15</v>
      </c>
      <c r="CP22" s="350"/>
      <c r="CQ22" s="1150"/>
      <c r="CR22" s="350"/>
      <c r="CS22" s="1153"/>
      <c r="CT22" s="1105"/>
      <c r="CU22" s="1154">
        <f t="shared" si="26"/>
        <v>0</v>
      </c>
      <c r="CX22" s="1070"/>
      <c r="CY22" s="1071">
        <v>15</v>
      </c>
      <c r="CZ22" s="1072"/>
      <c r="DA22" s="1085"/>
      <c r="DB22" s="1072"/>
      <c r="DC22" s="1043"/>
      <c r="DD22" s="1086"/>
      <c r="DE22" s="2">
        <f t="shared" si="14"/>
        <v>0</v>
      </c>
      <c r="DH22" s="1070"/>
      <c r="DI22" s="1071">
        <v>15</v>
      </c>
      <c r="DJ22" s="1072"/>
      <c r="DK22" s="1085"/>
      <c r="DL22" s="1072"/>
      <c r="DM22" s="1043"/>
      <c r="DN22" s="1086"/>
      <c r="DO22" s="2">
        <f t="shared" si="15"/>
        <v>0</v>
      </c>
      <c r="DR22" s="1070"/>
      <c r="DS22" s="1071">
        <v>15</v>
      </c>
      <c r="DT22" s="1072"/>
      <c r="DU22" s="1150"/>
      <c r="DV22" s="1072"/>
      <c r="DW22" s="1153"/>
      <c r="DX22" s="1105"/>
      <c r="DY22" s="2">
        <f t="shared" si="16"/>
        <v>0</v>
      </c>
      <c r="EB22" s="1070"/>
      <c r="EC22" s="1071">
        <v>15</v>
      </c>
      <c r="ED22" s="350"/>
      <c r="EE22" s="1156"/>
      <c r="EF22" s="350"/>
      <c r="EG22" s="1157"/>
      <c r="EH22" s="1086"/>
      <c r="EI22" s="2">
        <f t="shared" si="17"/>
        <v>0</v>
      </c>
      <c r="EL22" s="1070"/>
      <c r="EM22" s="1071">
        <v>15</v>
      </c>
      <c r="EN22" s="350"/>
      <c r="EO22" s="1156"/>
      <c r="EP22" s="350"/>
      <c r="EQ22" s="1158"/>
      <c r="ER22" s="1086"/>
      <c r="ES22" s="2">
        <f t="shared" si="18"/>
        <v>0</v>
      </c>
      <c r="EV22" s="1166"/>
      <c r="EW22" s="1071">
        <v>15</v>
      </c>
      <c r="EX22" s="1072"/>
      <c r="EY22" s="1085"/>
      <c r="EZ22" s="1072"/>
      <c r="FA22" s="1158"/>
      <c r="FB22" s="1086"/>
      <c r="FC22" s="2">
        <f t="shared" si="19"/>
        <v>0</v>
      </c>
      <c r="FF22" s="1088"/>
      <c r="FG22" s="1071">
        <v>15</v>
      </c>
      <c r="FH22" s="1079"/>
      <c r="FI22" s="1080"/>
      <c r="FJ22" s="1079"/>
      <c r="FK22" s="1157"/>
      <c r="FL22" s="1082"/>
      <c r="FM22" s="1083">
        <f t="shared" si="20"/>
        <v>0</v>
      </c>
      <c r="FP22" s="1070"/>
      <c r="FQ22" s="1071">
        <v>15</v>
      </c>
      <c r="FR22" s="1072"/>
      <c r="FS22" s="1085"/>
      <c r="FT22" s="1072"/>
      <c r="FU22" s="1158"/>
      <c r="FV22" s="1086"/>
      <c r="FW22" s="1083">
        <f t="shared" si="21"/>
        <v>0</v>
      </c>
      <c r="FX22" s="1086"/>
      <c r="FZ22" s="1070"/>
      <c r="GA22" s="1237">
        <v>15</v>
      </c>
      <c r="GB22" s="1072"/>
      <c r="GC22" s="1085"/>
      <c r="GD22" s="1072"/>
      <c r="GE22" s="1158"/>
      <c r="GF22" s="1086"/>
      <c r="GG22" s="2">
        <f t="shared" si="22"/>
        <v>0</v>
      </c>
      <c r="GJ22" s="1070"/>
      <c r="GK22" s="1071">
        <v>15</v>
      </c>
      <c r="GL22" s="1163"/>
      <c r="GM22" s="1085"/>
      <c r="GN22" s="1163"/>
      <c r="GO22" s="1043"/>
      <c r="GP22" s="1086"/>
      <c r="GQ22" s="2">
        <f t="shared" si="23"/>
        <v>0</v>
      </c>
      <c r="GT22" s="1070"/>
      <c r="GU22" s="1071">
        <v>15</v>
      </c>
      <c r="GV22" s="1072"/>
      <c r="GW22" s="1085"/>
      <c r="GX22" s="1072"/>
      <c r="GY22" s="1043"/>
      <c r="GZ22" s="1086"/>
      <c r="HA22" s="2">
        <f t="shared" si="24"/>
        <v>0</v>
      </c>
    </row>
    <row r="23" spans="1:209" x14ac:dyDescent="0.25">
      <c r="A23" s="1113">
        <v>20</v>
      </c>
      <c r="B23" s="1042">
        <f t="shared" ref="B23:H23" si="39">GS5</f>
        <v>0</v>
      </c>
      <c r="C23" s="1042">
        <f>GT5</f>
        <v>0</v>
      </c>
      <c r="D23" s="1125">
        <f>GU5</f>
        <v>0</v>
      </c>
      <c r="E23" s="1126">
        <f t="shared" si="39"/>
        <v>0</v>
      </c>
      <c r="F23" s="297">
        <f t="shared" si="39"/>
        <v>0</v>
      </c>
      <c r="G23" s="3">
        <f t="shared" si="39"/>
        <v>0</v>
      </c>
      <c r="H23" s="333">
        <f t="shared" si="39"/>
        <v>0</v>
      </c>
      <c r="I23" s="915">
        <f>F23-H23</f>
        <v>0</v>
      </c>
      <c r="L23" s="1070"/>
      <c r="M23" s="1071">
        <v>16</v>
      </c>
      <c r="N23" s="1072">
        <v>870.44</v>
      </c>
      <c r="O23" s="1085"/>
      <c r="P23" s="1072"/>
      <c r="Q23" s="1043"/>
      <c r="R23" s="1086"/>
      <c r="S23" s="1083">
        <f t="shared" si="7"/>
        <v>0</v>
      </c>
      <c r="V23" s="1070"/>
      <c r="W23" s="1071">
        <v>16</v>
      </c>
      <c r="X23" s="1079">
        <v>1064.0999999999999</v>
      </c>
      <c r="Y23" s="1080"/>
      <c r="Z23" s="1079"/>
      <c r="AA23" s="1081"/>
      <c r="AB23" s="1082"/>
      <c r="AC23" s="1083">
        <f t="shared" si="8"/>
        <v>0</v>
      </c>
      <c r="AD23" s="1053"/>
      <c r="AF23" s="1070"/>
      <c r="AG23" s="1071">
        <v>16</v>
      </c>
      <c r="AH23" s="1090">
        <v>890.5</v>
      </c>
      <c r="AI23" s="1085"/>
      <c r="AJ23" s="1090"/>
      <c r="AK23" s="1043"/>
      <c r="AL23" s="1086"/>
      <c r="AM23" s="1086">
        <f t="shared" si="9"/>
        <v>0</v>
      </c>
      <c r="AP23" s="1070"/>
      <c r="AQ23" s="1071">
        <v>16</v>
      </c>
      <c r="AR23" s="1072">
        <v>961.6</v>
      </c>
      <c r="AS23" s="1085"/>
      <c r="AT23" s="1072"/>
      <c r="AU23" s="1043"/>
      <c r="AV23" s="1086"/>
      <c r="AW23" s="1086">
        <f t="shared" si="10"/>
        <v>0</v>
      </c>
      <c r="AZ23" s="1091"/>
      <c r="BA23" s="1071">
        <v>16</v>
      </c>
      <c r="BB23" s="1072">
        <v>930.77</v>
      </c>
      <c r="BC23" s="1085"/>
      <c r="BD23" s="1072"/>
      <c r="BE23" s="1043"/>
      <c r="BF23" s="1086"/>
      <c r="BG23" s="2">
        <f t="shared" si="11"/>
        <v>0</v>
      </c>
      <c r="BJ23" s="1070"/>
      <c r="BK23" s="1071">
        <v>16</v>
      </c>
      <c r="BL23" s="1072">
        <v>968.87</v>
      </c>
      <c r="BM23" s="1085"/>
      <c r="BN23" s="1072"/>
      <c r="BO23" s="1043"/>
      <c r="BP23" s="1086"/>
      <c r="BQ23" s="1149">
        <f t="shared" si="12"/>
        <v>0</v>
      </c>
      <c r="BR23" s="2"/>
      <c r="BT23" s="1070"/>
      <c r="BU23" s="1071">
        <v>16</v>
      </c>
      <c r="BV23" s="1072"/>
      <c r="BW23" s="1150"/>
      <c r="BX23" s="1072"/>
      <c r="BY23" s="1151"/>
      <c r="BZ23" s="1105"/>
      <c r="CA23" s="2">
        <f t="shared" si="5"/>
        <v>0</v>
      </c>
      <c r="CD23" s="1152"/>
      <c r="CE23" s="1071">
        <v>16</v>
      </c>
      <c r="CF23" s="1072"/>
      <c r="CG23" s="1150"/>
      <c r="CH23" s="1072"/>
      <c r="CI23" s="1153"/>
      <c r="CJ23" s="1105"/>
      <c r="CK23" s="1083">
        <f t="shared" si="13"/>
        <v>0</v>
      </c>
      <c r="CN23" s="1078"/>
      <c r="CO23" s="1071">
        <v>16</v>
      </c>
      <c r="CP23" s="1072"/>
      <c r="CQ23" s="1150"/>
      <c r="CR23" s="1072"/>
      <c r="CS23" s="1153"/>
      <c r="CT23" s="1105"/>
      <c r="CU23" s="1154">
        <f t="shared" si="26"/>
        <v>0</v>
      </c>
      <c r="CX23" s="1070"/>
      <c r="CY23" s="1071">
        <v>16</v>
      </c>
      <c r="CZ23" s="1072"/>
      <c r="DA23" s="1085"/>
      <c r="DB23" s="1072"/>
      <c r="DC23" s="1043"/>
      <c r="DD23" s="1086"/>
      <c r="DE23" s="2">
        <f t="shared" si="14"/>
        <v>0</v>
      </c>
      <c r="DH23" s="1070"/>
      <c r="DI23" s="1071">
        <v>16</v>
      </c>
      <c r="DJ23" s="1072"/>
      <c r="DK23" s="1085"/>
      <c r="DL23" s="1072"/>
      <c r="DM23" s="1043"/>
      <c r="DN23" s="1086"/>
      <c r="DO23" s="2">
        <f t="shared" si="15"/>
        <v>0</v>
      </c>
      <c r="DR23" s="1070"/>
      <c r="DS23" s="1071">
        <v>16</v>
      </c>
      <c r="DT23" s="1072"/>
      <c r="DU23" s="1150"/>
      <c r="DV23" s="1072"/>
      <c r="DW23" s="1153"/>
      <c r="DX23" s="1105"/>
      <c r="DY23" s="2">
        <f t="shared" si="16"/>
        <v>0</v>
      </c>
      <c r="EB23" s="1070"/>
      <c r="EC23" s="1071">
        <v>16</v>
      </c>
      <c r="ED23" s="350"/>
      <c r="EE23" s="1156"/>
      <c r="EF23" s="350"/>
      <c r="EG23" s="1157"/>
      <c r="EH23" s="1086"/>
      <c r="EI23" s="2">
        <f t="shared" si="17"/>
        <v>0</v>
      </c>
      <c r="EL23" s="1070"/>
      <c r="EM23" s="1071">
        <v>16</v>
      </c>
      <c r="EN23" s="350"/>
      <c r="EO23" s="1156"/>
      <c r="EP23" s="350"/>
      <c r="EQ23" s="1158"/>
      <c r="ER23" s="1086"/>
      <c r="ES23" s="2">
        <f t="shared" si="18"/>
        <v>0</v>
      </c>
      <c r="EV23" s="1166"/>
      <c r="EW23" s="1071">
        <v>16</v>
      </c>
      <c r="EX23" s="1072"/>
      <c r="EY23" s="1085"/>
      <c r="EZ23" s="1072"/>
      <c r="FA23" s="1158"/>
      <c r="FB23" s="1086"/>
      <c r="FC23" s="2">
        <f t="shared" si="19"/>
        <v>0</v>
      </c>
      <c r="FF23" s="1088"/>
      <c r="FG23" s="1071">
        <v>16</v>
      </c>
      <c r="FH23" s="1079"/>
      <c r="FI23" s="1080"/>
      <c r="FJ23" s="1079"/>
      <c r="FK23" s="1157"/>
      <c r="FL23" s="1082"/>
      <c r="FM23" s="1083">
        <f t="shared" si="20"/>
        <v>0</v>
      </c>
      <c r="FP23" s="1070"/>
      <c r="FQ23" s="1071">
        <v>16</v>
      </c>
      <c r="FR23" s="1072"/>
      <c r="FS23" s="1085"/>
      <c r="FT23" s="1072"/>
      <c r="FU23" s="1158"/>
      <c r="FV23" s="1086"/>
      <c r="FW23" s="1083">
        <f t="shared" si="21"/>
        <v>0</v>
      </c>
      <c r="FX23" s="1086"/>
      <c r="FZ23" s="1070"/>
      <c r="GA23" s="1237">
        <v>16</v>
      </c>
      <c r="GB23" s="1072"/>
      <c r="GC23" s="1085"/>
      <c r="GD23" s="1072"/>
      <c r="GE23" s="1158"/>
      <c r="GF23" s="1086"/>
      <c r="GG23" s="2">
        <f t="shared" si="22"/>
        <v>0</v>
      </c>
      <c r="GJ23" s="1070"/>
      <c r="GK23" s="1071">
        <v>16</v>
      </c>
      <c r="GL23" s="1163"/>
      <c r="GM23" s="1085"/>
      <c r="GN23" s="1163"/>
      <c r="GO23" s="1043"/>
      <c r="GP23" s="1086"/>
      <c r="GQ23" s="2">
        <f t="shared" si="23"/>
        <v>0</v>
      </c>
      <c r="GT23" s="1070"/>
      <c r="GU23" s="1071">
        <v>16</v>
      </c>
      <c r="GV23" s="1072"/>
      <c r="GW23" s="1085"/>
      <c r="GX23" s="1072"/>
      <c r="GY23" s="1043"/>
      <c r="GZ23" s="1086"/>
      <c r="HA23" s="2">
        <f t="shared" si="24"/>
        <v>0</v>
      </c>
    </row>
    <row r="24" spans="1:209" x14ac:dyDescent="0.25">
      <c r="A24" s="1113">
        <v>21</v>
      </c>
      <c r="B24" s="1042" t="e">
        <f>#REF!</f>
        <v>#REF!</v>
      </c>
      <c r="C24" s="1042" t="e">
        <f>#REF!</f>
        <v>#REF!</v>
      </c>
      <c r="D24" s="1125" t="e">
        <f>#REF!</f>
        <v>#REF!</v>
      </c>
      <c r="E24" s="1126" t="e">
        <f>#REF!</f>
        <v>#REF!</v>
      </c>
      <c r="F24" s="297" t="e">
        <f>#REF!</f>
        <v>#REF!</v>
      </c>
      <c r="G24" s="3" t="e">
        <f>#REF!</f>
        <v>#REF!</v>
      </c>
      <c r="H24" s="333" t="e">
        <f>#REF!</f>
        <v>#REF!</v>
      </c>
      <c r="I24" s="915" t="e">
        <f>#REF!</f>
        <v>#REF!</v>
      </c>
      <c r="L24" s="1070"/>
      <c r="M24" s="1071">
        <v>17</v>
      </c>
      <c r="N24" s="1072">
        <v>907.18</v>
      </c>
      <c r="O24" s="1085"/>
      <c r="P24" s="1072"/>
      <c r="Q24" s="1043"/>
      <c r="R24" s="1086"/>
      <c r="S24" s="1083">
        <f t="shared" si="7"/>
        <v>0</v>
      </c>
      <c r="V24" s="1070"/>
      <c r="W24" s="1071">
        <v>17</v>
      </c>
      <c r="X24" s="1079">
        <v>911.7</v>
      </c>
      <c r="Y24" s="1080"/>
      <c r="Z24" s="1079"/>
      <c r="AA24" s="1081"/>
      <c r="AB24" s="1082"/>
      <c r="AC24" s="1083">
        <f t="shared" si="8"/>
        <v>0</v>
      </c>
      <c r="AD24" s="1053"/>
      <c r="AF24" s="1070"/>
      <c r="AG24" s="1071">
        <v>17</v>
      </c>
      <c r="AH24" s="1090">
        <v>809.5</v>
      </c>
      <c r="AI24" s="1085"/>
      <c r="AJ24" s="1090"/>
      <c r="AK24" s="1043"/>
      <c r="AL24" s="1086"/>
      <c r="AM24" s="1086">
        <f t="shared" si="9"/>
        <v>0</v>
      </c>
      <c r="AP24" s="1070"/>
      <c r="AQ24" s="1071">
        <v>17</v>
      </c>
      <c r="AR24" s="1072">
        <v>923.5</v>
      </c>
      <c r="AS24" s="1085"/>
      <c r="AT24" s="1072"/>
      <c r="AU24" s="1043"/>
      <c r="AV24" s="1086"/>
      <c r="AW24" s="1086">
        <f t="shared" si="10"/>
        <v>0</v>
      </c>
      <c r="AZ24" s="1091"/>
      <c r="BA24" s="1071">
        <v>17</v>
      </c>
      <c r="BB24" s="1072">
        <v>918.97</v>
      </c>
      <c r="BC24" s="1085"/>
      <c r="BD24" s="1072"/>
      <c r="BE24" s="1043"/>
      <c r="BF24" s="1086"/>
      <c r="BG24" s="2">
        <f t="shared" si="11"/>
        <v>0</v>
      </c>
      <c r="BJ24" s="1070"/>
      <c r="BK24" s="1071">
        <v>17</v>
      </c>
      <c r="BL24" s="1072">
        <v>955.26</v>
      </c>
      <c r="BM24" s="1085"/>
      <c r="BN24" s="1072"/>
      <c r="BO24" s="1043"/>
      <c r="BP24" s="1086"/>
      <c r="BQ24" s="1149">
        <f t="shared" si="12"/>
        <v>0</v>
      </c>
      <c r="BR24" s="2"/>
      <c r="BT24" s="1070"/>
      <c r="BU24" s="1071">
        <v>17</v>
      </c>
      <c r="BV24" s="1072"/>
      <c r="BW24" s="1150"/>
      <c r="BX24" s="1072"/>
      <c r="BY24" s="1151"/>
      <c r="BZ24" s="1105"/>
      <c r="CA24" s="2">
        <f t="shared" si="5"/>
        <v>0</v>
      </c>
      <c r="CD24" s="1152"/>
      <c r="CE24" s="1071">
        <v>17</v>
      </c>
      <c r="CF24" s="1072"/>
      <c r="CG24" s="1150"/>
      <c r="CH24" s="1072"/>
      <c r="CI24" s="1153"/>
      <c r="CJ24" s="1105"/>
      <c r="CK24" s="1083">
        <f t="shared" si="13"/>
        <v>0</v>
      </c>
      <c r="CN24" s="1078"/>
      <c r="CO24" s="1071">
        <v>17</v>
      </c>
      <c r="CP24" s="1072"/>
      <c r="CQ24" s="1150"/>
      <c r="CR24" s="1072"/>
      <c r="CS24" s="1153"/>
      <c r="CT24" s="1105"/>
      <c r="CU24" s="1154">
        <f t="shared" si="26"/>
        <v>0</v>
      </c>
      <c r="CX24" s="1070"/>
      <c r="CY24" s="1071">
        <v>17</v>
      </c>
      <c r="CZ24" s="1072"/>
      <c r="DA24" s="1085"/>
      <c r="DB24" s="1072"/>
      <c r="DC24" s="1043"/>
      <c r="DD24" s="1086"/>
      <c r="DE24" s="2">
        <f t="shared" si="14"/>
        <v>0</v>
      </c>
      <c r="DH24" s="1070"/>
      <c r="DI24" s="1071">
        <v>17</v>
      </c>
      <c r="DJ24" s="1072"/>
      <c r="DK24" s="1085"/>
      <c r="DL24" s="1072"/>
      <c r="DM24" s="1043"/>
      <c r="DN24" s="1086"/>
      <c r="DO24" s="2">
        <f t="shared" si="15"/>
        <v>0</v>
      </c>
      <c r="DR24" s="1070"/>
      <c r="DS24" s="1071">
        <v>17</v>
      </c>
      <c r="DT24" s="1072"/>
      <c r="DU24" s="1150"/>
      <c r="DV24" s="1072"/>
      <c r="DW24" s="1153"/>
      <c r="DX24" s="1105"/>
      <c r="DY24" s="2">
        <f t="shared" si="16"/>
        <v>0</v>
      </c>
      <c r="EB24" s="1070"/>
      <c r="EC24" s="1071">
        <v>17</v>
      </c>
      <c r="ED24" s="350"/>
      <c r="EE24" s="1156"/>
      <c r="EF24" s="350"/>
      <c r="EG24" s="1157"/>
      <c r="EH24" s="1086"/>
      <c r="EI24" s="2">
        <f t="shared" si="17"/>
        <v>0</v>
      </c>
      <c r="EL24" s="1070"/>
      <c r="EM24" s="1071">
        <v>17</v>
      </c>
      <c r="EN24" s="350"/>
      <c r="EO24" s="1156"/>
      <c r="EP24" s="350"/>
      <c r="EQ24" s="1158"/>
      <c r="ER24" s="1086"/>
      <c r="ES24" s="2">
        <f t="shared" si="18"/>
        <v>0</v>
      </c>
      <c r="EV24" s="1166"/>
      <c r="EW24" s="1071">
        <v>17</v>
      </c>
      <c r="EX24" s="1072"/>
      <c r="EY24" s="1085"/>
      <c r="EZ24" s="1072"/>
      <c r="FA24" s="1158"/>
      <c r="FB24" s="1086"/>
      <c r="FC24" s="2">
        <f t="shared" si="19"/>
        <v>0</v>
      </c>
      <c r="FF24" s="1088"/>
      <c r="FG24" s="1071">
        <v>17</v>
      </c>
      <c r="FH24" s="1079"/>
      <c r="FI24" s="1080"/>
      <c r="FJ24" s="1079"/>
      <c r="FK24" s="1157"/>
      <c r="FL24" s="1082"/>
      <c r="FM24" s="1083">
        <f t="shared" si="20"/>
        <v>0</v>
      </c>
      <c r="FP24" s="1070"/>
      <c r="FQ24" s="1071">
        <v>17</v>
      </c>
      <c r="FR24" s="1072"/>
      <c r="FS24" s="1085"/>
      <c r="FT24" s="1072"/>
      <c r="FU24" s="1158"/>
      <c r="FV24" s="1086"/>
      <c r="FW24" s="1083">
        <f t="shared" si="21"/>
        <v>0</v>
      </c>
      <c r="FX24" s="1086"/>
      <c r="FZ24" s="1070"/>
      <c r="GA24" s="1237">
        <v>17</v>
      </c>
      <c r="GB24" s="1072"/>
      <c r="GC24" s="1085"/>
      <c r="GD24" s="1072"/>
      <c r="GE24" s="1158"/>
      <c r="GF24" s="1086"/>
      <c r="GG24" s="2">
        <f t="shared" si="22"/>
        <v>0</v>
      </c>
      <c r="GJ24" s="1070"/>
      <c r="GK24" s="1071">
        <v>17</v>
      </c>
      <c r="GL24" s="1163"/>
      <c r="GM24" s="1085"/>
      <c r="GN24" s="1163"/>
      <c r="GO24" s="1043"/>
      <c r="GP24" s="1086"/>
      <c r="GQ24" s="2">
        <f t="shared" si="23"/>
        <v>0</v>
      </c>
      <c r="GT24" s="1070"/>
      <c r="GU24" s="1071">
        <v>17</v>
      </c>
      <c r="GV24" s="1072"/>
      <c r="GW24" s="1085"/>
      <c r="GX24" s="1072"/>
      <c r="GY24" s="1043"/>
      <c r="GZ24" s="1086"/>
      <c r="HA24" s="2">
        <f t="shared" si="24"/>
        <v>0</v>
      </c>
    </row>
    <row r="25" spans="1:209" x14ac:dyDescent="0.25">
      <c r="A25" s="1113">
        <v>22</v>
      </c>
      <c r="B25" s="1042" t="e">
        <f>#REF!</f>
        <v>#REF!</v>
      </c>
      <c r="C25" s="1086" t="e">
        <f>#REF!</f>
        <v>#REF!</v>
      </c>
      <c r="D25" s="1125" t="e">
        <f>#REF!</f>
        <v>#REF!</v>
      </c>
      <c r="E25" s="1126" t="e">
        <f>#REF!</f>
        <v>#REF!</v>
      </c>
      <c r="F25" s="297" t="e">
        <f>#REF!</f>
        <v>#REF!</v>
      </c>
      <c r="G25" s="3" t="e">
        <f>#REF!</f>
        <v>#REF!</v>
      </c>
      <c r="H25" s="333" t="e">
        <f>#REF!</f>
        <v>#REF!</v>
      </c>
      <c r="I25" s="915" t="e">
        <f>#REF!</f>
        <v>#REF!</v>
      </c>
      <c r="L25" s="1088"/>
      <c r="M25" s="1071">
        <v>18</v>
      </c>
      <c r="N25" s="1072">
        <v>889.4</v>
      </c>
      <c r="O25" s="1085"/>
      <c r="P25" s="1072"/>
      <c r="Q25" s="1043"/>
      <c r="R25" s="1086"/>
      <c r="S25" s="1083">
        <f t="shared" si="7"/>
        <v>0</v>
      </c>
      <c r="V25" s="1092"/>
      <c r="W25" s="1071">
        <v>18</v>
      </c>
      <c r="X25" s="1079">
        <v>983.9</v>
      </c>
      <c r="Y25" s="1080"/>
      <c r="Z25" s="1079"/>
      <c r="AA25" s="1081"/>
      <c r="AB25" s="1082"/>
      <c r="AC25" s="1083">
        <f t="shared" si="8"/>
        <v>0</v>
      </c>
      <c r="AD25" s="1053"/>
      <c r="AF25" s="1088"/>
      <c r="AG25" s="1071">
        <v>18</v>
      </c>
      <c r="AH25" s="1090">
        <v>884.5</v>
      </c>
      <c r="AI25" s="1085"/>
      <c r="AJ25" s="1090"/>
      <c r="AK25" s="1043"/>
      <c r="AL25" s="1086"/>
      <c r="AM25" s="1086">
        <f t="shared" si="9"/>
        <v>0</v>
      </c>
      <c r="AP25" s="1088"/>
      <c r="AQ25" s="1071">
        <v>18</v>
      </c>
      <c r="AR25" s="1072">
        <v>982.9</v>
      </c>
      <c r="AS25" s="1085"/>
      <c r="AT25" s="1072"/>
      <c r="AU25" s="1043"/>
      <c r="AV25" s="1086"/>
      <c r="AW25" s="1086">
        <f t="shared" si="10"/>
        <v>0</v>
      </c>
      <c r="AZ25" s="1093"/>
      <c r="BA25" s="1071">
        <v>18</v>
      </c>
      <c r="BB25" s="1072">
        <v>956.17</v>
      </c>
      <c r="BC25" s="1085"/>
      <c r="BD25" s="1072"/>
      <c r="BE25" s="1043"/>
      <c r="BF25" s="1086"/>
      <c r="BG25" s="2">
        <f t="shared" si="11"/>
        <v>0</v>
      </c>
      <c r="BJ25" s="1088"/>
      <c r="BK25" s="1071">
        <v>18</v>
      </c>
      <c r="BL25" s="1072">
        <v>952.54</v>
      </c>
      <c r="BM25" s="1085"/>
      <c r="BN25" s="1072"/>
      <c r="BO25" s="1043"/>
      <c r="BP25" s="1086"/>
      <c r="BQ25" s="1149">
        <f t="shared" si="12"/>
        <v>0</v>
      </c>
      <c r="BR25" s="2"/>
      <c r="BT25" s="1070"/>
      <c r="BU25" s="1071">
        <v>18</v>
      </c>
      <c r="BV25" s="1090"/>
      <c r="BW25" s="1150"/>
      <c r="BX25" s="1090"/>
      <c r="BY25" s="1151"/>
      <c r="BZ25" s="1105"/>
      <c r="CA25" s="2">
        <f t="shared" si="5"/>
        <v>0</v>
      </c>
      <c r="CD25" s="1152"/>
      <c r="CE25" s="1071">
        <v>18</v>
      </c>
      <c r="CF25" s="1072"/>
      <c r="CG25" s="1150"/>
      <c r="CH25" s="1072"/>
      <c r="CI25" s="1153"/>
      <c r="CJ25" s="1105"/>
      <c r="CK25" s="2">
        <f t="shared" si="13"/>
        <v>0</v>
      </c>
      <c r="CN25" s="1078"/>
      <c r="CO25" s="1071">
        <v>18</v>
      </c>
      <c r="CP25" s="1072"/>
      <c r="CQ25" s="1150"/>
      <c r="CR25" s="1072"/>
      <c r="CS25" s="1153"/>
      <c r="CT25" s="1105"/>
      <c r="CU25" s="1154">
        <f t="shared" si="26"/>
        <v>0</v>
      </c>
      <c r="CX25" s="1070"/>
      <c r="CY25" s="1071">
        <v>18</v>
      </c>
      <c r="CZ25" s="1072"/>
      <c r="DA25" s="1085"/>
      <c r="DB25" s="1072"/>
      <c r="DC25" s="1043"/>
      <c r="DD25" s="1086"/>
      <c r="DE25" s="2">
        <f t="shared" si="14"/>
        <v>0</v>
      </c>
      <c r="DH25" s="1070"/>
      <c r="DI25" s="1071">
        <v>18</v>
      </c>
      <c r="DJ25" s="1072"/>
      <c r="DK25" s="1085"/>
      <c r="DL25" s="1072"/>
      <c r="DM25" s="1043"/>
      <c r="DN25" s="1086"/>
      <c r="DO25" s="2">
        <f t="shared" si="15"/>
        <v>0</v>
      </c>
      <c r="DR25" s="1070"/>
      <c r="DS25" s="1071">
        <v>18</v>
      </c>
      <c r="DT25" s="1072"/>
      <c r="DU25" s="1150"/>
      <c r="DV25" s="1072"/>
      <c r="DW25" s="1153"/>
      <c r="DX25" s="1105"/>
      <c r="DY25" s="2">
        <f t="shared" si="16"/>
        <v>0</v>
      </c>
      <c r="EB25" s="1088"/>
      <c r="EC25" s="1071">
        <v>18</v>
      </c>
      <c r="ED25" s="350"/>
      <c r="EE25" s="1156"/>
      <c r="EF25" s="350"/>
      <c r="EG25" s="1157"/>
      <c r="EH25" s="1086"/>
      <c r="EI25" s="2">
        <f t="shared" si="17"/>
        <v>0</v>
      </c>
      <c r="EL25" s="1088"/>
      <c r="EM25" s="1071">
        <v>18</v>
      </c>
      <c r="EN25" s="350"/>
      <c r="EO25" s="1156"/>
      <c r="EP25" s="350"/>
      <c r="EQ25" s="1158"/>
      <c r="ER25" s="1086"/>
      <c r="ES25" s="2">
        <f t="shared" si="18"/>
        <v>0</v>
      </c>
      <c r="EV25" s="1166"/>
      <c r="EW25" s="1071">
        <v>18</v>
      </c>
      <c r="EX25" s="1072"/>
      <c r="EY25" s="1085"/>
      <c r="EZ25" s="1072"/>
      <c r="FA25" s="1158"/>
      <c r="FB25" s="1086"/>
      <c r="FC25" s="2">
        <f t="shared" si="19"/>
        <v>0</v>
      </c>
      <c r="FF25" s="1088"/>
      <c r="FG25" s="1071">
        <v>18</v>
      </c>
      <c r="FH25" s="1079"/>
      <c r="FI25" s="1080"/>
      <c r="FJ25" s="1079"/>
      <c r="FK25" s="1157"/>
      <c r="FL25" s="1082"/>
      <c r="FM25" s="1083">
        <f t="shared" si="20"/>
        <v>0</v>
      </c>
      <c r="FP25" s="1088"/>
      <c r="FQ25" s="1071">
        <v>18</v>
      </c>
      <c r="FR25" s="1072"/>
      <c r="FS25" s="1085"/>
      <c r="FT25" s="1072"/>
      <c r="FU25" s="1158"/>
      <c r="FV25" s="1086"/>
      <c r="FW25" s="1083">
        <f t="shared" si="21"/>
        <v>0</v>
      </c>
      <c r="FX25" s="1086"/>
      <c r="FZ25" s="1070"/>
      <c r="GA25" s="1237">
        <v>18</v>
      </c>
      <c r="GB25" s="1072"/>
      <c r="GC25" s="1085"/>
      <c r="GD25" s="1072"/>
      <c r="GE25" s="1158"/>
      <c r="GF25" s="1086"/>
      <c r="GG25" s="2">
        <f t="shared" si="22"/>
        <v>0</v>
      </c>
      <c r="GJ25" s="1088"/>
      <c r="GK25" s="1071">
        <v>18</v>
      </c>
      <c r="GL25" s="1163"/>
      <c r="GM25" s="1085"/>
      <c r="GN25" s="1163"/>
      <c r="GO25" s="1043"/>
      <c r="GP25" s="1086"/>
      <c r="GQ25" s="2">
        <f t="shared" si="23"/>
        <v>0</v>
      </c>
      <c r="GT25" s="1088"/>
      <c r="GU25" s="1071">
        <v>18</v>
      </c>
      <c r="GV25" s="1072"/>
      <c r="GW25" s="1085"/>
      <c r="GX25" s="1072"/>
      <c r="GY25" s="1043"/>
      <c r="GZ25" s="1086"/>
      <c r="HA25" s="2">
        <f t="shared" si="24"/>
        <v>0</v>
      </c>
    </row>
    <row r="26" spans="1:209" x14ac:dyDescent="0.25">
      <c r="A26" s="1113">
        <v>23</v>
      </c>
      <c r="B26" s="1042" t="e">
        <f>#REF!</f>
        <v>#REF!</v>
      </c>
      <c r="C26" s="1042" t="e">
        <f>#REF!</f>
        <v>#REF!</v>
      </c>
      <c r="D26" s="1125" t="e">
        <f>#REF!</f>
        <v>#REF!</v>
      </c>
      <c r="E26" s="1126" t="e">
        <f>#REF!</f>
        <v>#REF!</v>
      </c>
      <c r="F26" s="297" t="e">
        <f>#REF!</f>
        <v>#REF!</v>
      </c>
      <c r="G26" s="3" t="e">
        <f>#REF!</f>
        <v>#REF!</v>
      </c>
      <c r="H26" s="333" t="e">
        <f>#REF!</f>
        <v>#REF!</v>
      </c>
      <c r="I26" s="915" t="e">
        <f>#REF!</f>
        <v>#REF!</v>
      </c>
      <c r="L26" s="1070"/>
      <c r="M26" s="1071">
        <v>19</v>
      </c>
      <c r="N26" s="1072">
        <v>871.8</v>
      </c>
      <c r="O26" s="1073"/>
      <c r="P26" s="1074"/>
      <c r="Q26" s="1075"/>
      <c r="R26" s="1076"/>
      <c r="S26" s="1077">
        <f t="shared" si="7"/>
        <v>0</v>
      </c>
      <c r="V26" s="1070"/>
      <c r="W26" s="1071">
        <v>19</v>
      </c>
      <c r="X26" s="1079">
        <v>982</v>
      </c>
      <c r="Y26" s="1080"/>
      <c r="Z26" s="1079"/>
      <c r="AA26" s="1081"/>
      <c r="AB26" s="1082"/>
      <c r="AC26" s="2">
        <f t="shared" si="8"/>
        <v>0</v>
      </c>
      <c r="AF26" s="1070"/>
      <c r="AG26" s="1071">
        <v>19</v>
      </c>
      <c r="AH26" s="1090">
        <v>791.5</v>
      </c>
      <c r="AI26" s="1085"/>
      <c r="AJ26" s="1090"/>
      <c r="AK26" s="1043"/>
      <c r="AL26" s="1086"/>
      <c r="AM26" s="1086">
        <f t="shared" si="9"/>
        <v>0</v>
      </c>
      <c r="AP26" s="1070"/>
      <c r="AQ26" s="1071">
        <v>19</v>
      </c>
      <c r="AR26" s="1072">
        <v>913.1</v>
      </c>
      <c r="AS26" s="1085"/>
      <c r="AT26" s="1072"/>
      <c r="AU26" s="1043"/>
      <c r="AV26" s="1086"/>
      <c r="AW26" s="1086">
        <f t="shared" si="10"/>
        <v>0</v>
      </c>
      <c r="AZ26" s="1091"/>
      <c r="BA26" s="1071">
        <v>19</v>
      </c>
      <c r="BB26" s="1072">
        <v>948</v>
      </c>
      <c r="BC26" s="1085"/>
      <c r="BD26" s="1072"/>
      <c r="BE26" s="1043"/>
      <c r="BF26" s="1086"/>
      <c r="BG26" s="2">
        <f t="shared" si="11"/>
        <v>0</v>
      </c>
      <c r="BJ26" s="1070"/>
      <c r="BK26" s="1071">
        <v>19</v>
      </c>
      <c r="BL26" s="1072">
        <v>937.12</v>
      </c>
      <c r="BM26" s="1085"/>
      <c r="BN26" s="1072"/>
      <c r="BO26" s="1043"/>
      <c r="BP26" s="1086"/>
      <c r="BQ26" s="1149">
        <f t="shared" si="12"/>
        <v>0</v>
      </c>
      <c r="BR26" s="2"/>
      <c r="BT26" s="1070"/>
      <c r="BU26" s="1071">
        <v>19</v>
      </c>
      <c r="BV26" s="1090"/>
      <c r="BW26" s="1150"/>
      <c r="BX26" s="1090"/>
      <c r="BY26" s="1151"/>
      <c r="BZ26" s="1105"/>
      <c r="CA26" s="2">
        <f t="shared" si="5"/>
        <v>0</v>
      </c>
      <c r="CD26" s="1152"/>
      <c r="CE26" s="1071">
        <v>19</v>
      </c>
      <c r="CF26" s="1072"/>
      <c r="CG26" s="1150"/>
      <c r="CH26" s="1072"/>
      <c r="CI26" s="1153"/>
      <c r="CJ26" s="1105"/>
      <c r="CK26" s="2">
        <f t="shared" si="13"/>
        <v>0</v>
      </c>
      <c r="CN26" s="1078"/>
      <c r="CO26" s="1071">
        <v>19</v>
      </c>
      <c r="CP26" s="1072"/>
      <c r="CQ26" s="1150"/>
      <c r="CR26" s="1072"/>
      <c r="CS26" s="1153"/>
      <c r="CT26" s="1105"/>
      <c r="CU26" s="1154">
        <f t="shared" si="26"/>
        <v>0</v>
      </c>
      <c r="CX26" s="1070"/>
      <c r="CY26" s="1071">
        <v>19</v>
      </c>
      <c r="CZ26" s="1072"/>
      <c r="DA26" s="1085"/>
      <c r="DB26" s="1072"/>
      <c r="DC26" s="1043"/>
      <c r="DD26" s="1086"/>
      <c r="DE26" s="2">
        <f t="shared" si="14"/>
        <v>0</v>
      </c>
      <c r="DH26" s="1070"/>
      <c r="DI26" s="1071">
        <v>19</v>
      </c>
      <c r="DJ26" s="1072"/>
      <c r="DK26" s="1085"/>
      <c r="DL26" s="1072"/>
      <c r="DM26" s="1043"/>
      <c r="DN26" s="1086"/>
      <c r="DO26" s="2">
        <f t="shared" si="15"/>
        <v>0</v>
      </c>
      <c r="DR26" s="1070"/>
      <c r="DS26" s="1071">
        <v>19</v>
      </c>
      <c r="DT26" s="1072"/>
      <c r="DU26" s="1150"/>
      <c r="DV26" s="1072"/>
      <c r="DW26" s="1153"/>
      <c r="DX26" s="1105"/>
      <c r="DY26" s="2">
        <f t="shared" si="16"/>
        <v>0</v>
      </c>
      <c r="EB26" s="1070"/>
      <c r="EC26" s="1071">
        <v>19</v>
      </c>
      <c r="ED26" s="350"/>
      <c r="EE26" s="1156"/>
      <c r="EF26" s="350"/>
      <c r="EG26" s="1157"/>
      <c r="EH26" s="1086"/>
      <c r="EI26" s="2">
        <f t="shared" si="17"/>
        <v>0</v>
      </c>
      <c r="EL26" s="1070"/>
      <c r="EM26" s="1071">
        <v>19</v>
      </c>
      <c r="EN26" s="350"/>
      <c r="EO26" s="1156"/>
      <c r="EP26" s="350"/>
      <c r="EQ26" s="1158"/>
      <c r="ER26" s="1086"/>
      <c r="ES26" s="2">
        <f t="shared" si="18"/>
        <v>0</v>
      </c>
      <c r="EV26" s="1166"/>
      <c r="EW26" s="1071">
        <v>19</v>
      </c>
      <c r="EX26" s="1072"/>
      <c r="EY26" s="1085"/>
      <c r="EZ26" s="1072"/>
      <c r="FA26" s="1158"/>
      <c r="FB26" s="1086"/>
      <c r="FC26" s="2">
        <f t="shared" si="19"/>
        <v>0</v>
      </c>
      <c r="FF26" s="1088"/>
      <c r="FG26" s="1071">
        <v>19</v>
      </c>
      <c r="FH26" s="1079"/>
      <c r="FI26" s="1080"/>
      <c r="FJ26" s="1079"/>
      <c r="FK26" s="1157"/>
      <c r="FL26" s="1082"/>
      <c r="FM26" s="1083">
        <f t="shared" si="20"/>
        <v>0</v>
      </c>
      <c r="FP26" s="1088"/>
      <c r="FQ26" s="1071">
        <v>19</v>
      </c>
      <c r="FR26" s="1072"/>
      <c r="FS26" s="1085"/>
      <c r="FT26" s="1072"/>
      <c r="FU26" s="1158"/>
      <c r="FV26" s="1086"/>
      <c r="FW26" s="1083">
        <f t="shared" si="21"/>
        <v>0</v>
      </c>
      <c r="FX26" s="1086"/>
      <c r="FZ26" s="1070"/>
      <c r="GA26" s="1237">
        <v>19</v>
      </c>
      <c r="GB26" s="1072"/>
      <c r="GC26" s="1085"/>
      <c r="GD26" s="1072"/>
      <c r="GE26" s="1158"/>
      <c r="GF26" s="1086"/>
      <c r="GG26" s="2">
        <f t="shared" si="22"/>
        <v>0</v>
      </c>
      <c r="GJ26" s="1070"/>
      <c r="GK26" s="1071">
        <v>19</v>
      </c>
      <c r="GL26" s="1163"/>
      <c r="GM26" s="1085"/>
      <c r="GN26" s="1163"/>
      <c r="GO26" s="1043"/>
      <c r="GP26" s="1086"/>
      <c r="GQ26" s="2">
        <f t="shared" si="23"/>
        <v>0</v>
      </c>
      <c r="GT26" s="1070"/>
      <c r="GU26" s="1071">
        <v>19</v>
      </c>
      <c r="GV26" s="1072"/>
      <c r="GW26" s="1085"/>
      <c r="GX26" s="1072"/>
      <c r="GY26" s="1043"/>
      <c r="GZ26" s="1086"/>
      <c r="HA26" s="2">
        <f t="shared" si="24"/>
        <v>0</v>
      </c>
    </row>
    <row r="27" spans="1:209" ht="20.25" customHeight="1" x14ac:dyDescent="0.25">
      <c r="A27" s="1113">
        <v>24</v>
      </c>
      <c r="B27" s="1042" t="e">
        <f>#REF!</f>
        <v>#REF!</v>
      </c>
      <c r="C27" s="1168" t="e">
        <f>#REF!</f>
        <v>#REF!</v>
      </c>
      <c r="D27" s="1125" t="e">
        <f>#REF!</f>
        <v>#REF!</v>
      </c>
      <c r="E27" s="1126" t="e">
        <f>#REF!</f>
        <v>#REF!</v>
      </c>
      <c r="F27" s="297" t="e">
        <f>#REF!</f>
        <v>#REF!</v>
      </c>
      <c r="G27" s="3" t="e">
        <f>#REF!</f>
        <v>#REF!</v>
      </c>
      <c r="H27" s="333" t="e">
        <f>#REF!</f>
        <v>#REF!</v>
      </c>
      <c r="I27" s="915" t="e">
        <f>#REF!</f>
        <v>#REF!</v>
      </c>
      <c r="L27" s="1070"/>
      <c r="M27" s="1071">
        <v>20</v>
      </c>
      <c r="N27" s="1072">
        <v>897.65</v>
      </c>
      <c r="O27" s="1073"/>
      <c r="P27" s="1074"/>
      <c r="Q27" s="1075"/>
      <c r="R27" s="1076"/>
      <c r="S27" s="1077">
        <f t="shared" si="7"/>
        <v>0</v>
      </c>
      <c r="V27" s="1070"/>
      <c r="W27" s="1071">
        <v>20</v>
      </c>
      <c r="X27" s="1079">
        <v>11</v>
      </c>
      <c r="Y27" s="1080"/>
      <c r="Z27" s="1079"/>
      <c r="AA27" s="1081"/>
      <c r="AB27" s="1082"/>
      <c r="AC27" s="2">
        <f t="shared" si="8"/>
        <v>0</v>
      </c>
      <c r="AF27" s="1070"/>
      <c r="AG27" s="1071">
        <v>20</v>
      </c>
      <c r="AH27" s="1090">
        <v>857</v>
      </c>
      <c r="AI27" s="1085"/>
      <c r="AJ27" s="1090"/>
      <c r="AK27" s="1043"/>
      <c r="AL27" s="1086"/>
      <c r="AM27" s="1086">
        <f t="shared" si="9"/>
        <v>0</v>
      </c>
      <c r="AP27" s="1070"/>
      <c r="AQ27" s="1071">
        <v>20</v>
      </c>
      <c r="AR27" s="1072">
        <v>945.3</v>
      </c>
      <c r="AS27" s="1085"/>
      <c r="AT27" s="1072"/>
      <c r="AU27" s="1043"/>
      <c r="AV27" s="1086"/>
      <c r="AW27" s="1086">
        <f t="shared" si="10"/>
        <v>0</v>
      </c>
      <c r="AZ27" s="1091"/>
      <c r="BA27" s="1071">
        <v>20</v>
      </c>
      <c r="BB27" s="1072">
        <v>948.91</v>
      </c>
      <c r="BC27" s="1085"/>
      <c r="BD27" s="1072"/>
      <c r="BE27" s="1043"/>
      <c r="BF27" s="1086"/>
      <c r="BG27" s="2">
        <f t="shared" si="11"/>
        <v>0</v>
      </c>
      <c r="BJ27" s="1070"/>
      <c r="BK27" s="1071">
        <v>20</v>
      </c>
      <c r="BL27" s="1072">
        <v>962.52</v>
      </c>
      <c r="BM27" s="1085"/>
      <c r="BN27" s="1072"/>
      <c r="BO27" s="1043"/>
      <c r="BP27" s="1086"/>
      <c r="BQ27" s="1149">
        <f t="shared" si="12"/>
        <v>0</v>
      </c>
      <c r="BR27" s="2"/>
      <c r="BT27" s="1070"/>
      <c r="BU27" s="1071">
        <v>20</v>
      </c>
      <c r="BV27" s="1090"/>
      <c r="BW27" s="1150"/>
      <c r="BX27" s="1090"/>
      <c r="BY27" s="1151"/>
      <c r="BZ27" s="1105"/>
      <c r="CA27" s="2">
        <f t="shared" si="5"/>
        <v>0</v>
      </c>
      <c r="CD27" s="1152"/>
      <c r="CE27" s="1071">
        <v>20</v>
      </c>
      <c r="CF27" s="1072"/>
      <c r="CG27" s="1150"/>
      <c r="CH27" s="1072"/>
      <c r="CI27" s="1153"/>
      <c r="CJ27" s="1105"/>
      <c r="CK27" s="2">
        <f t="shared" si="13"/>
        <v>0</v>
      </c>
      <c r="CN27" s="1078"/>
      <c r="CO27" s="1071">
        <v>20</v>
      </c>
      <c r="CP27" s="1072"/>
      <c r="CQ27" s="1150"/>
      <c r="CR27" s="1072"/>
      <c r="CS27" s="1153"/>
      <c r="CT27" s="1105"/>
      <c r="CU27" s="1154">
        <f t="shared" si="26"/>
        <v>0</v>
      </c>
      <c r="CX27" s="1070"/>
      <c r="CY27" s="1071">
        <v>20</v>
      </c>
      <c r="CZ27" s="1072"/>
      <c r="DA27" s="1085"/>
      <c r="DB27" s="1072"/>
      <c r="DC27" s="1043"/>
      <c r="DD27" s="1086"/>
      <c r="DE27" s="2">
        <f t="shared" si="14"/>
        <v>0</v>
      </c>
      <c r="DH27" s="1070"/>
      <c r="DI27" s="1071">
        <v>20</v>
      </c>
      <c r="DJ27" s="1072"/>
      <c r="DK27" s="1085"/>
      <c r="DL27" s="1072"/>
      <c r="DM27" s="1043"/>
      <c r="DN27" s="1086"/>
      <c r="DO27" s="2">
        <f t="shared" si="15"/>
        <v>0</v>
      </c>
      <c r="DR27" s="1070"/>
      <c r="DS27" s="1071">
        <v>20</v>
      </c>
      <c r="DT27" s="1072"/>
      <c r="DU27" s="1150"/>
      <c r="DV27" s="1072"/>
      <c r="DW27" s="1153"/>
      <c r="DX27" s="1105"/>
      <c r="DY27" s="2">
        <f t="shared" si="16"/>
        <v>0</v>
      </c>
      <c r="EB27" s="1070"/>
      <c r="EC27" s="1071">
        <v>20</v>
      </c>
      <c r="ED27" s="350"/>
      <c r="EE27" s="1156"/>
      <c r="EF27" s="350"/>
      <c r="EG27" s="1157"/>
      <c r="EH27" s="1086"/>
      <c r="EI27" s="2">
        <f t="shared" si="17"/>
        <v>0</v>
      </c>
      <c r="EL27" s="1070"/>
      <c r="EM27" s="1071">
        <v>20</v>
      </c>
      <c r="EN27" s="350"/>
      <c r="EO27" s="1156"/>
      <c r="EP27" s="350"/>
      <c r="EQ27" s="1158"/>
      <c r="ER27" s="1086"/>
      <c r="ES27" s="2">
        <f t="shared" si="18"/>
        <v>0</v>
      </c>
      <c r="EV27" s="1166"/>
      <c r="EW27" s="1071">
        <v>20</v>
      </c>
      <c r="EX27" s="1072"/>
      <c r="EY27" s="1085"/>
      <c r="EZ27" s="1072"/>
      <c r="FA27" s="1158"/>
      <c r="FB27" s="1086"/>
      <c r="FC27" s="2">
        <f t="shared" si="19"/>
        <v>0</v>
      </c>
      <c r="FF27" s="1088"/>
      <c r="FG27" s="1071">
        <v>20</v>
      </c>
      <c r="FH27" s="1079"/>
      <c r="FI27" s="1080"/>
      <c r="FJ27" s="1079"/>
      <c r="FK27" s="1157"/>
      <c r="FL27" s="1082"/>
      <c r="FM27" s="1083">
        <f t="shared" si="20"/>
        <v>0</v>
      </c>
      <c r="FP27" s="1088"/>
      <c r="FQ27" s="1071">
        <v>20</v>
      </c>
      <c r="FR27" s="1072"/>
      <c r="FS27" s="1085"/>
      <c r="FT27" s="1072"/>
      <c r="FU27" s="1158"/>
      <c r="FV27" s="1086"/>
      <c r="FW27" s="1083">
        <f t="shared" si="21"/>
        <v>0</v>
      </c>
      <c r="FX27" s="1086"/>
      <c r="FZ27" s="1070"/>
      <c r="GA27" s="1237">
        <v>20</v>
      </c>
      <c r="GB27" s="1072"/>
      <c r="GC27" s="1085"/>
      <c r="GD27" s="1072"/>
      <c r="GE27" s="1158"/>
      <c r="GF27" s="1086"/>
      <c r="GG27" s="2">
        <f t="shared" si="22"/>
        <v>0</v>
      </c>
      <c r="GJ27" s="1070"/>
      <c r="GK27" s="1071">
        <v>20</v>
      </c>
      <c r="GL27" s="1163"/>
      <c r="GM27" s="1085"/>
      <c r="GN27" s="1163"/>
      <c r="GO27" s="1043"/>
      <c r="GP27" s="1086"/>
      <c r="GQ27" s="2">
        <f t="shared" si="23"/>
        <v>0</v>
      </c>
      <c r="GT27" s="1070"/>
      <c r="GU27" s="1071">
        <v>20</v>
      </c>
      <c r="GV27" s="1072"/>
      <c r="GW27" s="1085"/>
      <c r="GX27" s="1072"/>
      <c r="GY27" s="1043"/>
      <c r="GZ27" s="1086"/>
      <c r="HA27" s="2">
        <f t="shared" si="24"/>
        <v>0</v>
      </c>
    </row>
    <row r="28" spans="1:209" x14ac:dyDescent="0.25">
      <c r="A28" s="1113">
        <v>25</v>
      </c>
      <c r="B28" s="1042" t="e">
        <f>#REF!</f>
        <v>#REF!</v>
      </c>
      <c r="C28" s="1042" t="e">
        <f>#REF!</f>
        <v>#REF!</v>
      </c>
      <c r="D28" s="1125" t="e">
        <f>#REF!</f>
        <v>#REF!</v>
      </c>
      <c r="E28" s="1126" t="e">
        <f>#REF!</f>
        <v>#REF!</v>
      </c>
      <c r="F28" s="297" t="e">
        <f>#REF!</f>
        <v>#REF!</v>
      </c>
      <c r="G28" s="3" t="e">
        <f>#REF!</f>
        <v>#REF!</v>
      </c>
      <c r="H28" s="333" t="e">
        <f>#REF!</f>
        <v>#REF!</v>
      </c>
      <c r="I28" s="915" t="e">
        <f>#REF!</f>
        <v>#REF!</v>
      </c>
      <c r="L28" s="1070"/>
      <c r="M28" s="1071">
        <v>21</v>
      </c>
      <c r="N28" s="1072"/>
      <c r="O28" s="1085"/>
      <c r="P28" s="1072"/>
      <c r="Q28" s="1043"/>
      <c r="R28" s="1086"/>
      <c r="S28" s="2">
        <f t="shared" si="7"/>
        <v>0</v>
      </c>
      <c r="V28" s="1070"/>
      <c r="W28" s="1071">
        <v>21</v>
      </c>
      <c r="X28" s="1079"/>
      <c r="Y28" s="1080"/>
      <c r="Z28" s="1079"/>
      <c r="AA28" s="1081"/>
      <c r="AB28" s="1082"/>
      <c r="AC28" s="2">
        <f t="shared" si="8"/>
        <v>0</v>
      </c>
      <c r="AF28" s="1070"/>
      <c r="AG28" s="1071">
        <v>21</v>
      </c>
      <c r="AH28" s="1090">
        <v>800.35</v>
      </c>
      <c r="AI28" s="1085"/>
      <c r="AJ28" s="1090"/>
      <c r="AK28" s="1043"/>
      <c r="AL28" s="1086"/>
      <c r="AM28" s="1086">
        <f t="shared" si="9"/>
        <v>0</v>
      </c>
      <c r="AP28" s="1070"/>
      <c r="AQ28" s="1071">
        <v>21</v>
      </c>
      <c r="AR28" s="1072"/>
      <c r="AS28" s="1085"/>
      <c r="AT28" s="1072"/>
      <c r="AU28" s="1043"/>
      <c r="AV28" s="1086"/>
      <c r="AW28" s="1086">
        <f t="shared" si="10"/>
        <v>0</v>
      </c>
      <c r="AZ28" s="1091"/>
      <c r="BA28" s="1071">
        <v>21</v>
      </c>
      <c r="BB28" s="1072"/>
      <c r="BC28" s="1085"/>
      <c r="BD28" s="1072"/>
      <c r="BE28" s="1043"/>
      <c r="BF28" s="1086"/>
      <c r="BG28" s="2">
        <f t="shared" si="11"/>
        <v>0</v>
      </c>
      <c r="BJ28" s="1070"/>
      <c r="BK28" s="1071">
        <v>21</v>
      </c>
      <c r="BL28" s="1072"/>
      <c r="BM28" s="1085"/>
      <c r="BN28" s="1072"/>
      <c r="BO28" s="1043"/>
      <c r="BP28" s="1086"/>
      <c r="BQ28" s="1169">
        <f t="shared" si="12"/>
        <v>0</v>
      </c>
      <c r="BR28" s="2"/>
      <c r="BT28" s="1070"/>
      <c r="BU28" s="1071">
        <v>21</v>
      </c>
      <c r="BV28" s="1170"/>
      <c r="BW28" s="1150"/>
      <c r="BX28" s="1170"/>
      <c r="BY28" s="1151"/>
      <c r="BZ28" s="1105"/>
      <c r="CA28" s="2">
        <f t="shared" si="5"/>
        <v>0</v>
      </c>
      <c r="CD28" s="1171"/>
      <c r="CE28" s="1071">
        <v>21</v>
      </c>
      <c r="CF28" s="1072"/>
      <c r="CG28" s="1150"/>
      <c r="CH28" s="1072"/>
      <c r="CI28" s="1153"/>
      <c r="CJ28" s="1105"/>
      <c r="CK28" s="2">
        <f t="shared" si="13"/>
        <v>0</v>
      </c>
      <c r="CN28" s="1172"/>
      <c r="CO28" s="1071">
        <v>21</v>
      </c>
      <c r="CP28" s="1072"/>
      <c r="CQ28" s="1150"/>
      <c r="CR28" s="1072"/>
      <c r="CS28" s="1153"/>
      <c r="CT28" s="1105"/>
      <c r="CU28" s="1154">
        <f t="shared" si="26"/>
        <v>0</v>
      </c>
      <c r="CX28" s="1070"/>
      <c r="CY28" s="1071">
        <v>21</v>
      </c>
      <c r="CZ28" s="1072"/>
      <c r="DA28" s="1085"/>
      <c r="DB28" s="1072"/>
      <c r="DC28" s="1043"/>
      <c r="DD28" s="1086"/>
      <c r="DE28" s="2">
        <f t="shared" si="14"/>
        <v>0</v>
      </c>
      <c r="DH28" s="1070"/>
      <c r="DI28" s="1071">
        <v>21</v>
      </c>
      <c r="DJ28" s="1072"/>
      <c r="DK28" s="1085"/>
      <c r="DL28" s="1072"/>
      <c r="DM28" s="1043"/>
      <c r="DN28" s="1086"/>
      <c r="DO28" s="2">
        <f t="shared" si="15"/>
        <v>0</v>
      </c>
      <c r="DR28" s="1070"/>
      <c r="DS28" s="1071">
        <v>21</v>
      </c>
      <c r="DT28" s="1072"/>
      <c r="DU28" s="1150"/>
      <c r="DV28" s="1072"/>
      <c r="DW28" s="1153"/>
      <c r="DX28" s="1105"/>
      <c r="DY28" s="2">
        <f t="shared" si="16"/>
        <v>0</v>
      </c>
      <c r="EB28" s="1070"/>
      <c r="EC28" s="1071">
        <v>21</v>
      </c>
      <c r="ED28" s="350"/>
      <c r="EE28" s="1156"/>
      <c r="EF28" s="350"/>
      <c r="EG28" s="1157"/>
      <c r="EH28" s="1086"/>
      <c r="EI28" s="2">
        <f t="shared" si="17"/>
        <v>0</v>
      </c>
      <c r="EL28" s="1070"/>
      <c r="EM28" s="1071">
        <v>21</v>
      </c>
      <c r="EN28" s="350"/>
      <c r="EO28" s="1156"/>
      <c r="EP28" s="350"/>
      <c r="EQ28" s="1158"/>
      <c r="ER28" s="1086"/>
      <c r="ES28" s="2">
        <f t="shared" si="18"/>
        <v>0</v>
      </c>
      <c r="EV28" s="1088"/>
      <c r="EW28" s="1071">
        <v>21</v>
      </c>
      <c r="EX28" s="1072"/>
      <c r="EY28" s="1085"/>
      <c r="EZ28" s="1072"/>
      <c r="FA28" s="1158"/>
      <c r="FB28" s="1086"/>
      <c r="FC28" s="2">
        <f t="shared" si="19"/>
        <v>0</v>
      </c>
      <c r="FF28" s="1088"/>
      <c r="FG28" s="1071">
        <v>21</v>
      </c>
      <c r="FH28" s="1079"/>
      <c r="FI28" s="1080"/>
      <c r="FJ28" s="1079"/>
      <c r="FK28" s="1157"/>
      <c r="FL28" s="1082"/>
      <c r="FM28" s="1083">
        <f t="shared" si="20"/>
        <v>0</v>
      </c>
      <c r="FP28" s="1088"/>
      <c r="FQ28" s="1071">
        <v>21</v>
      </c>
      <c r="FR28" s="1072"/>
      <c r="FS28" s="1085"/>
      <c r="FT28" s="1072"/>
      <c r="FU28" s="1158"/>
      <c r="FV28" s="1086"/>
      <c r="FW28" s="1083">
        <f t="shared" si="21"/>
        <v>0</v>
      </c>
      <c r="FX28" s="1086"/>
      <c r="FZ28" s="1070"/>
      <c r="GA28" s="1237">
        <v>21</v>
      </c>
      <c r="GB28" s="1072"/>
      <c r="GC28" s="1085"/>
      <c r="GD28" s="1072"/>
      <c r="GE28" s="1158"/>
      <c r="GF28" s="1086"/>
      <c r="GG28" s="2">
        <f t="shared" si="22"/>
        <v>0</v>
      </c>
      <c r="GJ28" s="1070"/>
      <c r="GK28" s="1071">
        <v>21</v>
      </c>
      <c r="GL28" s="1163"/>
      <c r="GM28" s="1085"/>
      <c r="GN28" s="1163"/>
      <c r="GO28" s="1043"/>
      <c r="GP28" s="1086"/>
      <c r="GQ28" s="2">
        <f t="shared" si="23"/>
        <v>0</v>
      </c>
      <c r="GT28" s="1070"/>
      <c r="GU28" s="1071">
        <v>21</v>
      </c>
      <c r="GV28" s="1072"/>
      <c r="GW28" s="1085"/>
      <c r="GX28" s="1072"/>
      <c r="GY28" s="1043"/>
      <c r="GZ28" s="1086"/>
      <c r="HA28" s="2">
        <f t="shared" si="24"/>
        <v>0</v>
      </c>
    </row>
    <row r="29" spans="1:209" x14ac:dyDescent="0.25">
      <c r="A29" s="1113">
        <v>26</v>
      </c>
      <c r="B29" s="1042" t="e">
        <f>#REF!</f>
        <v>#REF!</v>
      </c>
      <c r="C29" s="1042" t="e">
        <f>#REF!</f>
        <v>#REF!</v>
      </c>
      <c r="D29" s="1125" t="e">
        <f>#REF!</f>
        <v>#REF!</v>
      </c>
      <c r="E29" s="1126" t="e">
        <f>#REF!</f>
        <v>#REF!</v>
      </c>
      <c r="F29" s="297" t="e">
        <f>#REF!</f>
        <v>#REF!</v>
      </c>
      <c r="G29" s="3" t="e">
        <f>#REF!</f>
        <v>#REF!</v>
      </c>
      <c r="H29" s="333" t="e">
        <f>#REF!</f>
        <v>#REF!</v>
      </c>
      <c r="I29" s="915" t="e">
        <f>#REF!</f>
        <v>#REF!</v>
      </c>
      <c r="L29" s="1070"/>
      <c r="M29" s="1071"/>
      <c r="N29" s="1072"/>
      <c r="O29" s="1085"/>
      <c r="P29" s="1072"/>
      <c r="Q29" s="1043"/>
      <c r="R29" s="1086"/>
      <c r="S29" s="2">
        <f t="shared" si="7"/>
        <v>0</v>
      </c>
      <c r="V29" s="1070"/>
      <c r="W29" s="1071"/>
      <c r="X29" s="1079"/>
      <c r="Y29" s="1080"/>
      <c r="Z29" s="1079"/>
      <c r="AA29" s="1081"/>
      <c r="AB29" s="1082"/>
      <c r="AC29" s="2">
        <f t="shared" si="8"/>
        <v>0</v>
      </c>
      <c r="AF29" s="1070"/>
      <c r="AG29" s="1071">
        <v>22</v>
      </c>
      <c r="AH29" s="1090">
        <v>799</v>
      </c>
      <c r="AI29" s="1085"/>
      <c r="AJ29" s="1090"/>
      <c r="AK29" s="1043"/>
      <c r="AL29" s="1086"/>
      <c r="AM29" s="1086">
        <f>SUM(AM8:AM28)</f>
        <v>0</v>
      </c>
      <c r="AP29" s="1088"/>
      <c r="AQ29" s="1071"/>
      <c r="AR29" s="1072"/>
      <c r="AS29" s="1085"/>
      <c r="AT29" s="1072"/>
      <c r="AU29" s="1043"/>
      <c r="AV29" s="1086"/>
      <c r="AW29" s="1086">
        <f>SUM(AW8:AW28)</f>
        <v>0</v>
      </c>
      <c r="AZ29" s="1091"/>
      <c r="BA29" s="1071"/>
      <c r="BB29" s="1072"/>
      <c r="BC29" s="1085"/>
      <c r="BD29" s="1072"/>
      <c r="BE29" s="1043"/>
      <c r="BF29" s="1086"/>
      <c r="BG29" s="2">
        <f t="shared" si="11"/>
        <v>0</v>
      </c>
      <c r="BJ29" s="1070"/>
      <c r="BK29" s="1071"/>
      <c r="BL29" s="1072"/>
      <c r="BM29" s="1085"/>
      <c r="BN29" s="1072"/>
      <c r="BO29" s="1043"/>
      <c r="BP29" s="1086"/>
      <c r="BQ29" s="1169">
        <f t="shared" si="12"/>
        <v>0</v>
      </c>
      <c r="BT29" s="1070"/>
      <c r="BU29" s="1071">
        <v>22</v>
      </c>
      <c r="BV29" s="1090"/>
      <c r="BW29" s="1162"/>
      <c r="BX29" s="1072"/>
      <c r="BY29" s="1043"/>
      <c r="BZ29" s="1086"/>
      <c r="CA29" s="2">
        <v>0</v>
      </c>
      <c r="CD29" s="1070"/>
      <c r="CE29" s="1071">
        <v>22</v>
      </c>
      <c r="CF29" s="1072"/>
      <c r="CG29" s="1150"/>
      <c r="CH29" s="1072"/>
      <c r="CI29" s="1173"/>
      <c r="CJ29" s="1105"/>
      <c r="CK29" s="2">
        <f t="shared" si="13"/>
        <v>0</v>
      </c>
      <c r="CN29" s="1172"/>
      <c r="CO29" s="1071">
        <v>22</v>
      </c>
      <c r="CP29" s="1072"/>
      <c r="CQ29" s="1150"/>
      <c r="CR29" s="1072"/>
      <c r="CS29" s="1153"/>
      <c r="CT29" s="1105"/>
      <c r="CU29" s="1154">
        <f t="shared" si="26"/>
        <v>0</v>
      </c>
      <c r="CX29" s="1070"/>
      <c r="CY29" s="1071">
        <v>22</v>
      </c>
      <c r="CZ29" s="1072"/>
      <c r="DA29" s="1085"/>
      <c r="DB29" s="1072"/>
      <c r="DC29" s="1043"/>
      <c r="DD29" s="1086"/>
      <c r="DE29" s="2">
        <f t="shared" si="14"/>
        <v>0</v>
      </c>
      <c r="DH29" s="1070"/>
      <c r="DI29" s="1071">
        <v>22</v>
      </c>
      <c r="DJ29" s="1072"/>
      <c r="DK29" s="1085"/>
      <c r="DL29" s="1072"/>
      <c r="DM29" s="1043"/>
      <c r="DN29" s="1086"/>
      <c r="DO29" s="2">
        <f t="shared" si="15"/>
        <v>0</v>
      </c>
      <c r="DR29" s="1088"/>
      <c r="DS29" s="1071">
        <v>22</v>
      </c>
      <c r="DT29" s="1072"/>
      <c r="DU29" s="1085"/>
      <c r="DV29" s="1072"/>
      <c r="DW29" s="1043"/>
      <c r="DX29" s="1086"/>
      <c r="DY29" s="2">
        <f t="shared" si="16"/>
        <v>0</v>
      </c>
      <c r="EB29" s="1070"/>
      <c r="EC29" s="1071">
        <v>22</v>
      </c>
      <c r="ED29" s="350"/>
      <c r="EE29" s="1156"/>
      <c r="EF29" s="350"/>
      <c r="EG29" s="1157"/>
      <c r="EH29" s="1086"/>
      <c r="EI29" s="2">
        <f>SUM(EI8:EI28)</f>
        <v>0</v>
      </c>
      <c r="EL29" s="1070"/>
      <c r="EM29" s="1071">
        <v>22</v>
      </c>
      <c r="EN29" s="350"/>
      <c r="EO29" s="1156"/>
      <c r="EP29" s="350"/>
      <c r="EQ29" s="1158"/>
      <c r="ER29" s="1086"/>
      <c r="ES29" s="2">
        <f>SUM(ES8:ES28)</f>
        <v>0</v>
      </c>
      <c r="EV29" s="1088"/>
      <c r="EW29" s="1071">
        <v>22</v>
      </c>
      <c r="EX29" s="1072"/>
      <c r="EY29" s="1085"/>
      <c r="EZ29" s="1072"/>
      <c r="FA29" s="1158"/>
      <c r="FB29" s="1086"/>
      <c r="FC29" s="2">
        <f t="shared" si="19"/>
        <v>0</v>
      </c>
      <c r="FF29" s="1088"/>
      <c r="FG29" s="1071">
        <v>22</v>
      </c>
      <c r="FH29" s="1079"/>
      <c r="FI29" s="1080"/>
      <c r="FJ29" s="1079"/>
      <c r="FK29" s="1157"/>
      <c r="FL29" s="1082"/>
      <c r="FM29" s="2">
        <f t="shared" si="20"/>
        <v>0</v>
      </c>
      <c r="FP29" s="1088"/>
      <c r="FQ29" s="1071">
        <v>22</v>
      </c>
      <c r="FR29" s="1072"/>
      <c r="FS29" s="1085"/>
      <c r="FT29" s="1072"/>
      <c r="FU29" s="1158"/>
      <c r="FV29" s="1086"/>
      <c r="FW29" s="2">
        <f t="shared" si="21"/>
        <v>0</v>
      </c>
      <c r="FZ29" s="1070"/>
      <c r="GA29" s="1237">
        <v>22</v>
      </c>
      <c r="GB29" s="1072"/>
      <c r="GC29" s="1085"/>
      <c r="GD29" s="1072"/>
      <c r="GE29" s="1158"/>
      <c r="GF29" s="1086"/>
      <c r="GG29" s="2">
        <f t="shared" si="22"/>
        <v>0</v>
      </c>
      <c r="GJ29" s="1070"/>
      <c r="GK29" s="1071"/>
      <c r="GL29" s="1163"/>
      <c r="GM29" s="1085"/>
      <c r="GN29" s="1072"/>
      <c r="GO29" s="1043"/>
      <c r="GP29" s="1086"/>
      <c r="GQ29" s="2">
        <f t="shared" si="23"/>
        <v>0</v>
      </c>
      <c r="GT29" s="1070" t="s">
        <v>320</v>
      </c>
      <c r="GU29" s="1071">
        <v>22</v>
      </c>
      <c r="GV29" s="1072"/>
      <c r="GW29" s="1085"/>
      <c r="GX29" s="1072"/>
      <c r="GY29" s="1043"/>
      <c r="GZ29" s="1086"/>
      <c r="HA29" s="2">
        <f>SUM(HA8:HA28)</f>
        <v>0</v>
      </c>
    </row>
    <row r="30" spans="1:209" x14ac:dyDescent="0.25">
      <c r="A30" s="1113">
        <v>27</v>
      </c>
      <c r="B30" s="1042" t="e">
        <f>#REF!</f>
        <v>#REF!</v>
      </c>
      <c r="C30" s="1042" t="e">
        <f>#REF!</f>
        <v>#REF!</v>
      </c>
      <c r="D30" s="1125" t="e">
        <f>#REF!</f>
        <v>#REF!</v>
      </c>
      <c r="E30" s="1126" t="e">
        <f>#REF!</f>
        <v>#REF!</v>
      </c>
      <c r="F30" s="297" t="e">
        <f>#REF!</f>
        <v>#REF!</v>
      </c>
      <c r="G30" s="3" t="e">
        <f>#REF!</f>
        <v>#REF!</v>
      </c>
      <c r="H30" s="333" t="e">
        <f>#REF!</f>
        <v>#REF!</v>
      </c>
      <c r="I30" s="915" t="e">
        <f>F30-H30</f>
        <v>#REF!</v>
      </c>
      <c r="L30" s="1070"/>
      <c r="M30" s="1071"/>
      <c r="N30" s="1072"/>
      <c r="O30" s="1085"/>
      <c r="P30" s="1072"/>
      <c r="Q30" s="1043"/>
      <c r="R30" s="1086"/>
      <c r="S30" s="2">
        <f>SUM(S8:S29)</f>
        <v>0</v>
      </c>
      <c r="V30" s="1070"/>
      <c r="W30" s="1071"/>
      <c r="X30" s="1072"/>
      <c r="Y30" s="1085"/>
      <c r="Z30" s="1072"/>
      <c r="AA30" s="1043"/>
      <c r="AB30" s="1086"/>
      <c r="AC30" s="2">
        <f>SUM(AC8:AC29)</f>
        <v>0</v>
      </c>
      <c r="AF30" s="1070"/>
      <c r="AG30" s="1071">
        <v>23</v>
      </c>
      <c r="AH30" s="1090">
        <v>795.5</v>
      </c>
      <c r="AI30" s="1085"/>
      <c r="AJ30" s="350"/>
      <c r="AK30" s="1043"/>
      <c r="AL30" s="1086"/>
      <c r="AM30" s="1086"/>
      <c r="AP30" s="1070"/>
      <c r="AQ30" s="1071"/>
      <c r="AR30" s="350"/>
      <c r="AS30" s="1085"/>
      <c r="AT30" s="350"/>
      <c r="AU30" s="1043"/>
      <c r="AV30" s="1086"/>
      <c r="AW30" s="1086"/>
      <c r="AZ30" s="1091"/>
      <c r="BA30" s="1071"/>
      <c r="BB30" s="1072"/>
      <c r="BC30" s="1085"/>
      <c r="BD30" s="1072"/>
      <c r="BE30" s="1043"/>
      <c r="BF30" s="1086"/>
      <c r="BG30" s="2">
        <f>SUM(BG8:BG29)</f>
        <v>0</v>
      </c>
      <c r="BJ30" s="1070"/>
      <c r="BK30" s="1071"/>
      <c r="BL30" s="1072"/>
      <c r="BM30" s="1085"/>
      <c r="BN30" s="1072"/>
      <c r="BO30" s="1043"/>
      <c r="BP30" s="1086"/>
      <c r="BQ30" s="2">
        <f>SUM(BQ8:BQ29)</f>
        <v>0</v>
      </c>
      <c r="BT30" s="1070"/>
      <c r="BU30" s="1071"/>
      <c r="BV30" s="1090"/>
      <c r="BW30" s="1162"/>
      <c r="BX30" s="350"/>
      <c r="BY30" s="1043"/>
      <c r="BZ30" s="1086"/>
      <c r="CA30" s="2">
        <f>SUM(CA8:CA29)</f>
        <v>0</v>
      </c>
      <c r="CD30" s="1070"/>
      <c r="CE30" s="1071">
        <v>23</v>
      </c>
      <c r="CF30" s="350"/>
      <c r="CG30" s="1150"/>
      <c r="CH30" s="350"/>
      <c r="CI30" s="1173"/>
      <c r="CJ30" s="1105"/>
      <c r="CK30" s="2">
        <f>SUM(CK8:CK29)</f>
        <v>0</v>
      </c>
      <c r="CN30" s="1070"/>
      <c r="CO30" s="1071"/>
      <c r="CP30" s="350"/>
      <c r="CQ30" s="1085"/>
      <c r="CR30" s="350"/>
      <c r="CS30" s="1043"/>
      <c r="CT30" s="1086"/>
      <c r="CU30" s="1154">
        <f t="shared" si="26"/>
        <v>0</v>
      </c>
      <c r="CX30" s="1070"/>
      <c r="CY30" s="1071">
        <v>23</v>
      </c>
      <c r="CZ30" s="350"/>
      <c r="DA30" s="1085"/>
      <c r="DB30" s="350"/>
      <c r="DC30" s="1043"/>
      <c r="DD30" s="1086"/>
      <c r="DE30" s="2">
        <f t="shared" si="14"/>
        <v>0</v>
      </c>
      <c r="DH30" s="1070"/>
      <c r="DI30" s="1071">
        <v>23</v>
      </c>
      <c r="DJ30" s="350"/>
      <c r="DK30" s="1085"/>
      <c r="DL30" s="350"/>
      <c r="DM30" s="1043"/>
      <c r="DN30" s="1086"/>
      <c r="DO30" s="2">
        <f t="shared" si="15"/>
        <v>0</v>
      </c>
      <c r="DR30" s="1070"/>
      <c r="DS30" s="1071"/>
      <c r="DT30" s="350"/>
      <c r="DU30" s="1085"/>
      <c r="DV30" s="350"/>
      <c r="DW30" s="1043"/>
      <c r="DX30" s="1086"/>
      <c r="DY30" s="2">
        <f>SUM(DY8:DY29)</f>
        <v>0</v>
      </c>
      <c r="EB30" s="1070"/>
      <c r="EC30" s="1071"/>
      <c r="ED30" s="350"/>
      <c r="EE30" s="1156"/>
      <c r="EF30" s="915"/>
      <c r="EG30" s="1158"/>
      <c r="EH30" s="1086"/>
      <c r="EL30" s="1070"/>
      <c r="EM30" s="1071"/>
      <c r="EN30" s="350"/>
      <c r="EO30" s="1156"/>
      <c r="EP30" s="915"/>
      <c r="EQ30" s="1158"/>
      <c r="ER30" s="1086"/>
      <c r="EV30" s="1070"/>
      <c r="EW30" s="1071"/>
      <c r="EX30" s="350"/>
      <c r="EY30" s="1156"/>
      <c r="EZ30" s="915"/>
      <c r="FA30" s="1158"/>
      <c r="FB30" s="1086"/>
      <c r="FC30" s="2">
        <f>SUM(FC8:FC29)</f>
        <v>0</v>
      </c>
      <c r="FF30" s="1088"/>
      <c r="FG30" s="1071"/>
      <c r="FH30" s="1072"/>
      <c r="FI30" s="1085"/>
      <c r="FJ30" s="915"/>
      <c r="FK30" s="1158"/>
      <c r="FL30" s="1086"/>
      <c r="FM30" s="2">
        <f>SUM(FM8:FM29)</f>
        <v>0</v>
      </c>
      <c r="FP30" s="1088"/>
      <c r="FQ30" s="1071"/>
      <c r="FR30" s="1072"/>
      <c r="FS30" s="1085"/>
      <c r="FT30" s="915"/>
      <c r="FU30" s="1158"/>
      <c r="FV30" s="1086"/>
      <c r="FW30" s="2">
        <f>SUM(FW8:FW29)</f>
        <v>0</v>
      </c>
      <c r="FZ30" s="1070"/>
      <c r="GA30" s="1071"/>
      <c r="GB30" s="1072"/>
      <c r="GC30" s="1085"/>
      <c r="GD30" s="1072"/>
      <c r="GE30" s="1158"/>
      <c r="GF30" s="1086"/>
      <c r="GG30" s="2">
        <f>SUM(GG8:GG29)</f>
        <v>0</v>
      </c>
      <c r="GJ30" s="1070"/>
      <c r="GK30" s="1071"/>
      <c r="GL30" s="1163"/>
      <c r="GM30" s="1085"/>
      <c r="GN30" s="350"/>
      <c r="GO30" s="1043"/>
      <c r="GP30" s="1086"/>
      <c r="GQ30" s="2">
        <f>SUM(GQ8:GQ29)</f>
        <v>0</v>
      </c>
      <c r="GT30" s="1070"/>
      <c r="GU30" s="1071">
        <v>23</v>
      </c>
      <c r="GV30" s="1072"/>
      <c r="GW30" s="1085"/>
      <c r="GX30" s="1072"/>
      <c r="GY30" s="1043"/>
      <c r="GZ30" s="1086"/>
    </row>
    <row r="31" spans="1:209" ht="16.5" thickBot="1" x14ac:dyDescent="0.3">
      <c r="A31" s="1113">
        <v>28</v>
      </c>
      <c r="B31" s="1042" t="e">
        <f>#REF!</f>
        <v>#REF!</v>
      </c>
      <c r="C31" s="1042" t="e">
        <f>#REF!</f>
        <v>#REF!</v>
      </c>
      <c r="D31" s="1125" t="e">
        <f>#REF!</f>
        <v>#REF!</v>
      </c>
      <c r="E31" s="1126" t="e">
        <f>#REF!</f>
        <v>#REF!</v>
      </c>
      <c r="F31" s="297" t="e">
        <f>#REF!</f>
        <v>#REF!</v>
      </c>
      <c r="G31" s="3" t="e">
        <f>#REF!</f>
        <v>#REF!</v>
      </c>
      <c r="H31" s="333" t="e">
        <f>#REF!</f>
        <v>#REF!</v>
      </c>
      <c r="I31" s="915" t="e">
        <f t="shared" ref="I31:I92" si="40">F31-H31</f>
        <v>#REF!</v>
      </c>
      <c r="L31" s="1094"/>
      <c r="M31" s="1095"/>
      <c r="N31" s="1096"/>
      <c r="O31" s="1097"/>
      <c r="P31" s="1096"/>
      <c r="Q31" s="1098"/>
      <c r="R31" s="1099"/>
      <c r="S31" s="1069"/>
      <c r="V31" s="1094"/>
      <c r="W31" s="1095"/>
      <c r="X31" s="1096"/>
      <c r="Y31" s="1097"/>
      <c r="Z31" s="1096"/>
      <c r="AA31" s="1098"/>
      <c r="AB31" s="1099"/>
      <c r="AC31" s="1069"/>
      <c r="AF31" s="1094"/>
      <c r="AG31" s="1095"/>
      <c r="AH31" s="1100"/>
      <c r="AI31" s="1101"/>
      <c r="AJ31" s="302"/>
      <c r="AK31" s="1043"/>
      <c r="AL31" s="1086"/>
      <c r="AM31" s="1086"/>
      <c r="AP31" s="1094"/>
      <c r="AQ31" s="1095"/>
      <c r="AR31" s="302"/>
      <c r="AS31" s="1102"/>
      <c r="AT31" s="1103"/>
      <c r="AU31" s="1104"/>
      <c r="AV31" s="1105"/>
      <c r="AW31" s="1105"/>
      <c r="AZ31" s="1094"/>
      <c r="BA31" s="1095"/>
      <c r="BB31" s="1096"/>
      <c r="BC31" s="1097"/>
      <c r="BD31" s="1096"/>
      <c r="BE31" s="1098"/>
      <c r="BF31" s="1099"/>
      <c r="BG31" s="1069"/>
      <c r="BJ31" s="1094"/>
      <c r="BK31" s="1095"/>
      <c r="BL31" s="1096"/>
      <c r="BM31" s="1097"/>
      <c r="BN31" s="1096"/>
      <c r="BO31" s="1098"/>
      <c r="BP31" s="1099"/>
      <c r="BT31" s="1094"/>
      <c r="BU31" s="1095"/>
      <c r="BV31" s="1100"/>
      <c r="BW31" s="1101"/>
      <c r="BX31" s="302"/>
      <c r="BY31" s="1068"/>
      <c r="BZ31" s="1099"/>
      <c r="CD31" s="1094"/>
      <c r="CE31" s="1095">
        <v>24</v>
      </c>
      <c r="CF31" s="302"/>
      <c r="CG31" s="1174"/>
      <c r="CH31" s="302"/>
      <c r="CI31" s="1175"/>
      <c r="CJ31" s="1176"/>
      <c r="CN31" s="1094"/>
      <c r="CO31" s="1095"/>
      <c r="CP31" s="302"/>
      <c r="CQ31" s="1177"/>
      <c r="CR31" s="302"/>
      <c r="CS31" s="1068"/>
      <c r="CT31" s="1086"/>
      <c r="CU31" s="1154">
        <f>SUM(CU8:CU30)</f>
        <v>0</v>
      </c>
      <c r="CX31" s="1094"/>
      <c r="CY31" s="1095">
        <v>24</v>
      </c>
      <c r="CZ31" s="302"/>
      <c r="DA31" s="1177"/>
      <c r="DB31" s="302"/>
      <c r="DC31" s="1098"/>
      <c r="DD31" s="1099"/>
      <c r="DE31" s="1178">
        <f t="shared" si="14"/>
        <v>0</v>
      </c>
      <c r="DH31" s="1094"/>
      <c r="DI31" s="1095">
        <v>24</v>
      </c>
      <c r="DJ31" s="302"/>
      <c r="DK31" s="1177"/>
      <c r="DL31" s="302"/>
      <c r="DM31" s="1098"/>
      <c r="DN31" s="1099"/>
      <c r="DO31" s="1178">
        <f t="shared" si="15"/>
        <v>0</v>
      </c>
      <c r="DR31" s="1094"/>
      <c r="DS31" s="1095"/>
      <c r="DT31" s="302"/>
      <c r="DU31" s="1177"/>
      <c r="DV31" s="302"/>
      <c r="DW31" s="1068"/>
      <c r="DX31" s="1099"/>
      <c r="EB31" s="1094"/>
      <c r="EC31" s="1095"/>
      <c r="ED31" s="302"/>
      <c r="EE31" s="1097"/>
      <c r="EF31" s="1179"/>
      <c r="EG31" s="1180"/>
      <c r="EH31" s="1099"/>
      <c r="EI31" s="1069"/>
      <c r="EL31" s="1094"/>
      <c r="EM31" s="1095"/>
      <c r="EN31" s="302"/>
      <c r="EO31" s="1097"/>
      <c r="EP31" s="1179"/>
      <c r="EQ31" s="1180"/>
      <c r="ER31" s="1099"/>
      <c r="ES31" s="1069"/>
      <c r="EV31" s="1094"/>
      <c r="EW31" s="1095"/>
      <c r="EX31" s="302"/>
      <c r="EY31" s="1097"/>
      <c r="EZ31" s="1179"/>
      <c r="FA31" s="1180"/>
      <c r="FB31" s="1099"/>
      <c r="FC31" s="1069"/>
      <c r="FF31" s="1181"/>
      <c r="FG31" s="1095"/>
      <c r="FH31" s="302"/>
      <c r="FI31" s="1101"/>
      <c r="FJ31" s="302"/>
      <c r="FK31" s="1180"/>
      <c r="FL31" s="1099"/>
      <c r="FM31" s="1069"/>
      <c r="FP31" s="1181"/>
      <c r="FQ31" s="1095"/>
      <c r="FR31" s="302"/>
      <c r="FS31" s="1101"/>
      <c r="FT31" s="302"/>
      <c r="FU31" s="1180"/>
      <c r="FV31" s="1099"/>
      <c r="FW31" s="1069"/>
      <c r="FZ31" s="1094"/>
      <c r="GA31" s="1095"/>
      <c r="GB31" s="1096"/>
      <c r="GC31" s="1097"/>
      <c r="GD31" s="1096"/>
      <c r="GE31" s="1180"/>
      <c r="GF31" s="1099"/>
      <c r="GG31" s="1069"/>
      <c r="GJ31" s="1094"/>
      <c r="GK31" s="1182"/>
      <c r="GL31" s="1183"/>
      <c r="GM31" s="1184"/>
      <c r="GN31" s="302"/>
      <c r="GO31" s="1068"/>
      <c r="GT31" s="1109"/>
      <c r="GU31" s="1185"/>
      <c r="GV31" s="1186"/>
      <c r="GW31" s="1187"/>
      <c r="GX31" s="1188"/>
      <c r="GY31" s="1189"/>
      <c r="GZ31" s="1190"/>
      <c r="HA31" s="1191"/>
    </row>
    <row r="32" spans="1:209" ht="18.75" customHeight="1" thickTop="1" thickBot="1" x14ac:dyDescent="0.3">
      <c r="A32" s="1113">
        <v>29</v>
      </c>
      <c r="B32" s="1042" t="e">
        <f>#REF!</f>
        <v>#REF!</v>
      </c>
      <c r="C32" s="1042" t="e">
        <f>#REF!</f>
        <v>#REF!</v>
      </c>
      <c r="D32" s="1125" t="e">
        <f>#REF!</f>
        <v>#REF!</v>
      </c>
      <c r="E32" s="1126" t="e">
        <f>#REF!</f>
        <v>#REF!</v>
      </c>
      <c r="F32" s="297" t="e">
        <f>#REF!</f>
        <v>#REF!</v>
      </c>
      <c r="G32" s="3" t="e">
        <f>#REF!</f>
        <v>#REF!</v>
      </c>
      <c r="H32" s="333" t="e">
        <f>#REF!</f>
        <v>#REF!</v>
      </c>
      <c r="I32" s="915" t="e">
        <f t="shared" si="40"/>
        <v>#REF!</v>
      </c>
      <c r="N32" s="297">
        <f>SUM(N8:N31)</f>
        <v>17856.87</v>
      </c>
      <c r="P32" s="915">
        <f>SUM(P8:P31)</f>
        <v>0</v>
      </c>
      <c r="S32" s="2"/>
      <c r="X32" s="297">
        <f>SUM(X8:X31)</f>
        <v>18292.8</v>
      </c>
      <c r="Z32" s="915">
        <f>SUM(Z8:Z31)</f>
        <v>0</v>
      </c>
      <c r="AH32" s="915">
        <f>SUM(AH8:AH31)</f>
        <v>18581.349999999999</v>
      </c>
      <c r="AJ32" s="915">
        <f>SUM(AJ8:AJ31)</f>
        <v>0</v>
      </c>
      <c r="AR32" s="297">
        <f>SUM(AR8:AR31)</f>
        <v>18476.600000000002</v>
      </c>
      <c r="AT32" s="297">
        <f>SUM(AT8:AT31)</f>
        <v>0</v>
      </c>
      <c r="AW32" s="1042"/>
      <c r="AZ32" s="1042"/>
      <c r="BB32" s="297">
        <f>SUM(BB8:BB31)</f>
        <v>18715.12</v>
      </c>
      <c r="BD32" s="915">
        <f>SUM(BD8:BD31)</f>
        <v>0</v>
      </c>
      <c r="BL32" s="297">
        <f>SUM(BL8:BL31)</f>
        <v>18866.62</v>
      </c>
      <c r="BN32" s="915">
        <f>SUM(BN8:BN31)</f>
        <v>0</v>
      </c>
      <c r="BV32" s="915">
        <f>SUM(BV8:BV31)</f>
        <v>0</v>
      </c>
      <c r="BX32" s="915">
        <f>SUM(BX8:BX31)</f>
        <v>0</v>
      </c>
      <c r="CE32" s="1071"/>
      <c r="CF32" s="915">
        <f>SUM(CF8:CF31)</f>
        <v>0</v>
      </c>
      <c r="CH32" s="915">
        <f>SUM(CH8:CH31)</f>
        <v>0</v>
      </c>
      <c r="CP32" s="915">
        <f>SUM(CP8:CP31)</f>
        <v>0</v>
      </c>
      <c r="CR32" s="915">
        <f>SUM(CR8:CR31)</f>
        <v>0</v>
      </c>
      <c r="CZ32" s="915">
        <f>SUM(CZ8:CZ31)</f>
        <v>0</v>
      </c>
      <c r="DB32" s="915">
        <f>SUM(DB8:DB31)</f>
        <v>0</v>
      </c>
      <c r="DE32" s="2">
        <f>SUM(DE8:DE31)</f>
        <v>0</v>
      </c>
      <c r="DJ32" s="915">
        <f>SUM(DJ8:DJ31)</f>
        <v>0</v>
      </c>
      <c r="DL32" s="915">
        <f>SUM(DL8:DL31)</f>
        <v>0</v>
      </c>
      <c r="DO32" s="2">
        <f>SUM(DO8:DO31)</f>
        <v>0</v>
      </c>
      <c r="DT32" s="915">
        <f>SUM(DT8:DT31)</f>
        <v>0</v>
      </c>
      <c r="DV32" s="915">
        <f>SUM(DV8:DV31)</f>
        <v>0</v>
      </c>
      <c r="ED32" s="915">
        <f>SUM(ED8:ED31)</f>
        <v>0</v>
      </c>
      <c r="EF32" s="915">
        <f>SUM(EF8:EF31)</f>
        <v>0</v>
      </c>
      <c r="EN32" s="915">
        <f>SUM(EN8:EN31)</f>
        <v>0</v>
      </c>
      <c r="EP32" s="915">
        <f>SUM(EP8:EP31)</f>
        <v>0</v>
      </c>
      <c r="EX32" s="915">
        <f>SUM(EX8:EX31)</f>
        <v>0</v>
      </c>
      <c r="EZ32" s="915">
        <f>SUM(EZ8:EZ31)</f>
        <v>0</v>
      </c>
      <c r="FH32" s="1131">
        <f>SUM(FH8:FH31)</f>
        <v>0</v>
      </c>
      <c r="FJ32" s="915">
        <f>SUM(FJ8:FJ31)</f>
        <v>0</v>
      </c>
      <c r="FR32" s="1131">
        <f>SUM(FR8:FR31)</f>
        <v>0</v>
      </c>
      <c r="FT32" s="915">
        <f>SUM(FT8:FT31)</f>
        <v>0</v>
      </c>
      <c r="GB32" s="915">
        <f>SUM(GB8:GB31)</f>
        <v>0</v>
      </c>
      <c r="GC32" s="915"/>
      <c r="GD32" s="915">
        <f>SUM(GD8:GD31)</f>
        <v>0</v>
      </c>
      <c r="GE32" s="1042" t="s">
        <v>807</v>
      </c>
      <c r="GL32" s="915">
        <f>SUM(GL8:GL31)</f>
        <v>0</v>
      </c>
      <c r="GN32" s="915">
        <f>SUM(GN8:GN31)</f>
        <v>0</v>
      </c>
      <c r="GV32" s="915">
        <f>SUM(GV8:GV31)</f>
        <v>0</v>
      </c>
      <c r="GX32" s="915">
        <f>SUM(GX8:GX31)</f>
        <v>0</v>
      </c>
    </row>
    <row r="33" spans="1:206" ht="18.75" customHeight="1" x14ac:dyDescent="0.25">
      <c r="A33" s="1113">
        <v>30</v>
      </c>
      <c r="B33" s="1042" t="e">
        <f>#REF!</f>
        <v>#REF!</v>
      </c>
      <c r="C33" s="1042" t="e">
        <f>#REF!</f>
        <v>#REF!</v>
      </c>
      <c r="D33" s="1125" t="e">
        <f>#REF!</f>
        <v>#REF!</v>
      </c>
      <c r="E33" s="1126" t="e">
        <f>#REF!</f>
        <v>#REF!</v>
      </c>
      <c r="F33" s="297" t="e">
        <f>#REF!</f>
        <v>#REF!</v>
      </c>
      <c r="G33" s="3" t="e">
        <f>#REF!</f>
        <v>#REF!</v>
      </c>
      <c r="H33" s="333" t="e">
        <f>#REF!</f>
        <v>#REF!</v>
      </c>
      <c r="I33" s="915" t="e">
        <f t="shared" si="40"/>
        <v>#REF!</v>
      </c>
      <c r="N33" s="1106" t="s">
        <v>800</v>
      </c>
      <c r="O33" s="1107"/>
      <c r="P33" s="1108">
        <f>Q5-P32</f>
        <v>17856.87</v>
      </c>
      <c r="S33" s="2"/>
      <c r="X33" s="1106" t="s">
        <v>800</v>
      </c>
      <c r="Y33" s="1107"/>
      <c r="Z33" s="1108">
        <f>AA5-Z32</f>
        <v>18281.8</v>
      </c>
      <c r="AH33" s="1106" t="s">
        <v>800</v>
      </c>
      <c r="AI33" s="1107"/>
      <c r="AJ33" s="1108">
        <f>AK5-AJ32</f>
        <v>18581.5</v>
      </c>
      <c r="AR33" s="1106" t="s">
        <v>800</v>
      </c>
      <c r="AS33" s="1107"/>
      <c r="AT33" s="1108">
        <f>AU5-AT32</f>
        <v>18476.599999999999</v>
      </c>
      <c r="AW33" s="1042"/>
      <c r="AZ33" s="1042"/>
      <c r="BB33" s="1106" t="s">
        <v>800</v>
      </c>
      <c r="BC33" s="1107"/>
      <c r="BD33" s="1108">
        <f>BE5-BD32</f>
        <v>18715.12</v>
      </c>
      <c r="BL33" s="1106" t="s">
        <v>800</v>
      </c>
      <c r="BM33" s="1107"/>
      <c r="BN33" s="1108">
        <f>BO5-BN32</f>
        <v>18866.62</v>
      </c>
      <c r="BV33" s="1106" t="s">
        <v>800</v>
      </c>
      <c r="BW33" s="1107"/>
      <c r="BX33" s="1108">
        <f>BV32-BX32</f>
        <v>0</v>
      </c>
      <c r="CE33" s="1071"/>
      <c r="CF33" s="1106" t="s">
        <v>800</v>
      </c>
      <c r="CG33" s="1107"/>
      <c r="CH33" s="1108">
        <f>CF32-CH32</f>
        <v>0</v>
      </c>
      <c r="CP33" s="1106" t="s">
        <v>800</v>
      </c>
      <c r="CQ33" s="1107"/>
      <c r="CR33" s="1108">
        <f>CP32-CR32</f>
        <v>0</v>
      </c>
      <c r="CZ33" s="1106" t="s">
        <v>800</v>
      </c>
      <c r="DA33" s="1107"/>
      <c r="DB33" s="1108">
        <f>CZ32-DB32</f>
        <v>0</v>
      </c>
      <c r="DJ33" s="1106" t="s">
        <v>800</v>
      </c>
      <c r="DK33" s="1107"/>
      <c r="DL33" s="1108">
        <f>DJ32-DL32</f>
        <v>0</v>
      </c>
      <c r="DT33" s="1106" t="s">
        <v>800</v>
      </c>
      <c r="DU33" s="1107"/>
      <c r="DV33" s="1108">
        <f>DT32-DV32</f>
        <v>0</v>
      </c>
      <c r="ED33" s="1106" t="s">
        <v>800</v>
      </c>
      <c r="EE33" s="1107"/>
      <c r="EF33" s="1108">
        <f>ED32-EF32</f>
        <v>0</v>
      </c>
      <c r="EN33" s="1106" t="s">
        <v>800</v>
      </c>
      <c r="EO33" s="1107"/>
      <c r="EP33" s="1108">
        <f>EN32-EP32</f>
        <v>0</v>
      </c>
      <c r="EX33" s="1106" t="s">
        <v>800</v>
      </c>
      <c r="EY33" s="1107"/>
      <c r="EZ33" s="1192">
        <f>EX32-EZ32</f>
        <v>0</v>
      </c>
      <c r="FH33" s="1106" t="s">
        <v>800</v>
      </c>
      <c r="FI33" s="1107"/>
      <c r="FJ33" s="1192">
        <f>FH32-FJ32</f>
        <v>0</v>
      </c>
      <c r="FR33" s="1106" t="s">
        <v>800</v>
      </c>
      <c r="FS33" s="1107"/>
      <c r="FT33" s="1192">
        <f>FR32-FT32</f>
        <v>0</v>
      </c>
      <c r="GB33" s="1106" t="s">
        <v>800</v>
      </c>
      <c r="GC33" s="1107"/>
      <c r="GD33" s="1108">
        <f>GB32-GD32</f>
        <v>0</v>
      </c>
      <c r="GL33" s="1106" t="s">
        <v>800</v>
      </c>
      <c r="GM33" s="1107"/>
      <c r="GN33" s="1108">
        <f>GL32-GN32</f>
        <v>0</v>
      </c>
      <c r="GV33" s="1106" t="s">
        <v>800</v>
      </c>
      <c r="GW33" s="1107"/>
      <c r="GX33" s="1108">
        <f>GV32-GX32</f>
        <v>0</v>
      </c>
    </row>
    <row r="34" spans="1:206" ht="16.5" thickBot="1" x14ac:dyDescent="0.3">
      <c r="A34" s="1113">
        <v>31</v>
      </c>
      <c r="B34" s="1042" t="e">
        <f>#REF!</f>
        <v>#REF!</v>
      </c>
      <c r="C34" s="1042" t="e">
        <f>#REF!</f>
        <v>#REF!</v>
      </c>
      <c r="D34" s="1125" t="e">
        <f>#REF!</f>
        <v>#REF!</v>
      </c>
      <c r="E34" s="1126" t="e">
        <f>#REF!</f>
        <v>#REF!</v>
      </c>
      <c r="F34" s="297" t="e">
        <f>#REF!</f>
        <v>#REF!</v>
      </c>
      <c r="G34" s="3" t="e">
        <f>#REF!</f>
        <v>#REF!</v>
      </c>
      <c r="H34" s="333" t="e">
        <f>#REF!</f>
        <v>#REF!</v>
      </c>
      <c r="I34" s="915" t="e">
        <f t="shared" si="40"/>
        <v>#REF!</v>
      </c>
      <c r="N34" s="1109" t="s">
        <v>791</v>
      </c>
      <c r="O34" s="7"/>
      <c r="P34" s="1110"/>
      <c r="S34" s="2"/>
      <c r="X34" s="1109" t="s">
        <v>791</v>
      </c>
      <c r="Y34" s="7"/>
      <c r="Z34" s="1110"/>
      <c r="AH34" s="1109" t="s">
        <v>791</v>
      </c>
      <c r="AI34" s="7"/>
      <c r="AJ34" s="1110"/>
      <c r="AR34" s="1109" t="s">
        <v>791</v>
      </c>
      <c r="AS34" s="7"/>
      <c r="AT34" s="1110"/>
      <c r="AW34" s="1042"/>
      <c r="AZ34" s="1042"/>
      <c r="BB34" s="1109" t="s">
        <v>791</v>
      </c>
      <c r="BC34" s="7"/>
      <c r="BD34" s="1110"/>
      <c r="BL34" s="1109" t="s">
        <v>791</v>
      </c>
      <c r="BM34" s="7"/>
      <c r="BN34" s="1110"/>
      <c r="BV34" s="1109" t="s">
        <v>791</v>
      </c>
      <c r="BW34" s="7"/>
      <c r="BX34" s="1110"/>
      <c r="CE34" s="1071"/>
      <c r="CF34" s="1109" t="s">
        <v>791</v>
      </c>
      <c r="CG34" s="7"/>
      <c r="CH34" s="1110"/>
      <c r="CP34" s="1109" t="s">
        <v>791</v>
      </c>
      <c r="CQ34" s="7"/>
      <c r="CR34" s="1110"/>
      <c r="CZ34" s="1109" t="s">
        <v>791</v>
      </c>
      <c r="DA34" s="7"/>
      <c r="DB34" s="1110"/>
      <c r="DJ34" s="1109" t="s">
        <v>791</v>
      </c>
      <c r="DK34" s="7"/>
      <c r="DL34" s="1110"/>
      <c r="DT34" s="1109" t="s">
        <v>791</v>
      </c>
      <c r="DU34" s="7"/>
      <c r="DV34" s="1110"/>
      <c r="ED34" s="1109" t="s">
        <v>791</v>
      </c>
      <c r="EE34" s="7"/>
      <c r="EF34" s="1110"/>
      <c r="EN34" s="1109" t="s">
        <v>791</v>
      </c>
      <c r="EO34" s="7"/>
      <c r="EP34" s="1110"/>
      <c r="EX34" s="1109" t="s">
        <v>791</v>
      </c>
      <c r="EY34" s="7"/>
      <c r="EZ34" s="1110"/>
      <c r="FH34" s="1109" t="s">
        <v>791</v>
      </c>
      <c r="FI34" s="7"/>
      <c r="FJ34" s="1110"/>
      <c r="FR34" s="1109" t="s">
        <v>791</v>
      </c>
      <c r="FS34" s="7"/>
      <c r="FT34" s="1110"/>
      <c r="GB34" s="1109" t="s">
        <v>791</v>
      </c>
      <c r="GC34" s="7"/>
      <c r="GD34" s="1110"/>
      <c r="GL34" s="1109" t="s">
        <v>791</v>
      </c>
      <c r="GM34" s="7"/>
      <c r="GN34" s="1110"/>
      <c r="GV34" s="1109" t="s">
        <v>791</v>
      </c>
      <c r="GW34" s="7"/>
      <c r="GX34" s="1110"/>
    </row>
    <row r="35" spans="1:206" x14ac:dyDescent="0.25">
      <c r="A35" s="1113">
        <v>32</v>
      </c>
      <c r="B35" s="1042" t="e">
        <f>#REF!</f>
        <v>#REF!</v>
      </c>
      <c r="C35" s="1042" t="e">
        <f>#REF!</f>
        <v>#REF!</v>
      </c>
      <c r="D35" s="1125" t="e">
        <f>#REF!</f>
        <v>#REF!</v>
      </c>
      <c r="E35" s="1126" t="e">
        <f>#REF!</f>
        <v>#REF!</v>
      </c>
      <c r="F35" s="297" t="e">
        <f>#REF!</f>
        <v>#REF!</v>
      </c>
      <c r="G35" s="3" t="e">
        <f>#REF!</f>
        <v>#REF!</v>
      </c>
      <c r="H35" s="333" t="e">
        <f>#REF!</f>
        <v>#REF!</v>
      </c>
      <c r="I35" s="915" t="e">
        <f t="shared" si="40"/>
        <v>#REF!</v>
      </c>
      <c r="S35" s="2"/>
      <c r="AW35" s="1042"/>
      <c r="AZ35" s="1042"/>
      <c r="CP35" s="1042" t="s">
        <v>26</v>
      </c>
    </row>
    <row r="36" spans="1:206" x14ac:dyDescent="0.25">
      <c r="A36" s="1113">
        <v>33</v>
      </c>
      <c r="B36" s="1042" t="e">
        <f>#REF!</f>
        <v>#REF!</v>
      </c>
      <c r="C36" s="1042" t="e">
        <f>#REF!</f>
        <v>#REF!</v>
      </c>
      <c r="D36" s="1125" t="e">
        <f>#REF!</f>
        <v>#REF!</v>
      </c>
      <c r="E36" s="1126" t="e">
        <f>#REF!</f>
        <v>#REF!</v>
      </c>
      <c r="F36" s="297" t="e">
        <f>#REF!</f>
        <v>#REF!</v>
      </c>
      <c r="G36" s="3" t="e">
        <f>#REF!</f>
        <v>#REF!</v>
      </c>
      <c r="H36" s="333" t="e">
        <f>#REF!</f>
        <v>#REF!</v>
      </c>
      <c r="I36" s="915" t="e">
        <f t="shared" si="40"/>
        <v>#REF!</v>
      </c>
      <c r="S36" s="2"/>
      <c r="AW36" s="1042"/>
      <c r="AZ36" s="1042"/>
    </row>
    <row r="37" spans="1:206" x14ac:dyDescent="0.25">
      <c r="A37" s="1113">
        <v>34</v>
      </c>
      <c r="B37" s="1042" t="e">
        <f>#REF!</f>
        <v>#REF!</v>
      </c>
      <c r="C37" s="1042" t="e">
        <f>#REF!</f>
        <v>#REF!</v>
      </c>
      <c r="D37" s="1125" t="e">
        <f>#REF!</f>
        <v>#REF!</v>
      </c>
      <c r="E37" s="1126" t="e">
        <f>#REF!</f>
        <v>#REF!</v>
      </c>
      <c r="F37" s="297" t="e">
        <f>#REF!</f>
        <v>#REF!</v>
      </c>
      <c r="G37" s="3" t="e">
        <f>#REF!</f>
        <v>#REF!</v>
      </c>
      <c r="H37" s="333" t="e">
        <f>#REF!</f>
        <v>#REF!</v>
      </c>
      <c r="I37" s="915" t="e">
        <f t="shared" si="40"/>
        <v>#REF!</v>
      </c>
      <c r="S37" s="2"/>
      <c r="AZ37" s="1042"/>
    </row>
    <row r="38" spans="1:206" x14ac:dyDescent="0.25">
      <c r="A38" s="1113">
        <v>35</v>
      </c>
      <c r="B38" s="1042" t="e">
        <f>#REF!</f>
        <v>#REF!</v>
      </c>
      <c r="C38" s="1042" t="e">
        <f>#REF!</f>
        <v>#REF!</v>
      </c>
      <c r="D38" s="1193" t="e">
        <f>#REF!</f>
        <v>#REF!</v>
      </c>
      <c r="E38" s="1126" t="e">
        <f>#REF!</f>
        <v>#REF!</v>
      </c>
      <c r="F38" s="1131" t="e">
        <f>#REF!</f>
        <v>#REF!</v>
      </c>
      <c r="G38" s="3" t="e">
        <f>#REF!</f>
        <v>#REF!</v>
      </c>
      <c r="H38" s="1131" t="e">
        <f>#REF!</f>
        <v>#REF!</v>
      </c>
      <c r="I38" s="915" t="e">
        <f t="shared" si="40"/>
        <v>#REF!</v>
      </c>
      <c r="S38" s="2"/>
      <c r="AZ38" s="1042"/>
    </row>
    <row r="39" spans="1:206" x14ac:dyDescent="0.25">
      <c r="A39" s="1113">
        <v>36</v>
      </c>
      <c r="B39" s="1042" t="e">
        <f>#REF!</f>
        <v>#REF!</v>
      </c>
      <c r="C39" s="1042" t="e">
        <f>#REF!</f>
        <v>#REF!</v>
      </c>
      <c r="D39" s="1194" t="e">
        <f>#REF!</f>
        <v>#REF!</v>
      </c>
      <c r="E39" s="1126" t="e">
        <f>#REF!</f>
        <v>#REF!</v>
      </c>
      <c r="F39" s="915" t="e">
        <f>#REF!</f>
        <v>#REF!</v>
      </c>
      <c r="G39" s="3" t="e">
        <f>#REF!</f>
        <v>#REF!</v>
      </c>
      <c r="H39" s="1131" t="e">
        <f>#REF!</f>
        <v>#REF!</v>
      </c>
      <c r="I39" s="915" t="e">
        <f t="shared" si="40"/>
        <v>#REF!</v>
      </c>
      <c r="S39" s="2"/>
      <c r="AZ39" s="1042"/>
    </row>
    <row r="40" spans="1:206" x14ac:dyDescent="0.25">
      <c r="A40" s="1113">
        <v>37</v>
      </c>
      <c r="B40" s="1042" t="e">
        <f>#REF!</f>
        <v>#REF!</v>
      </c>
      <c r="C40" s="1042" t="e">
        <f>#REF!</f>
        <v>#REF!</v>
      </c>
      <c r="D40" s="1194" t="e">
        <f>#REF!</f>
        <v>#REF!</v>
      </c>
      <c r="E40" s="1126" t="e">
        <f>#REF!</f>
        <v>#REF!</v>
      </c>
      <c r="F40" s="915" t="e">
        <f>#REF!</f>
        <v>#REF!</v>
      </c>
      <c r="G40" s="3" t="e">
        <f>#REF!</f>
        <v>#REF!</v>
      </c>
      <c r="H40" s="1131" t="e">
        <f>#REF!</f>
        <v>#REF!</v>
      </c>
      <c r="I40" s="915" t="e">
        <f t="shared" si="40"/>
        <v>#REF!</v>
      </c>
      <c r="S40" s="2"/>
      <c r="AZ40" s="1042"/>
    </row>
    <row r="41" spans="1:206" x14ac:dyDescent="0.25">
      <c r="A41" s="1113">
        <v>38</v>
      </c>
      <c r="B41" s="1042" t="e">
        <f>#REF!</f>
        <v>#REF!</v>
      </c>
      <c r="C41" s="1042" t="e">
        <f>#REF!</f>
        <v>#REF!</v>
      </c>
      <c r="D41" s="1086" t="e">
        <f>#REF!</f>
        <v>#REF!</v>
      </c>
      <c r="E41" s="1126" t="e">
        <f>#REF!</f>
        <v>#REF!</v>
      </c>
      <c r="F41" s="915" t="e">
        <f>#REF!</f>
        <v>#REF!</v>
      </c>
      <c r="G41" s="3" t="e">
        <f>#REF!</f>
        <v>#REF!</v>
      </c>
      <c r="H41" s="1131" t="e">
        <f>#REF!</f>
        <v>#REF!</v>
      </c>
      <c r="I41" s="915" t="e">
        <f t="shared" si="40"/>
        <v>#REF!</v>
      </c>
      <c r="S41" s="2"/>
      <c r="AZ41" s="1042"/>
    </row>
    <row r="42" spans="1:206" x14ac:dyDescent="0.25">
      <c r="A42" s="1113">
        <v>39</v>
      </c>
      <c r="B42" s="1042" t="e">
        <f>#REF!</f>
        <v>#REF!</v>
      </c>
      <c r="C42" s="1042" t="e">
        <f>#REF!</f>
        <v>#REF!</v>
      </c>
      <c r="D42" s="1086" t="e">
        <f>#REF!</f>
        <v>#REF!</v>
      </c>
      <c r="E42" s="1126" t="e">
        <f>#REF!</f>
        <v>#REF!</v>
      </c>
      <c r="F42" s="915" t="e">
        <f>#REF!</f>
        <v>#REF!</v>
      </c>
      <c r="G42" s="3" t="e">
        <f>#REF!</f>
        <v>#REF!</v>
      </c>
      <c r="H42" s="1131" t="e">
        <f>#REF!</f>
        <v>#REF!</v>
      </c>
      <c r="I42" s="915" t="e">
        <f t="shared" si="40"/>
        <v>#REF!</v>
      </c>
      <c r="S42" s="2"/>
      <c r="AZ42" s="1042"/>
    </row>
    <row r="43" spans="1:206" x14ac:dyDescent="0.25">
      <c r="A43" s="1113">
        <v>40</v>
      </c>
      <c r="B43" s="1042" t="e">
        <f>#REF!</f>
        <v>#REF!</v>
      </c>
      <c r="C43" s="1042" t="e">
        <f>#REF!</f>
        <v>#REF!</v>
      </c>
      <c r="D43" s="1086" t="e">
        <f>#REF!</f>
        <v>#REF!</v>
      </c>
      <c r="E43" s="1126" t="e">
        <f>#REF!</f>
        <v>#REF!</v>
      </c>
      <c r="F43" s="915" t="e">
        <f>#REF!</f>
        <v>#REF!</v>
      </c>
      <c r="G43" s="3" t="e">
        <f>#REF!</f>
        <v>#REF!</v>
      </c>
      <c r="H43" s="1131" t="e">
        <f>#REF!</f>
        <v>#REF!</v>
      </c>
      <c r="I43" s="915" t="e">
        <f t="shared" si="40"/>
        <v>#REF!</v>
      </c>
      <c r="S43" s="2"/>
      <c r="AZ43" s="1042"/>
    </row>
    <row r="44" spans="1:206" x14ac:dyDescent="0.25">
      <c r="A44" s="1113">
        <v>41</v>
      </c>
      <c r="B44" s="1042" t="e">
        <f>#REF!</f>
        <v>#REF!</v>
      </c>
      <c r="C44" s="1042" t="e">
        <f>#REF!</f>
        <v>#REF!</v>
      </c>
      <c r="D44" s="1086" t="e">
        <f>#REF!</f>
        <v>#REF!</v>
      </c>
      <c r="E44" s="1126" t="e">
        <f>#REF!</f>
        <v>#REF!</v>
      </c>
      <c r="F44" s="915" t="e">
        <f>#REF!</f>
        <v>#REF!</v>
      </c>
      <c r="G44" s="3" t="e">
        <f>#REF!</f>
        <v>#REF!</v>
      </c>
      <c r="H44" s="1131" t="e">
        <f>#REF!</f>
        <v>#REF!</v>
      </c>
      <c r="I44" s="915" t="e">
        <f t="shared" si="40"/>
        <v>#REF!</v>
      </c>
      <c r="BJ44" s="1043"/>
    </row>
    <row r="45" spans="1:206" x14ac:dyDescent="0.25">
      <c r="A45" s="1113">
        <v>42</v>
      </c>
      <c r="B45" s="1042" t="e">
        <f>#REF!</f>
        <v>#REF!</v>
      </c>
      <c r="C45" s="1042" t="e">
        <f>#REF!</f>
        <v>#REF!</v>
      </c>
      <c r="D45" s="1086" t="e">
        <f>#REF!</f>
        <v>#REF!</v>
      </c>
      <c r="E45" s="1126" t="e">
        <f>#REF!</f>
        <v>#REF!</v>
      </c>
      <c r="F45" s="915" t="e">
        <f>#REF!</f>
        <v>#REF!</v>
      </c>
      <c r="G45" s="3" t="e">
        <f>#REF!</f>
        <v>#REF!</v>
      </c>
      <c r="H45" s="1131" t="e">
        <f>#REF!</f>
        <v>#REF!</v>
      </c>
      <c r="I45" s="915" t="e">
        <f t="shared" si="40"/>
        <v>#REF!</v>
      </c>
      <c r="BJ45" s="1043"/>
    </row>
    <row r="46" spans="1:206" x14ac:dyDescent="0.25">
      <c r="A46" s="1113">
        <v>43</v>
      </c>
      <c r="B46" s="1042" t="e">
        <f>#REF!</f>
        <v>#REF!</v>
      </c>
      <c r="C46" s="1042" t="e">
        <f>#REF!</f>
        <v>#REF!</v>
      </c>
      <c r="D46" s="1086" t="e">
        <f>#REF!</f>
        <v>#REF!</v>
      </c>
      <c r="E46" s="1126" t="e">
        <f>#REF!</f>
        <v>#REF!</v>
      </c>
      <c r="F46" s="915" t="e">
        <f>#REF!</f>
        <v>#REF!</v>
      </c>
      <c r="G46" s="3" t="e">
        <f>#REF!</f>
        <v>#REF!</v>
      </c>
      <c r="H46" s="1131" t="e">
        <f>#REF!</f>
        <v>#REF!</v>
      </c>
      <c r="I46" s="915" t="e">
        <f t="shared" si="40"/>
        <v>#REF!</v>
      </c>
      <c r="BJ46" s="1043"/>
    </row>
    <row r="47" spans="1:206" x14ac:dyDescent="0.25">
      <c r="A47" s="1113">
        <v>44</v>
      </c>
      <c r="B47" s="1042" t="e">
        <f>#REF!</f>
        <v>#REF!</v>
      </c>
      <c r="C47" s="1042" t="e">
        <f>#REF!</f>
        <v>#REF!</v>
      </c>
      <c r="D47" s="1086" t="e">
        <f>#REF!</f>
        <v>#REF!</v>
      </c>
      <c r="E47" s="1126" t="e">
        <f>#REF!</f>
        <v>#REF!</v>
      </c>
      <c r="F47" s="915" t="e">
        <f>#REF!</f>
        <v>#REF!</v>
      </c>
      <c r="G47" s="3" t="e">
        <f>#REF!</f>
        <v>#REF!</v>
      </c>
      <c r="H47" s="1131" t="e">
        <f>#REF!</f>
        <v>#REF!</v>
      </c>
      <c r="I47" s="915" t="e">
        <f t="shared" si="40"/>
        <v>#REF!</v>
      </c>
      <c r="BJ47" s="1043"/>
    </row>
    <row r="48" spans="1:206" x14ac:dyDescent="0.25">
      <c r="A48" s="1113">
        <v>45</v>
      </c>
      <c r="B48" s="1132" t="e">
        <f>#REF!</f>
        <v>#REF!</v>
      </c>
      <c r="C48" s="1132" t="e">
        <f>#REF!</f>
        <v>#REF!</v>
      </c>
      <c r="D48" s="1086" t="e">
        <f>#REF!</f>
        <v>#REF!</v>
      </c>
      <c r="E48" s="1126" t="e">
        <f>#REF!</f>
        <v>#REF!</v>
      </c>
      <c r="F48" s="915" t="e">
        <f>#REF!</f>
        <v>#REF!</v>
      </c>
      <c r="G48" s="3" t="e">
        <f>#REF!</f>
        <v>#REF!</v>
      </c>
      <c r="H48" s="1131" t="e">
        <f>#REF!</f>
        <v>#REF!</v>
      </c>
      <c r="I48" s="915" t="e">
        <f t="shared" si="40"/>
        <v>#REF!</v>
      </c>
      <c r="BJ48" s="1043"/>
    </row>
    <row r="49" spans="1:62" x14ac:dyDescent="0.25">
      <c r="A49" s="1113">
        <v>46</v>
      </c>
      <c r="B49" s="1132" t="e">
        <f>#REF!</f>
        <v>#REF!</v>
      </c>
      <c r="C49" s="1132" t="e">
        <f>#REF!</f>
        <v>#REF!</v>
      </c>
      <c r="D49" s="1086" t="e">
        <f>#REF!</f>
        <v>#REF!</v>
      </c>
      <c r="E49" s="1126" t="e">
        <f>#REF!</f>
        <v>#REF!</v>
      </c>
      <c r="F49" s="915" t="e">
        <f>#REF!</f>
        <v>#REF!</v>
      </c>
      <c r="G49" s="3" t="e">
        <f>#REF!</f>
        <v>#REF!</v>
      </c>
      <c r="H49" s="1131" t="e">
        <f>#REF!</f>
        <v>#REF!</v>
      </c>
      <c r="I49" s="915" t="e">
        <f t="shared" si="40"/>
        <v>#REF!</v>
      </c>
      <c r="BJ49" s="1043"/>
    </row>
    <row r="50" spans="1:62" x14ac:dyDescent="0.25">
      <c r="A50" s="1113">
        <v>47</v>
      </c>
      <c r="B50" s="1132" t="e">
        <f>#REF!</f>
        <v>#REF!</v>
      </c>
      <c r="C50" s="1132" t="e">
        <f>#REF!</f>
        <v>#REF!</v>
      </c>
      <c r="D50" s="1086" t="e">
        <f>#REF!</f>
        <v>#REF!</v>
      </c>
      <c r="E50" s="1126" t="e">
        <f>#REF!</f>
        <v>#REF!</v>
      </c>
      <c r="F50" s="915" t="e">
        <f>#REF!</f>
        <v>#REF!</v>
      </c>
      <c r="G50" s="3" t="e">
        <f>#REF!</f>
        <v>#REF!</v>
      </c>
      <c r="H50" s="1131" t="e">
        <f>#REF!</f>
        <v>#REF!</v>
      </c>
      <c r="I50" s="915" t="e">
        <f t="shared" si="40"/>
        <v>#REF!</v>
      </c>
    </row>
    <row r="51" spans="1:62" x14ac:dyDescent="0.25">
      <c r="A51" s="1113">
        <v>48</v>
      </c>
      <c r="B51" s="1132" t="e">
        <f>#REF!</f>
        <v>#REF!</v>
      </c>
      <c r="C51" s="1132" t="e">
        <f>#REF!</f>
        <v>#REF!</v>
      </c>
      <c r="D51" s="1086" t="e">
        <f>#REF!</f>
        <v>#REF!</v>
      </c>
      <c r="E51" s="1126" t="e">
        <f>#REF!</f>
        <v>#REF!</v>
      </c>
      <c r="F51" s="915" t="e">
        <f>#REF!</f>
        <v>#REF!</v>
      </c>
      <c r="G51" s="3" t="e">
        <f>#REF!</f>
        <v>#REF!</v>
      </c>
      <c r="H51" s="1131" t="e">
        <f>#REF!</f>
        <v>#REF!</v>
      </c>
      <c r="I51" s="915" t="e">
        <f t="shared" si="40"/>
        <v>#REF!</v>
      </c>
    </row>
    <row r="52" spans="1:62" x14ac:dyDescent="0.25">
      <c r="A52" s="1113">
        <v>49</v>
      </c>
      <c r="B52" s="1132" t="e">
        <f>#REF!</f>
        <v>#REF!</v>
      </c>
      <c r="C52" s="1132" t="e">
        <f>#REF!</f>
        <v>#REF!</v>
      </c>
      <c r="D52" s="1086" t="e">
        <f>#REF!</f>
        <v>#REF!</v>
      </c>
      <c r="E52" s="1126" t="e">
        <f>#REF!</f>
        <v>#REF!</v>
      </c>
      <c r="F52" s="915" t="e">
        <f>#REF!</f>
        <v>#REF!</v>
      </c>
      <c r="G52" s="3" t="e">
        <f>#REF!</f>
        <v>#REF!</v>
      </c>
      <c r="H52" s="1131" t="e">
        <f>#REF!</f>
        <v>#REF!</v>
      </c>
      <c r="I52" s="915" t="e">
        <f t="shared" si="40"/>
        <v>#REF!</v>
      </c>
    </row>
    <row r="53" spans="1:62" x14ac:dyDescent="0.25">
      <c r="A53" s="1113">
        <v>50</v>
      </c>
      <c r="B53" s="1132" t="e">
        <f>#REF!</f>
        <v>#REF!</v>
      </c>
      <c r="C53" s="1132" t="e">
        <f>#REF!</f>
        <v>#REF!</v>
      </c>
      <c r="D53" s="1086" t="e">
        <f>#REF!</f>
        <v>#REF!</v>
      </c>
      <c r="E53" s="1126" t="e">
        <f>#REF!</f>
        <v>#REF!</v>
      </c>
      <c r="F53" s="915" t="e">
        <f>#REF!</f>
        <v>#REF!</v>
      </c>
      <c r="G53" s="3" t="e">
        <f>#REF!</f>
        <v>#REF!</v>
      </c>
      <c r="H53" s="1131" t="e">
        <f>#REF!</f>
        <v>#REF!</v>
      </c>
      <c r="I53" s="915" t="e">
        <f t="shared" si="40"/>
        <v>#REF!</v>
      </c>
    </row>
    <row r="54" spans="1:62" x14ac:dyDescent="0.25">
      <c r="A54" s="1113">
        <v>51</v>
      </c>
      <c r="B54" s="1042" t="e">
        <f>#REF!</f>
        <v>#REF!</v>
      </c>
      <c r="C54" s="1042" t="e">
        <f>#REF!</f>
        <v>#REF!</v>
      </c>
      <c r="D54" s="1086" t="e">
        <f>#REF!</f>
        <v>#REF!</v>
      </c>
      <c r="E54" s="1126" t="e">
        <f>#REF!</f>
        <v>#REF!</v>
      </c>
      <c r="F54" s="915" t="e">
        <f>#REF!</f>
        <v>#REF!</v>
      </c>
      <c r="G54" s="3" t="e">
        <f>#REF!</f>
        <v>#REF!</v>
      </c>
      <c r="H54" s="1131" t="e">
        <f>#REF!</f>
        <v>#REF!</v>
      </c>
      <c r="I54" s="915" t="e">
        <f t="shared" si="40"/>
        <v>#REF!</v>
      </c>
    </row>
    <row r="55" spans="1:62" x14ac:dyDescent="0.25">
      <c r="A55" s="1113">
        <v>52</v>
      </c>
      <c r="B55" s="1042" t="e">
        <f>#REF!</f>
        <v>#REF!</v>
      </c>
      <c r="C55" s="1042" t="e">
        <f>#REF!</f>
        <v>#REF!</v>
      </c>
      <c r="D55" s="1086" t="e">
        <f>#REF!</f>
        <v>#REF!</v>
      </c>
      <c r="E55" s="1126" t="e">
        <f>#REF!</f>
        <v>#REF!</v>
      </c>
      <c r="F55" s="915" t="e">
        <f>#REF!</f>
        <v>#REF!</v>
      </c>
      <c r="G55" s="3" t="e">
        <f>#REF!</f>
        <v>#REF!</v>
      </c>
      <c r="H55" s="1131" t="e">
        <f>#REF!</f>
        <v>#REF!</v>
      </c>
      <c r="I55" s="915" t="e">
        <f t="shared" si="40"/>
        <v>#REF!</v>
      </c>
    </row>
    <row r="56" spans="1:62" x14ac:dyDescent="0.25">
      <c r="A56" s="1113">
        <v>53</v>
      </c>
      <c r="B56" s="1042" t="e">
        <f>#REF!</f>
        <v>#REF!</v>
      </c>
      <c r="C56" s="1042" t="e">
        <f>#REF!</f>
        <v>#REF!</v>
      </c>
      <c r="D56" s="1086" t="e">
        <f>#REF!</f>
        <v>#REF!</v>
      </c>
      <c r="E56" s="1126" t="e">
        <f>#REF!</f>
        <v>#REF!</v>
      </c>
      <c r="F56" s="915" t="e">
        <f>#REF!</f>
        <v>#REF!</v>
      </c>
      <c r="G56" s="3" t="e">
        <f>#REF!</f>
        <v>#REF!</v>
      </c>
      <c r="H56" s="1131" t="e">
        <f>#REF!</f>
        <v>#REF!</v>
      </c>
      <c r="I56" s="915" t="e">
        <f t="shared" si="40"/>
        <v>#REF!</v>
      </c>
    </row>
    <row r="57" spans="1:62" x14ac:dyDescent="0.25">
      <c r="A57" s="1113">
        <v>54</v>
      </c>
      <c r="B57" s="1042" t="e">
        <f>#REF!</f>
        <v>#REF!</v>
      </c>
      <c r="C57" s="1042" t="e">
        <f>#REF!</f>
        <v>#REF!</v>
      </c>
      <c r="D57" s="1086" t="e">
        <f>#REF!</f>
        <v>#REF!</v>
      </c>
      <c r="E57" s="1126" t="e">
        <f>#REF!</f>
        <v>#REF!</v>
      </c>
      <c r="F57" s="915" t="e">
        <f>#REF!</f>
        <v>#REF!</v>
      </c>
      <c r="G57" s="1195" t="e">
        <f>#REF!</f>
        <v>#REF!</v>
      </c>
      <c r="H57" s="1131" t="e">
        <f>#REF!</f>
        <v>#REF!</v>
      </c>
      <c r="I57" s="915" t="e">
        <f t="shared" si="40"/>
        <v>#REF!</v>
      </c>
    </row>
    <row r="58" spans="1:62" x14ac:dyDescent="0.25">
      <c r="A58" s="1113">
        <v>55</v>
      </c>
      <c r="B58" s="1042" t="e">
        <f>#REF!</f>
        <v>#REF!</v>
      </c>
      <c r="C58" s="1042" t="e">
        <f>#REF!</f>
        <v>#REF!</v>
      </c>
      <c r="D58" s="1086" t="e">
        <f>#REF!</f>
        <v>#REF!</v>
      </c>
      <c r="E58" s="1126" t="e">
        <f>#REF!</f>
        <v>#REF!</v>
      </c>
      <c r="F58" s="915" t="e">
        <f>#REF!</f>
        <v>#REF!</v>
      </c>
      <c r="G58" s="3" t="e">
        <f>#REF!</f>
        <v>#REF!</v>
      </c>
      <c r="H58" s="1131" t="e">
        <f>#REF!</f>
        <v>#REF!</v>
      </c>
      <c r="I58" s="915" t="e">
        <f t="shared" si="40"/>
        <v>#REF!</v>
      </c>
    </row>
    <row r="59" spans="1:62" x14ac:dyDescent="0.25">
      <c r="A59" s="1113">
        <v>56</v>
      </c>
      <c r="B59" s="1042" t="e">
        <f>#REF!</f>
        <v>#REF!</v>
      </c>
      <c r="C59" s="1042" t="e">
        <f>#REF!</f>
        <v>#REF!</v>
      </c>
      <c r="D59" s="1086" t="e">
        <f>#REF!</f>
        <v>#REF!</v>
      </c>
      <c r="E59" s="1126" t="e">
        <f>#REF!</f>
        <v>#REF!</v>
      </c>
      <c r="F59" s="915" t="e">
        <f>#REF!</f>
        <v>#REF!</v>
      </c>
      <c r="G59" s="3" t="e">
        <f>#REF!</f>
        <v>#REF!</v>
      </c>
      <c r="H59" s="1131" t="e">
        <f>#REF!</f>
        <v>#REF!</v>
      </c>
      <c r="I59" s="915" t="e">
        <f t="shared" si="40"/>
        <v>#REF!</v>
      </c>
    </row>
    <row r="60" spans="1:62" x14ac:dyDescent="0.25">
      <c r="A60" s="1113">
        <v>57</v>
      </c>
      <c r="B60" s="1042" t="e">
        <f>#REF!</f>
        <v>#REF!</v>
      </c>
      <c r="C60" s="1042" t="e">
        <f>#REF!</f>
        <v>#REF!</v>
      </c>
      <c r="D60" s="1086" t="e">
        <f>#REF!</f>
        <v>#REF!</v>
      </c>
      <c r="E60" s="1126" t="e">
        <f>#REF!</f>
        <v>#REF!</v>
      </c>
      <c r="F60" s="915" t="e">
        <f>#REF!</f>
        <v>#REF!</v>
      </c>
      <c r="G60" s="3" t="e">
        <f>#REF!</f>
        <v>#REF!</v>
      </c>
      <c r="H60" s="1131" t="e">
        <f>#REF!</f>
        <v>#REF!</v>
      </c>
      <c r="I60" s="915" t="e">
        <f t="shared" si="40"/>
        <v>#REF!</v>
      </c>
    </row>
    <row r="61" spans="1:62" x14ac:dyDescent="0.25">
      <c r="A61" s="1113">
        <v>58</v>
      </c>
      <c r="B61" s="1042" t="e">
        <f>#REF!</f>
        <v>#REF!</v>
      </c>
      <c r="C61" s="1042" t="e">
        <f>#REF!</f>
        <v>#REF!</v>
      </c>
      <c r="D61" s="1086" t="e">
        <f>#REF!</f>
        <v>#REF!</v>
      </c>
      <c r="E61" s="1126" t="e">
        <f>#REF!</f>
        <v>#REF!</v>
      </c>
      <c r="F61" s="915" t="e">
        <f>#REF!</f>
        <v>#REF!</v>
      </c>
      <c r="G61" s="3" t="e">
        <f>#REF!</f>
        <v>#REF!</v>
      </c>
      <c r="H61" s="1196" t="e">
        <f>#REF!</f>
        <v>#REF!</v>
      </c>
      <c r="I61" s="915" t="e">
        <f t="shared" si="40"/>
        <v>#REF!</v>
      </c>
    </row>
    <row r="62" spans="1:62" x14ac:dyDescent="0.25">
      <c r="A62" s="1113">
        <v>59</v>
      </c>
      <c r="B62" s="1124" t="e">
        <f>#REF!</f>
        <v>#REF!</v>
      </c>
      <c r="C62" s="1124" t="e">
        <f>#REF!</f>
        <v>#REF!</v>
      </c>
      <c r="D62" s="1197" t="e">
        <f>#REF!</f>
        <v>#REF!</v>
      </c>
      <c r="E62" s="1198" t="e">
        <f>#REF!</f>
        <v>#REF!</v>
      </c>
      <c r="F62" s="1199" t="e">
        <f>#REF!</f>
        <v>#REF!</v>
      </c>
      <c r="G62" s="1200" t="e">
        <f>#REF!</f>
        <v>#REF!</v>
      </c>
      <c r="H62" s="1196" t="e">
        <f>#REF!</f>
        <v>#REF!</v>
      </c>
      <c r="I62" s="915" t="e">
        <f t="shared" si="40"/>
        <v>#REF!</v>
      </c>
    </row>
    <row r="63" spans="1:62" x14ac:dyDescent="0.25">
      <c r="A63" s="1113">
        <v>60</v>
      </c>
      <c r="B63" s="1124" t="e">
        <f>#REF!</f>
        <v>#REF!</v>
      </c>
      <c r="C63" s="1124" t="e">
        <f>#REF!</f>
        <v>#REF!</v>
      </c>
      <c r="D63" s="1197" t="e">
        <f>#REF!</f>
        <v>#REF!</v>
      </c>
      <c r="E63" s="1198" t="e">
        <f>#REF!</f>
        <v>#REF!</v>
      </c>
      <c r="F63" s="1199" t="e">
        <f>#REF!</f>
        <v>#REF!</v>
      </c>
      <c r="G63" s="1201" t="e">
        <f>#REF!</f>
        <v>#REF!</v>
      </c>
      <c r="H63" s="1196" t="e">
        <f>#REF!</f>
        <v>#REF!</v>
      </c>
      <c r="I63" s="915" t="e">
        <f t="shared" si="40"/>
        <v>#REF!</v>
      </c>
    </row>
    <row r="64" spans="1:62" x14ac:dyDescent="0.25">
      <c r="A64" s="1113">
        <v>61</v>
      </c>
      <c r="B64" s="1124" t="e">
        <f>#REF!</f>
        <v>#REF!</v>
      </c>
      <c r="C64" s="1197" t="e">
        <f>#REF!</f>
        <v>#REF!</v>
      </c>
      <c r="D64" s="1197" t="e">
        <f>#REF!</f>
        <v>#REF!</v>
      </c>
      <c r="E64" s="1198" t="e">
        <f>#REF!</f>
        <v>#REF!</v>
      </c>
      <c r="F64" s="1199" t="e">
        <f>#REF!</f>
        <v>#REF!</v>
      </c>
      <c r="G64" s="1201" t="e">
        <f>#REF!</f>
        <v>#REF!</v>
      </c>
      <c r="H64" s="1196" t="e">
        <f>#REF!</f>
        <v>#REF!</v>
      </c>
      <c r="I64" s="915" t="e">
        <f t="shared" si="40"/>
        <v>#REF!</v>
      </c>
    </row>
    <row r="65" spans="1:9" x14ac:dyDescent="0.25">
      <c r="A65" s="1113">
        <v>62</v>
      </c>
      <c r="B65" s="1124" t="e">
        <f>#REF!</f>
        <v>#REF!</v>
      </c>
      <c r="C65" s="1124" t="e">
        <f>#REF!</f>
        <v>#REF!</v>
      </c>
      <c r="D65" s="1197" t="e">
        <f>#REF!</f>
        <v>#REF!</v>
      </c>
      <c r="E65" s="1198" t="e">
        <f>#REF!</f>
        <v>#REF!</v>
      </c>
      <c r="F65" s="1199" t="e">
        <f>#REF!</f>
        <v>#REF!</v>
      </c>
      <c r="G65" s="1201" t="e">
        <f>#REF!</f>
        <v>#REF!</v>
      </c>
      <c r="H65" s="1196" t="e">
        <f>#REF!</f>
        <v>#REF!</v>
      </c>
      <c r="I65" s="915" t="e">
        <f t="shared" si="40"/>
        <v>#REF!</v>
      </c>
    </row>
    <row r="66" spans="1:9" x14ac:dyDescent="0.25">
      <c r="A66" s="1113">
        <v>63</v>
      </c>
      <c r="B66" s="1124" t="e">
        <f>#REF!</f>
        <v>#REF!</v>
      </c>
      <c r="C66" s="1124" t="e">
        <f>#REF!</f>
        <v>#REF!</v>
      </c>
      <c r="D66" s="1197" t="e">
        <f>#REF!</f>
        <v>#REF!</v>
      </c>
      <c r="E66" s="1198" t="e">
        <f>#REF!</f>
        <v>#REF!</v>
      </c>
      <c r="F66" s="1199" t="e">
        <f>#REF!</f>
        <v>#REF!</v>
      </c>
      <c r="G66" s="1201" t="e">
        <f>#REF!</f>
        <v>#REF!</v>
      </c>
      <c r="H66" s="1196" t="e">
        <f>#REF!</f>
        <v>#REF!</v>
      </c>
      <c r="I66" s="915" t="e">
        <f t="shared" si="40"/>
        <v>#REF!</v>
      </c>
    </row>
    <row r="67" spans="1:9" x14ac:dyDescent="0.25">
      <c r="A67" s="1113">
        <v>64</v>
      </c>
      <c r="B67" s="1124" t="e">
        <f>#REF!</f>
        <v>#REF!</v>
      </c>
      <c r="C67" s="1124" t="e">
        <f>#REF!</f>
        <v>#REF!</v>
      </c>
      <c r="D67" s="1197" t="e">
        <f>#REF!</f>
        <v>#REF!</v>
      </c>
      <c r="E67" s="1198" t="e">
        <f>#REF!</f>
        <v>#REF!</v>
      </c>
      <c r="F67" s="1199" t="e">
        <f>#REF!</f>
        <v>#REF!</v>
      </c>
      <c r="G67" s="1201" t="e">
        <f>#REF!</f>
        <v>#REF!</v>
      </c>
      <c r="H67" s="1196" t="e">
        <f>#REF!</f>
        <v>#REF!</v>
      </c>
      <c r="I67" s="915" t="e">
        <f t="shared" si="40"/>
        <v>#REF!</v>
      </c>
    </row>
    <row r="68" spans="1:9" x14ac:dyDescent="0.25">
      <c r="A68" s="1113">
        <v>65</v>
      </c>
      <c r="B68" s="1124" t="e">
        <f>#REF!</f>
        <v>#REF!</v>
      </c>
      <c r="C68" s="1124" t="e">
        <f>#REF!</f>
        <v>#REF!</v>
      </c>
      <c r="D68" s="1197" t="e">
        <f>#REF!</f>
        <v>#REF!</v>
      </c>
      <c r="E68" s="1198" t="e">
        <f>#REF!</f>
        <v>#REF!</v>
      </c>
      <c r="F68" s="1199" t="e">
        <f>#REF!</f>
        <v>#REF!</v>
      </c>
      <c r="G68" s="1201" t="e">
        <f>#REF!</f>
        <v>#REF!</v>
      </c>
      <c r="H68" s="1196" t="e">
        <f>#REF!</f>
        <v>#REF!</v>
      </c>
      <c r="I68" s="915" t="e">
        <f t="shared" si="40"/>
        <v>#REF!</v>
      </c>
    </row>
    <row r="69" spans="1:9" x14ac:dyDescent="0.25">
      <c r="A69" s="1113">
        <v>66</v>
      </c>
      <c r="B69" s="1124" t="e">
        <f>#REF!</f>
        <v>#REF!</v>
      </c>
      <c r="C69" s="1124" t="e">
        <f>#REF!</f>
        <v>#REF!</v>
      </c>
      <c r="D69" s="1197" t="e">
        <f>#REF!</f>
        <v>#REF!</v>
      </c>
      <c r="E69" s="1198" t="e">
        <f>#REF!</f>
        <v>#REF!</v>
      </c>
      <c r="F69" s="1199" t="e">
        <f>#REF!</f>
        <v>#REF!</v>
      </c>
      <c r="G69" s="1201" t="e">
        <f>#REF!</f>
        <v>#REF!</v>
      </c>
      <c r="H69" s="1196" t="e">
        <f>#REF!</f>
        <v>#REF!</v>
      </c>
      <c r="I69" s="915" t="e">
        <f t="shared" si="40"/>
        <v>#REF!</v>
      </c>
    </row>
    <row r="70" spans="1:9" x14ac:dyDescent="0.25">
      <c r="A70" s="1113">
        <v>67</v>
      </c>
      <c r="B70" s="1124" t="e">
        <f>#REF!</f>
        <v>#REF!</v>
      </c>
      <c r="C70" s="1124" t="e">
        <f>#REF!</f>
        <v>#REF!</v>
      </c>
      <c r="D70" s="1197" t="e">
        <f>#REF!</f>
        <v>#REF!</v>
      </c>
      <c r="E70" s="1198" t="e">
        <f>#REF!</f>
        <v>#REF!</v>
      </c>
      <c r="F70" s="1199" t="e">
        <f>#REF!</f>
        <v>#REF!</v>
      </c>
      <c r="G70" s="1201" t="e">
        <f>#REF!</f>
        <v>#REF!</v>
      </c>
      <c r="H70" s="1196" t="e">
        <f>#REF!</f>
        <v>#REF!</v>
      </c>
      <c r="I70" s="915" t="e">
        <f t="shared" si="40"/>
        <v>#REF!</v>
      </c>
    </row>
    <row r="71" spans="1:9" x14ac:dyDescent="0.25">
      <c r="A71" s="1113">
        <v>68</v>
      </c>
      <c r="B71" s="1202" t="e">
        <f>#REF!</f>
        <v>#REF!</v>
      </c>
      <c r="C71" s="1124" t="e">
        <f>#REF!</f>
        <v>#REF!</v>
      </c>
      <c r="D71" s="1197" t="e">
        <f>#REF!</f>
        <v>#REF!</v>
      </c>
      <c r="E71" s="1198" t="e">
        <f>#REF!</f>
        <v>#REF!</v>
      </c>
      <c r="F71" s="1199" t="e">
        <f>#REF!</f>
        <v>#REF!</v>
      </c>
      <c r="G71" s="1201" t="e">
        <f>#REF!</f>
        <v>#REF!</v>
      </c>
      <c r="H71" s="1196" t="e">
        <f>#REF!</f>
        <v>#REF!</v>
      </c>
      <c r="I71" s="915" t="e">
        <f t="shared" si="40"/>
        <v>#REF!</v>
      </c>
    </row>
    <row r="72" spans="1:9" x14ac:dyDescent="0.25">
      <c r="A72" s="1113">
        <v>69</v>
      </c>
      <c r="B72" s="1124" t="e">
        <f>#REF!</f>
        <v>#REF!</v>
      </c>
      <c r="C72" s="1124" t="e">
        <f>#REF!</f>
        <v>#REF!</v>
      </c>
      <c r="D72" s="1197" t="e">
        <f>#REF!</f>
        <v>#REF!</v>
      </c>
      <c r="E72" s="1198" t="e">
        <f>#REF!</f>
        <v>#REF!</v>
      </c>
      <c r="F72" s="1199" t="e">
        <f>#REF!</f>
        <v>#REF!</v>
      </c>
      <c r="G72" s="1201" t="e">
        <f>#REF!</f>
        <v>#REF!</v>
      </c>
      <c r="H72" s="1196" t="e">
        <f>#REF!</f>
        <v>#REF!</v>
      </c>
      <c r="I72" s="915" t="e">
        <f t="shared" si="40"/>
        <v>#REF!</v>
      </c>
    </row>
    <row r="73" spans="1:9" x14ac:dyDescent="0.25">
      <c r="A73" s="1113">
        <v>70</v>
      </c>
      <c r="B73" s="1124" t="e">
        <f>#REF!</f>
        <v>#REF!</v>
      </c>
      <c r="C73" s="1124" t="e">
        <f>#REF!</f>
        <v>#REF!</v>
      </c>
      <c r="D73" s="1197" t="e">
        <f>#REF!</f>
        <v>#REF!</v>
      </c>
      <c r="E73" s="1198" t="e">
        <f>#REF!</f>
        <v>#REF!</v>
      </c>
      <c r="F73" s="1199" t="e">
        <f>#REF!</f>
        <v>#REF!</v>
      </c>
      <c r="G73" s="1201" t="e">
        <f>#REF!</f>
        <v>#REF!</v>
      </c>
      <c r="H73" s="1196" t="e">
        <f>#REF!</f>
        <v>#REF!</v>
      </c>
      <c r="I73" s="915" t="e">
        <f t="shared" si="40"/>
        <v>#REF!</v>
      </c>
    </row>
    <row r="74" spans="1:9" x14ac:dyDescent="0.25">
      <c r="A74" s="1113">
        <v>71</v>
      </c>
      <c r="B74" s="1124" t="e">
        <f>#REF!</f>
        <v>#REF!</v>
      </c>
      <c r="C74" s="1124" t="e">
        <f>#REF!</f>
        <v>#REF!</v>
      </c>
      <c r="D74" s="1197" t="e">
        <f>#REF!</f>
        <v>#REF!</v>
      </c>
      <c r="E74" s="1198" t="e">
        <f>#REF!</f>
        <v>#REF!</v>
      </c>
      <c r="F74" s="1199" t="e">
        <f>#REF!</f>
        <v>#REF!</v>
      </c>
      <c r="G74" s="1201" t="e">
        <f>#REF!</f>
        <v>#REF!</v>
      </c>
      <c r="H74" s="1196" t="e">
        <f>#REF!</f>
        <v>#REF!</v>
      </c>
      <c r="I74" s="915" t="e">
        <f t="shared" si="40"/>
        <v>#REF!</v>
      </c>
    </row>
    <row r="75" spans="1:9" x14ac:dyDescent="0.25">
      <c r="A75" s="1113">
        <v>72</v>
      </c>
      <c r="B75" s="1124" t="e">
        <f>#REF!</f>
        <v>#REF!</v>
      </c>
      <c r="C75" s="1124" t="e">
        <f>#REF!</f>
        <v>#REF!</v>
      </c>
      <c r="D75" s="1197" t="e">
        <f>#REF!</f>
        <v>#REF!</v>
      </c>
      <c r="E75" s="1198" t="e">
        <f>#REF!</f>
        <v>#REF!</v>
      </c>
      <c r="F75" s="1199" t="e">
        <f>#REF!</f>
        <v>#REF!</v>
      </c>
      <c r="G75" s="1201" t="e">
        <f>#REF!</f>
        <v>#REF!</v>
      </c>
      <c r="H75" s="1196" t="e">
        <f>#REF!</f>
        <v>#REF!</v>
      </c>
      <c r="I75" s="915" t="e">
        <f t="shared" si="40"/>
        <v>#REF!</v>
      </c>
    </row>
    <row r="76" spans="1:9" x14ac:dyDescent="0.25">
      <c r="A76" s="1113">
        <v>73</v>
      </c>
      <c r="B76" s="1124" t="e">
        <f>#REF!</f>
        <v>#REF!</v>
      </c>
      <c r="C76" s="1124" t="e">
        <f>#REF!</f>
        <v>#REF!</v>
      </c>
      <c r="D76" s="1197" t="e">
        <f>#REF!</f>
        <v>#REF!</v>
      </c>
      <c r="E76" s="1198" t="e">
        <f>#REF!</f>
        <v>#REF!</v>
      </c>
      <c r="F76" s="1199" t="e">
        <f>#REF!</f>
        <v>#REF!</v>
      </c>
      <c r="G76" s="1201" t="e">
        <f>#REF!</f>
        <v>#REF!</v>
      </c>
      <c r="H76" s="1196" t="e">
        <f>#REF!</f>
        <v>#REF!</v>
      </c>
      <c r="I76" s="915" t="e">
        <f t="shared" si="40"/>
        <v>#REF!</v>
      </c>
    </row>
    <row r="77" spans="1:9" x14ac:dyDescent="0.25">
      <c r="A77" s="1113">
        <v>74</v>
      </c>
      <c r="B77" s="1124" t="e">
        <f>#REF!</f>
        <v>#REF!</v>
      </c>
      <c r="C77" s="1124" t="e">
        <f>#REF!</f>
        <v>#REF!</v>
      </c>
      <c r="D77" s="1197" t="e">
        <f>#REF!</f>
        <v>#REF!</v>
      </c>
      <c r="E77" s="1198" t="e">
        <f>#REF!</f>
        <v>#REF!</v>
      </c>
      <c r="F77" s="1199" t="e">
        <f>#REF!</f>
        <v>#REF!</v>
      </c>
      <c r="G77" s="1201" t="e">
        <f>#REF!</f>
        <v>#REF!</v>
      </c>
      <c r="H77" s="1196" t="e">
        <f>#REF!</f>
        <v>#REF!</v>
      </c>
      <c r="I77" s="915" t="e">
        <f t="shared" si="40"/>
        <v>#REF!</v>
      </c>
    </row>
    <row r="78" spans="1:9" x14ac:dyDescent="0.25">
      <c r="A78" s="1113">
        <v>75</v>
      </c>
      <c r="B78" s="1124" t="e">
        <f>#REF!</f>
        <v>#REF!</v>
      </c>
      <c r="C78" s="1124" t="e">
        <f>#REF!</f>
        <v>#REF!</v>
      </c>
      <c r="D78" s="1197" t="e">
        <f>#REF!</f>
        <v>#REF!</v>
      </c>
      <c r="E78" s="1198" t="e">
        <f>#REF!</f>
        <v>#REF!</v>
      </c>
      <c r="F78" s="1199" t="e">
        <f>#REF!</f>
        <v>#REF!</v>
      </c>
      <c r="G78" s="1201" t="e">
        <f>#REF!</f>
        <v>#REF!</v>
      </c>
      <c r="H78" s="1196" t="e">
        <f>#REF!</f>
        <v>#REF!</v>
      </c>
      <c r="I78" s="915" t="e">
        <f t="shared" si="40"/>
        <v>#REF!</v>
      </c>
    </row>
    <row r="79" spans="1:9" x14ac:dyDescent="0.25">
      <c r="A79" s="1113">
        <v>76</v>
      </c>
      <c r="B79" s="1124" t="e">
        <f>#REF!</f>
        <v>#REF!</v>
      </c>
      <c r="C79" s="1124" t="e">
        <f>#REF!</f>
        <v>#REF!</v>
      </c>
      <c r="D79" s="1197" t="e">
        <f>#REF!</f>
        <v>#REF!</v>
      </c>
      <c r="E79" s="1198" t="e">
        <f>#REF!</f>
        <v>#REF!</v>
      </c>
      <c r="F79" s="1199" t="e">
        <f>#REF!</f>
        <v>#REF!</v>
      </c>
      <c r="G79" s="1201" t="e">
        <f>#REF!</f>
        <v>#REF!</v>
      </c>
      <c r="H79" s="1196" t="e">
        <f>#REF!</f>
        <v>#REF!</v>
      </c>
      <c r="I79" s="915" t="e">
        <f t="shared" si="40"/>
        <v>#REF!</v>
      </c>
    </row>
    <row r="80" spans="1:9" x14ac:dyDescent="0.25">
      <c r="A80" s="1113">
        <v>77</v>
      </c>
      <c r="B80" s="1042" t="e">
        <f>#REF!</f>
        <v>#REF!</v>
      </c>
      <c r="C80" s="1042" t="e">
        <f>#REF!</f>
        <v>#REF!</v>
      </c>
      <c r="D80" s="1086" t="e">
        <f>#REF!</f>
        <v>#REF!</v>
      </c>
      <c r="E80" s="1126" t="e">
        <f>#REF!</f>
        <v>#REF!</v>
      </c>
      <c r="F80" s="915" t="e">
        <f>#REF!</f>
        <v>#REF!</v>
      </c>
      <c r="G80" s="3" t="e">
        <f>#REF!</f>
        <v>#REF!</v>
      </c>
      <c r="H80" s="1131" t="e">
        <f>#REF!</f>
        <v>#REF!</v>
      </c>
      <c r="I80" s="915" t="e">
        <f t="shared" si="40"/>
        <v>#REF!</v>
      </c>
    </row>
    <row r="81" spans="1:9" x14ac:dyDescent="0.25">
      <c r="A81" s="1113">
        <v>78</v>
      </c>
      <c r="B81" s="1124" t="e">
        <f>#REF!</f>
        <v>#REF!</v>
      </c>
      <c r="C81" s="1124" t="e">
        <f>#REF!</f>
        <v>#REF!</v>
      </c>
      <c r="D81" s="1197" t="e">
        <f>#REF!</f>
        <v>#REF!</v>
      </c>
      <c r="E81" s="1198" t="e">
        <f>#REF!</f>
        <v>#REF!</v>
      </c>
      <c r="F81" s="1199" t="e">
        <f>#REF!</f>
        <v>#REF!</v>
      </c>
      <c r="G81" s="1201" t="e">
        <f>#REF!</f>
        <v>#REF!</v>
      </c>
      <c r="H81" s="1196" t="e">
        <f>#REF!</f>
        <v>#REF!</v>
      </c>
      <c r="I81" s="915" t="e">
        <f t="shared" si="40"/>
        <v>#REF!</v>
      </c>
    </row>
    <row r="82" spans="1:9" x14ac:dyDescent="0.25">
      <c r="A82" s="1113">
        <v>79</v>
      </c>
      <c r="B82" s="1124" t="e">
        <f>#REF!</f>
        <v>#REF!</v>
      </c>
      <c r="C82" s="1124" t="e">
        <f>#REF!</f>
        <v>#REF!</v>
      </c>
      <c r="D82" s="1197" t="e">
        <f>#REF!</f>
        <v>#REF!</v>
      </c>
      <c r="E82" s="1198" t="e">
        <f>#REF!</f>
        <v>#REF!</v>
      </c>
      <c r="F82" s="1199" t="e">
        <f>#REF!</f>
        <v>#REF!</v>
      </c>
      <c r="G82" s="1203" t="e">
        <f>#REF!</f>
        <v>#REF!</v>
      </c>
      <c r="H82" s="1196" t="e">
        <f>#REF!</f>
        <v>#REF!</v>
      </c>
      <c r="I82" s="915" t="e">
        <f t="shared" si="40"/>
        <v>#REF!</v>
      </c>
    </row>
    <row r="83" spans="1:9" x14ac:dyDescent="0.25">
      <c r="A83" s="1113">
        <v>80</v>
      </c>
      <c r="B83" s="1124" t="e">
        <f>#REF!</f>
        <v>#REF!</v>
      </c>
      <c r="C83" s="1124" t="e">
        <f>#REF!</f>
        <v>#REF!</v>
      </c>
      <c r="D83" s="1197" t="e">
        <f>#REF!</f>
        <v>#REF!</v>
      </c>
      <c r="E83" s="1198" t="e">
        <f>#REF!</f>
        <v>#REF!</v>
      </c>
      <c r="F83" s="1199" t="e">
        <f>#REF!</f>
        <v>#REF!</v>
      </c>
      <c r="G83" s="1201" t="e">
        <f>#REF!</f>
        <v>#REF!</v>
      </c>
      <c r="H83" s="1196" t="e">
        <f>#REF!</f>
        <v>#REF!</v>
      </c>
      <c r="I83" s="915" t="e">
        <f t="shared" si="40"/>
        <v>#REF!</v>
      </c>
    </row>
    <row r="84" spans="1:9" x14ac:dyDescent="0.25">
      <c r="A84" s="1113">
        <v>81</v>
      </c>
      <c r="B84" s="1124" t="e">
        <f>#REF!</f>
        <v>#REF!</v>
      </c>
      <c r="C84" s="1124" t="e">
        <f>#REF!</f>
        <v>#REF!</v>
      </c>
      <c r="D84" s="1197" t="e">
        <f>#REF!</f>
        <v>#REF!</v>
      </c>
      <c r="E84" s="1198" t="e">
        <f>#REF!</f>
        <v>#REF!</v>
      </c>
      <c r="F84" s="1199" t="e">
        <f>#REF!</f>
        <v>#REF!</v>
      </c>
      <c r="G84" s="1203" t="e">
        <f>#REF!</f>
        <v>#REF!</v>
      </c>
      <c r="H84" s="1196" t="e">
        <f>#REF!</f>
        <v>#REF!</v>
      </c>
      <c r="I84" s="915" t="e">
        <f t="shared" si="40"/>
        <v>#REF!</v>
      </c>
    </row>
    <row r="85" spans="1:9" x14ac:dyDescent="0.25">
      <c r="A85" s="1113">
        <v>82</v>
      </c>
      <c r="B85" s="1124" t="e">
        <f>#REF!</f>
        <v>#REF!</v>
      </c>
      <c r="C85" s="1124" t="e">
        <f>#REF!</f>
        <v>#REF!</v>
      </c>
      <c r="D85" s="1197" t="e">
        <f>#REF!</f>
        <v>#REF!</v>
      </c>
      <c r="E85" s="1198" t="e">
        <f>#REF!</f>
        <v>#REF!</v>
      </c>
      <c r="F85" s="1199" t="e">
        <f>#REF!</f>
        <v>#REF!</v>
      </c>
      <c r="G85" s="1203" t="e">
        <f>#REF!</f>
        <v>#REF!</v>
      </c>
      <c r="H85" s="1196" t="e">
        <f>#REF!</f>
        <v>#REF!</v>
      </c>
      <c r="I85" s="915" t="e">
        <f t="shared" si="40"/>
        <v>#REF!</v>
      </c>
    </row>
    <row r="86" spans="1:9" x14ac:dyDescent="0.25">
      <c r="A86" s="1113">
        <v>83</v>
      </c>
      <c r="B86" s="1124" t="e">
        <f>#REF!</f>
        <v>#REF!</v>
      </c>
      <c r="C86" s="1124" t="e">
        <f>#REF!</f>
        <v>#REF!</v>
      </c>
      <c r="D86" s="1197" t="e">
        <f>#REF!</f>
        <v>#REF!</v>
      </c>
      <c r="E86" s="1198" t="e">
        <f>#REF!</f>
        <v>#REF!</v>
      </c>
      <c r="F86" s="1199" t="e">
        <f>#REF!</f>
        <v>#REF!</v>
      </c>
      <c r="G86" s="1201" t="e">
        <f>#REF!</f>
        <v>#REF!</v>
      </c>
      <c r="H86" s="1196" t="e">
        <f>#REF!</f>
        <v>#REF!</v>
      </c>
      <c r="I86" s="915" t="e">
        <f t="shared" si="40"/>
        <v>#REF!</v>
      </c>
    </row>
    <row r="87" spans="1:9" x14ac:dyDescent="0.25">
      <c r="A87" s="1113">
        <v>84</v>
      </c>
      <c r="B87" s="1124" t="e">
        <f>#REF!</f>
        <v>#REF!</v>
      </c>
      <c r="C87" s="1124" t="e">
        <f>#REF!</f>
        <v>#REF!</v>
      </c>
      <c r="D87" s="1197" t="e">
        <f>#REF!</f>
        <v>#REF!</v>
      </c>
      <c r="E87" s="1198" t="e">
        <f>#REF!</f>
        <v>#REF!</v>
      </c>
      <c r="F87" s="1199" t="e">
        <f>#REF!</f>
        <v>#REF!</v>
      </c>
      <c r="G87" s="1201" t="e">
        <f>#REF!</f>
        <v>#REF!</v>
      </c>
      <c r="H87" s="1196" t="e">
        <f>#REF!</f>
        <v>#REF!</v>
      </c>
      <c r="I87" s="1199" t="e">
        <f t="shared" si="40"/>
        <v>#REF!</v>
      </c>
    </row>
    <row r="88" spans="1:9" x14ac:dyDescent="0.25">
      <c r="A88" s="1113">
        <v>85</v>
      </c>
      <c r="B88" s="1042" t="e">
        <f>#REF!</f>
        <v>#REF!</v>
      </c>
      <c r="C88" s="1042" t="e">
        <f>#REF!</f>
        <v>#REF!</v>
      </c>
      <c r="D88" s="1086" t="e">
        <f>#REF!</f>
        <v>#REF!</v>
      </c>
      <c r="E88" s="1126" t="e">
        <f>#REF!</f>
        <v>#REF!</v>
      </c>
      <c r="F88" s="915" t="e">
        <f>#REF!</f>
        <v>#REF!</v>
      </c>
      <c r="G88" s="3" t="e">
        <f>#REF!</f>
        <v>#REF!</v>
      </c>
      <c r="H88" s="1131" t="e">
        <f>#REF!</f>
        <v>#REF!</v>
      </c>
      <c r="I88" s="915" t="e">
        <f t="shared" si="40"/>
        <v>#REF!</v>
      </c>
    </row>
    <row r="89" spans="1:9" x14ac:dyDescent="0.25">
      <c r="I89" s="915">
        <f t="shared" si="40"/>
        <v>0</v>
      </c>
    </row>
    <row r="90" spans="1:9" x14ac:dyDescent="0.25">
      <c r="I90" s="915">
        <f t="shared" si="40"/>
        <v>0</v>
      </c>
    </row>
    <row r="91" spans="1:9" x14ac:dyDescent="0.25">
      <c r="I91" s="915">
        <f t="shared" si="40"/>
        <v>0</v>
      </c>
    </row>
    <row r="92" spans="1:9" x14ac:dyDescent="0.25">
      <c r="I92" s="915">
        <f t="shared" si="40"/>
        <v>0</v>
      </c>
    </row>
  </sheetData>
  <mergeCells count="20">
    <mergeCell ref="FY1:GE1"/>
    <mergeCell ref="GI1:GO1"/>
    <mergeCell ref="GS1:GY1"/>
    <mergeCell ref="DQ1:DW1"/>
    <mergeCell ref="EA1:EG1"/>
    <mergeCell ref="EK1:EQ1"/>
    <mergeCell ref="EU1:FA1"/>
    <mergeCell ref="FE1:FK1"/>
    <mergeCell ref="FO1:FU1"/>
    <mergeCell ref="DG1:DM1"/>
    <mergeCell ref="K1:Q1"/>
    <mergeCell ref="U1:AA1"/>
    <mergeCell ref="AE1:AK1"/>
    <mergeCell ref="AO1:AU1"/>
    <mergeCell ref="AY1:BE1"/>
    <mergeCell ref="BI1:BO1"/>
    <mergeCell ref="BS1:BY1"/>
    <mergeCell ref="CC1:CI1"/>
    <mergeCell ref="CM1:CS1"/>
    <mergeCell ref="CW1:DC1"/>
  </mergeCells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AA135"/>
  <sheetViews>
    <sheetView tabSelected="1" workbookViewId="0">
      <pane xSplit="10" ySplit="3" topLeftCell="P16" activePane="bottomRight" state="frozen"/>
      <selection pane="topRight" activeCell="J1" sqref="J1"/>
      <selection pane="bottomLeft" activeCell="A4" sqref="A4"/>
      <selection pane="bottomRight" activeCell="P20" sqref="P20"/>
    </sheetView>
  </sheetViews>
  <sheetFormatPr baseColWidth="10" defaultRowHeight="23.25" x14ac:dyDescent="0.35"/>
  <cols>
    <col min="2" max="2" width="49.28515625" customWidth="1"/>
    <col min="3" max="3" width="32.5703125" style="296" customWidth="1"/>
    <col min="4" max="4" width="13.85546875" style="600" customWidth="1"/>
    <col min="5" max="5" width="8.42578125" style="296" hidden="1" customWidth="1"/>
    <col min="6" max="6" width="15.28515625" style="317" hidden="1" customWidth="1"/>
    <col min="7" max="7" width="15.28515625" style="1234" customWidth="1"/>
    <col min="8" max="8" width="14.140625" style="813" customWidth="1"/>
    <col min="9" max="9" width="14.140625" style="298" bestFit="1" customWidth="1"/>
    <col min="10" max="10" width="13.28515625" style="301" customWidth="1"/>
    <col min="11" max="11" width="16.28515625" style="813" customWidth="1"/>
    <col min="12" max="12" width="11.42578125" style="350"/>
    <col min="13" max="13" width="12.42578125" style="256" bestFit="1" customWidth="1"/>
    <col min="14" max="14" width="16" style="574" customWidth="1"/>
    <col min="15" max="15" width="19.140625" style="256" customWidth="1"/>
    <col min="16" max="16" width="18.85546875" bestFit="1" customWidth="1"/>
    <col min="17" max="17" width="17.85546875" style="353" customWidth="1"/>
    <col min="18" max="18" width="13.85546875" style="663" bestFit="1" customWidth="1"/>
    <col min="19" max="19" width="15.85546875" style="2" bestFit="1" customWidth="1"/>
    <col min="20" max="20" width="13.42578125" style="3" bestFit="1" customWidth="1"/>
    <col min="21" max="21" width="12.7109375" style="362" bestFit="1" customWidth="1"/>
    <col min="22" max="22" width="13" style="335" bestFit="1" customWidth="1"/>
    <col min="23" max="23" width="11.42578125" style="313"/>
    <col min="24" max="24" width="11.42578125" style="328"/>
    <col min="25" max="25" width="11.42578125" style="353"/>
    <col min="26" max="26" width="11.42578125" style="906"/>
  </cols>
  <sheetData>
    <row r="1" spans="2:26" ht="42.75" customHeight="1" x14ac:dyDescent="0.65">
      <c r="B1" s="1663" t="s">
        <v>911</v>
      </c>
      <c r="C1" s="1663"/>
      <c r="D1" s="1663"/>
      <c r="E1" s="1663"/>
      <c r="F1" s="1663"/>
      <c r="G1" s="1663"/>
      <c r="H1" s="1663"/>
      <c r="I1" s="1663"/>
      <c r="J1" s="1663"/>
      <c r="K1" s="1663"/>
      <c r="L1" s="1663"/>
      <c r="M1" s="363"/>
      <c r="N1" s="562"/>
      <c r="O1" s="363"/>
      <c r="P1" s="363"/>
      <c r="Q1" s="364"/>
      <c r="U1" s="1664" t="s">
        <v>0</v>
      </c>
      <c r="V1" s="1664"/>
      <c r="W1" s="4" t="s">
        <v>1</v>
      </c>
      <c r="X1" s="5" t="s">
        <v>2</v>
      </c>
      <c r="Y1" s="1666" t="s">
        <v>3</v>
      </c>
      <c r="Z1" s="1667"/>
    </row>
    <row r="2" spans="2:26" ht="24" thickBot="1" x14ac:dyDescent="0.4">
      <c r="B2" s="1663"/>
      <c r="C2" s="1663"/>
      <c r="D2" s="1663"/>
      <c r="E2" s="1663"/>
      <c r="F2" s="1663"/>
      <c r="G2" s="1663"/>
      <c r="H2" s="1663"/>
      <c r="I2" s="1663"/>
      <c r="J2" s="1663"/>
      <c r="K2" s="1663"/>
      <c r="L2" s="1663"/>
      <c r="M2" s="365"/>
      <c r="N2" s="563"/>
      <c r="O2" s="365"/>
      <c r="P2" s="366"/>
      <c r="Q2" s="367"/>
      <c r="S2" s="6"/>
      <c r="T2" s="7"/>
      <c r="U2" s="1665"/>
      <c r="V2" s="1665"/>
      <c r="W2" s="8"/>
      <c r="X2" s="9"/>
      <c r="Y2" s="1002"/>
      <c r="Z2" s="994"/>
    </row>
    <row r="3" spans="2:26" ht="50.25" thickTop="1" thickBot="1" x14ac:dyDescent="0.4">
      <c r="B3" s="12" t="s">
        <v>4</v>
      </c>
      <c r="C3" s="13" t="s">
        <v>5</v>
      </c>
      <c r="D3" s="1539" t="s">
        <v>809</v>
      </c>
      <c r="E3" s="14" t="s">
        <v>7</v>
      </c>
      <c r="F3" s="15" t="s">
        <v>8</v>
      </c>
      <c r="G3" s="1540" t="s">
        <v>791</v>
      </c>
      <c r="H3" s="800" t="s">
        <v>9</v>
      </c>
      <c r="I3" s="17" t="s">
        <v>10</v>
      </c>
      <c r="J3" s="18" t="s">
        <v>11</v>
      </c>
      <c r="K3" s="1541" t="s">
        <v>12</v>
      </c>
      <c r="L3" s="20" t="s">
        <v>13</v>
      </c>
      <c r="M3" s="21"/>
      <c r="N3" s="581" t="s">
        <v>360</v>
      </c>
      <c r="O3" s="22"/>
      <c r="P3" s="23" t="s">
        <v>15</v>
      </c>
      <c r="Q3" s="2062" t="s">
        <v>16</v>
      </c>
      <c r="R3" s="2063"/>
      <c r="S3" s="24" t="s">
        <v>17</v>
      </c>
      <c r="T3" s="25" t="s">
        <v>18</v>
      </c>
      <c r="U3" s="26" t="s">
        <v>15</v>
      </c>
      <c r="V3" s="27" t="s">
        <v>19</v>
      </c>
      <c r="W3" s="8"/>
      <c r="X3" s="9"/>
      <c r="Y3" s="1034" t="s">
        <v>20</v>
      </c>
      <c r="Z3" s="995" t="s">
        <v>15</v>
      </c>
    </row>
    <row r="4" spans="2:26" ht="49.5" thickTop="1" x14ac:dyDescent="0.35">
      <c r="B4" s="1584" t="s">
        <v>562</v>
      </c>
      <c r="C4" s="683" t="s">
        <v>912</v>
      </c>
      <c r="D4" s="1535">
        <v>11535</v>
      </c>
      <c r="E4" s="1536"/>
      <c r="F4" s="784"/>
      <c r="G4" s="1222"/>
      <c r="H4" s="1537">
        <v>21580</v>
      </c>
      <c r="I4" s="781">
        <v>45261</v>
      </c>
      <c r="J4" s="1538" t="s">
        <v>948</v>
      </c>
      <c r="K4" s="834">
        <f>22310+5515</f>
        <v>27825</v>
      </c>
      <c r="L4" s="39">
        <f>K4-H4</f>
        <v>6245</v>
      </c>
      <c r="M4" s="835">
        <v>35.5</v>
      </c>
      <c r="N4" s="837"/>
      <c r="O4" s="838" t="s">
        <v>26</v>
      </c>
      <c r="P4" s="42">
        <f>M4*K4</f>
        <v>987787.5</v>
      </c>
      <c r="Q4" s="160" t="s">
        <v>21</v>
      </c>
      <c r="R4" s="764">
        <v>45278</v>
      </c>
      <c r="S4" s="1035">
        <v>31400</v>
      </c>
      <c r="T4" s="1585">
        <v>45261</v>
      </c>
      <c r="U4" s="1037"/>
      <c r="V4" s="176"/>
      <c r="W4" s="887"/>
      <c r="X4" s="888"/>
      <c r="Y4" s="472" t="s">
        <v>961</v>
      </c>
      <c r="Z4" s="996">
        <v>4176</v>
      </c>
    </row>
    <row r="5" spans="2:26" ht="33" customHeight="1" x14ac:dyDescent="0.35">
      <c r="B5" s="767" t="s">
        <v>31</v>
      </c>
      <c r="C5" s="449" t="s">
        <v>915</v>
      </c>
      <c r="D5" s="1498">
        <v>11538</v>
      </c>
      <c r="E5" s="56"/>
      <c r="F5" s="56"/>
      <c r="G5" s="1214"/>
      <c r="H5" s="817">
        <v>22530</v>
      </c>
      <c r="I5" s="376">
        <v>45264</v>
      </c>
      <c r="J5" s="506">
        <v>44650</v>
      </c>
      <c r="K5" s="801">
        <v>22530</v>
      </c>
      <c r="L5" s="39">
        <f>K5-H5</f>
        <v>0</v>
      </c>
      <c r="M5" s="40">
        <v>49.3</v>
      </c>
      <c r="N5" s="564"/>
      <c r="O5" s="41"/>
      <c r="P5" s="42">
        <f>M5*K5</f>
        <v>1110729</v>
      </c>
      <c r="Q5" s="472" t="s">
        <v>22</v>
      </c>
      <c r="R5" s="764">
        <v>45281</v>
      </c>
      <c r="S5" s="210"/>
      <c r="T5" s="125"/>
      <c r="U5" s="176"/>
      <c r="V5" s="48"/>
      <c r="W5" s="49"/>
      <c r="X5" s="50"/>
      <c r="Y5" s="1038"/>
      <c r="Z5" s="1457"/>
    </row>
    <row r="6" spans="2:26" ht="33" customHeight="1" x14ac:dyDescent="0.35">
      <c r="B6" s="767" t="s">
        <v>562</v>
      </c>
      <c r="C6" s="449" t="s">
        <v>915</v>
      </c>
      <c r="D6" s="1498">
        <v>11543</v>
      </c>
      <c r="E6" s="56"/>
      <c r="F6" s="56"/>
      <c r="G6" s="1214"/>
      <c r="H6" s="817">
        <v>22050</v>
      </c>
      <c r="I6" s="376">
        <v>45268</v>
      </c>
      <c r="J6" s="506" t="s">
        <v>964</v>
      </c>
      <c r="K6" s="801">
        <v>28520</v>
      </c>
      <c r="L6" s="39">
        <f t="shared" ref="L6:L76" si="0">K6-H6</f>
        <v>6470</v>
      </c>
      <c r="M6" s="40">
        <v>35</v>
      </c>
      <c r="N6" s="565"/>
      <c r="O6" s="554"/>
      <c r="P6" s="42">
        <f t="shared" ref="P6:P75" si="1">M6*K6</f>
        <v>998200</v>
      </c>
      <c r="Q6" s="472" t="s">
        <v>466</v>
      </c>
      <c r="R6" s="764">
        <v>45288</v>
      </c>
      <c r="S6" s="210">
        <v>31867.5</v>
      </c>
      <c r="T6" s="125">
        <v>45271</v>
      </c>
      <c r="U6" s="176">
        <v>30240</v>
      </c>
      <c r="V6" s="48" t="s">
        <v>930</v>
      </c>
      <c r="W6" s="49"/>
      <c r="X6" s="50"/>
      <c r="Y6" s="1038" t="s">
        <v>961</v>
      </c>
      <c r="Z6" s="998">
        <v>4176</v>
      </c>
    </row>
    <row r="7" spans="2:26" ht="36" customHeight="1" x14ac:dyDescent="0.35">
      <c r="B7" s="53" t="s">
        <v>31</v>
      </c>
      <c r="C7" s="449" t="s">
        <v>203</v>
      </c>
      <c r="D7" s="1498">
        <v>11551</v>
      </c>
      <c r="E7" s="56"/>
      <c r="F7" s="56"/>
      <c r="G7" s="1214"/>
      <c r="H7" s="817">
        <v>20880</v>
      </c>
      <c r="I7" s="658">
        <v>45271</v>
      </c>
      <c r="J7" s="453">
        <v>44747</v>
      </c>
      <c r="K7" s="802">
        <v>20880</v>
      </c>
      <c r="L7" s="39">
        <f t="shared" si="0"/>
        <v>0</v>
      </c>
      <c r="M7" s="40">
        <v>48.6</v>
      </c>
      <c r="N7" s="565"/>
      <c r="O7" s="554"/>
      <c r="P7" s="42">
        <f t="shared" si="1"/>
        <v>1014768</v>
      </c>
      <c r="Q7" s="476" t="s">
        <v>953</v>
      </c>
      <c r="R7" s="1039">
        <v>45286</v>
      </c>
      <c r="S7" s="210"/>
      <c r="T7" s="125"/>
      <c r="U7" s="176"/>
      <c r="V7" s="48"/>
      <c r="W7" s="49"/>
      <c r="X7" s="50"/>
      <c r="Y7" s="111"/>
      <c r="Z7" s="998"/>
    </row>
    <row r="8" spans="2:26" ht="28.5" customHeight="1" x14ac:dyDescent="0.35">
      <c r="B8" s="767" t="s">
        <v>31</v>
      </c>
      <c r="C8" s="449" t="s">
        <v>915</v>
      </c>
      <c r="D8" s="1498">
        <v>11554</v>
      </c>
      <c r="E8" s="56"/>
      <c r="F8" s="56"/>
      <c r="G8" s="1214"/>
      <c r="H8" s="817">
        <v>21530</v>
      </c>
      <c r="I8" s="376">
        <v>45273</v>
      </c>
      <c r="J8" s="556">
        <v>44790</v>
      </c>
      <c r="K8" s="802">
        <v>21530</v>
      </c>
      <c r="L8" s="39">
        <f>K8-H8</f>
        <v>0</v>
      </c>
      <c r="M8" s="40">
        <v>48</v>
      </c>
      <c r="N8" s="568"/>
      <c r="O8" s="463"/>
      <c r="P8" s="42">
        <f>M8*K8</f>
        <v>1033440</v>
      </c>
      <c r="Q8" s="472" t="s">
        <v>21</v>
      </c>
      <c r="R8" s="1039">
        <v>45289</v>
      </c>
      <c r="S8" s="210"/>
      <c r="T8" s="125"/>
      <c r="U8" s="176"/>
      <c r="V8" s="48"/>
      <c r="W8" s="49"/>
      <c r="X8" s="50"/>
      <c r="Y8" s="1038"/>
      <c r="Z8" s="1457"/>
    </row>
    <row r="9" spans="2:26" ht="37.5" x14ac:dyDescent="0.35">
      <c r="B9" s="53" t="s">
        <v>940</v>
      </c>
      <c r="C9" s="449" t="s">
        <v>59</v>
      </c>
      <c r="D9" s="1498"/>
      <c r="E9" s="56"/>
      <c r="F9" s="56"/>
      <c r="G9" s="1214"/>
      <c r="H9" s="817">
        <v>21250</v>
      </c>
      <c r="I9" s="658">
        <v>45275</v>
      </c>
      <c r="J9" s="506" t="s">
        <v>965</v>
      </c>
      <c r="K9" s="802">
        <v>22140</v>
      </c>
      <c r="L9" s="39">
        <f>K9-H9</f>
        <v>890</v>
      </c>
      <c r="M9" s="40">
        <v>34.5</v>
      </c>
      <c r="N9" s="565"/>
      <c r="O9" s="554"/>
      <c r="P9" s="42">
        <f>M9*K9</f>
        <v>763830</v>
      </c>
      <c r="Q9" s="476" t="s">
        <v>21</v>
      </c>
      <c r="R9" s="1039">
        <v>45289</v>
      </c>
      <c r="S9" s="210">
        <v>31275</v>
      </c>
      <c r="T9" s="125">
        <v>45278</v>
      </c>
      <c r="U9" s="176"/>
      <c r="V9" s="48"/>
      <c r="W9" s="49"/>
      <c r="X9" s="50"/>
      <c r="Y9" s="111" t="s">
        <v>961</v>
      </c>
      <c r="Z9" s="998">
        <v>4176</v>
      </c>
    </row>
    <row r="10" spans="2:26" x14ac:dyDescent="0.35">
      <c r="B10" s="767" t="s">
        <v>562</v>
      </c>
      <c r="C10" s="449" t="s">
        <v>488</v>
      </c>
      <c r="D10" s="1498"/>
      <c r="E10" s="56"/>
      <c r="F10" s="56"/>
      <c r="G10" s="1214"/>
      <c r="H10" s="817">
        <v>0</v>
      </c>
      <c r="I10" s="376">
        <v>45275</v>
      </c>
      <c r="J10" s="556">
        <v>13483</v>
      </c>
      <c r="K10" s="802">
        <v>5450</v>
      </c>
      <c r="L10" s="39">
        <f>K10-H10</f>
        <v>5450</v>
      </c>
      <c r="M10" s="40">
        <v>34.5</v>
      </c>
      <c r="N10" s="568"/>
      <c r="O10" s="463"/>
      <c r="P10" s="42">
        <f>M10*K10</f>
        <v>188025</v>
      </c>
      <c r="Q10" s="472" t="s">
        <v>21</v>
      </c>
      <c r="R10" s="1039">
        <v>45289</v>
      </c>
      <c r="S10" s="210"/>
      <c r="T10" s="125"/>
      <c r="U10" s="176"/>
      <c r="V10" s="48"/>
      <c r="W10" s="49"/>
      <c r="X10" s="50"/>
      <c r="Y10" s="1038" t="s">
        <v>961</v>
      </c>
      <c r="Z10" s="1457">
        <v>0</v>
      </c>
    </row>
    <row r="11" spans="2:26" ht="39.75" customHeight="1" x14ac:dyDescent="0.35">
      <c r="B11" s="76" t="s">
        <v>31</v>
      </c>
      <c r="C11" s="449" t="s">
        <v>58</v>
      </c>
      <c r="D11" s="1499">
        <v>11567</v>
      </c>
      <c r="E11" s="56"/>
      <c r="F11" s="56"/>
      <c r="G11" s="1214"/>
      <c r="H11" s="817">
        <v>19700</v>
      </c>
      <c r="I11" s="658">
        <v>45278</v>
      </c>
      <c r="J11" s="506">
        <v>44864</v>
      </c>
      <c r="K11" s="802">
        <v>19700</v>
      </c>
      <c r="L11" s="39">
        <f t="shared" si="0"/>
        <v>0</v>
      </c>
      <c r="M11" s="40">
        <v>48</v>
      </c>
      <c r="N11" s="568"/>
      <c r="O11" s="463"/>
      <c r="P11" s="42">
        <f t="shared" si="1"/>
        <v>945600</v>
      </c>
      <c r="Q11" s="508" t="s">
        <v>21</v>
      </c>
      <c r="R11" s="1039">
        <v>45289</v>
      </c>
      <c r="S11" s="210"/>
      <c r="T11" s="125"/>
      <c r="U11" s="176"/>
      <c r="V11" s="48"/>
      <c r="W11" s="49"/>
      <c r="X11" s="50"/>
      <c r="Y11" s="1008"/>
      <c r="Z11" s="997"/>
    </row>
    <row r="12" spans="2:26" ht="31.5" customHeight="1" x14ac:dyDescent="0.35">
      <c r="B12" s="76" t="s">
        <v>31</v>
      </c>
      <c r="C12" s="449" t="s">
        <v>941</v>
      </c>
      <c r="D12" s="1499">
        <v>11573</v>
      </c>
      <c r="E12" s="56"/>
      <c r="F12" s="56"/>
      <c r="G12" s="1214"/>
      <c r="H12" s="817">
        <v>20380</v>
      </c>
      <c r="I12" s="658">
        <v>45280</v>
      </c>
      <c r="J12" s="389">
        <v>44881</v>
      </c>
      <c r="K12" s="802">
        <v>20380</v>
      </c>
      <c r="L12" s="39">
        <f t="shared" si="0"/>
        <v>0</v>
      </c>
      <c r="M12" s="40">
        <v>48</v>
      </c>
      <c r="N12" s="568"/>
      <c r="O12" s="463"/>
      <c r="P12" s="42">
        <f t="shared" si="1"/>
        <v>978240</v>
      </c>
      <c r="Q12" s="1553" t="s">
        <v>974</v>
      </c>
      <c r="R12" s="1554">
        <v>45294</v>
      </c>
      <c r="S12" s="210"/>
      <c r="T12" s="125"/>
      <c r="U12" s="176"/>
      <c r="V12" s="48"/>
      <c r="W12" s="49"/>
      <c r="X12" s="50"/>
      <c r="Y12" s="111"/>
      <c r="Z12" s="998"/>
    </row>
    <row r="13" spans="2:26" ht="30.75" customHeight="1" thickBot="1" x14ac:dyDescent="0.35">
      <c r="B13" s="76" t="s">
        <v>920</v>
      </c>
      <c r="C13" s="449" t="s">
        <v>34</v>
      </c>
      <c r="D13" s="1614">
        <v>11575</v>
      </c>
      <c r="E13" s="56"/>
      <c r="F13" s="56"/>
      <c r="G13" s="1214"/>
      <c r="H13" s="817">
        <v>21840</v>
      </c>
      <c r="I13" s="658">
        <v>45281</v>
      </c>
      <c r="J13" s="380">
        <v>21188</v>
      </c>
      <c r="K13" s="802">
        <v>21950</v>
      </c>
      <c r="L13" s="39">
        <f t="shared" si="0"/>
        <v>110</v>
      </c>
      <c r="M13" s="40">
        <v>47</v>
      </c>
      <c r="N13" s="1859"/>
      <c r="O13" s="1860"/>
      <c r="P13" s="42">
        <f t="shared" si="1"/>
        <v>1031650</v>
      </c>
      <c r="Q13" s="474" t="s">
        <v>21</v>
      </c>
      <c r="R13" s="764">
        <v>45288</v>
      </c>
      <c r="S13" s="210"/>
      <c r="T13" s="125"/>
      <c r="U13" s="176"/>
      <c r="V13" s="48"/>
      <c r="W13" s="49"/>
      <c r="X13" s="50"/>
      <c r="Y13" s="111"/>
      <c r="Z13" s="998"/>
    </row>
    <row r="14" spans="2:26" ht="30.75" customHeight="1" x14ac:dyDescent="0.3">
      <c r="B14" s="76" t="s">
        <v>413</v>
      </c>
      <c r="C14" s="54" t="s">
        <v>60</v>
      </c>
      <c r="D14" s="2226">
        <v>11576</v>
      </c>
      <c r="E14" s="1367"/>
      <c r="F14" s="56"/>
      <c r="G14" s="1214"/>
      <c r="H14" s="817">
        <v>20410</v>
      </c>
      <c r="I14" s="658">
        <v>45282</v>
      </c>
      <c r="J14" s="380">
        <v>24827</v>
      </c>
      <c r="K14" s="802">
        <v>21040</v>
      </c>
      <c r="L14" s="39">
        <f t="shared" si="0"/>
        <v>630</v>
      </c>
      <c r="M14" s="40">
        <v>34.5</v>
      </c>
      <c r="N14" s="973"/>
      <c r="O14" s="973"/>
      <c r="P14" s="42">
        <f t="shared" si="1"/>
        <v>725880</v>
      </c>
      <c r="Q14" s="474" t="s">
        <v>21</v>
      </c>
      <c r="R14" s="764">
        <v>45289</v>
      </c>
      <c r="S14" s="210">
        <v>26867.5</v>
      </c>
      <c r="T14" s="125">
        <v>45286</v>
      </c>
      <c r="U14" s="176">
        <v>30240</v>
      </c>
      <c r="V14" s="48" t="s">
        <v>951</v>
      </c>
      <c r="W14" s="49"/>
      <c r="X14" s="50"/>
      <c r="Y14" s="111" t="s">
        <v>961</v>
      </c>
      <c r="Z14" s="998">
        <v>4176</v>
      </c>
    </row>
    <row r="15" spans="2:26" ht="30.75" customHeight="1" thickBot="1" x14ac:dyDescent="0.4">
      <c r="B15" s="76" t="s">
        <v>963</v>
      </c>
      <c r="C15" s="54" t="s">
        <v>488</v>
      </c>
      <c r="D15" s="2227"/>
      <c r="E15" s="1367"/>
      <c r="F15" s="56"/>
      <c r="G15" s="1214"/>
      <c r="H15" s="817"/>
      <c r="I15" s="658">
        <v>45282</v>
      </c>
      <c r="J15" s="453" t="s">
        <v>967</v>
      </c>
      <c r="K15" s="802">
        <v>5330</v>
      </c>
      <c r="L15" s="39">
        <f t="shared" si="0"/>
        <v>5330</v>
      </c>
      <c r="M15" s="40">
        <v>34.5</v>
      </c>
      <c r="N15" s="568"/>
      <c r="O15" s="463"/>
      <c r="P15" s="42">
        <f t="shared" si="1"/>
        <v>183885</v>
      </c>
      <c r="Q15" s="474" t="s">
        <v>21</v>
      </c>
      <c r="R15" s="764">
        <v>45289</v>
      </c>
      <c r="S15" s="210">
        <v>0</v>
      </c>
      <c r="T15" s="208">
        <v>45286</v>
      </c>
      <c r="U15" s="176"/>
      <c r="V15" s="48"/>
      <c r="W15" s="49"/>
      <c r="X15" s="50"/>
      <c r="Y15" s="111" t="s">
        <v>961</v>
      </c>
      <c r="Z15" s="998">
        <v>0</v>
      </c>
    </row>
    <row r="16" spans="2:26" ht="30.75" customHeight="1" x14ac:dyDescent="0.3">
      <c r="B16" s="76" t="s">
        <v>31</v>
      </c>
      <c r="C16" s="449" t="s">
        <v>942</v>
      </c>
      <c r="D16" s="1615">
        <v>11582</v>
      </c>
      <c r="E16" s="56"/>
      <c r="F16" s="56"/>
      <c r="G16" s="1214"/>
      <c r="H16" s="817">
        <v>11980</v>
      </c>
      <c r="I16" s="658">
        <v>45283</v>
      </c>
      <c r="J16" s="380">
        <v>44925</v>
      </c>
      <c r="K16" s="802">
        <v>11980</v>
      </c>
      <c r="L16" s="39">
        <f t="shared" ref="L16" si="2">K16-H16</f>
        <v>0</v>
      </c>
      <c r="M16" s="40">
        <v>48</v>
      </c>
      <c r="N16" s="973"/>
      <c r="O16" s="973"/>
      <c r="P16" s="42">
        <f t="shared" ref="P16" si="3">M16*K16</f>
        <v>575040</v>
      </c>
      <c r="Q16" s="482" t="s">
        <v>466</v>
      </c>
      <c r="R16" s="481">
        <v>45299</v>
      </c>
      <c r="S16" s="210"/>
      <c r="T16" s="125"/>
      <c r="U16" s="176"/>
      <c r="V16" s="48"/>
      <c r="W16" s="49"/>
      <c r="X16" s="50"/>
      <c r="Y16" s="111"/>
      <c r="Z16" s="998"/>
    </row>
    <row r="17" spans="2:26" ht="27.75" customHeight="1" x14ac:dyDescent="0.35">
      <c r="B17" s="53" t="s">
        <v>31</v>
      </c>
      <c r="C17" s="449" t="s">
        <v>203</v>
      </c>
      <c r="D17" s="1499">
        <v>11586</v>
      </c>
      <c r="E17" s="56"/>
      <c r="F17" s="56"/>
      <c r="G17" s="1214"/>
      <c r="H17" s="817">
        <v>21530</v>
      </c>
      <c r="I17" s="658">
        <v>45287</v>
      </c>
      <c r="J17" s="389">
        <v>44958</v>
      </c>
      <c r="K17" s="802">
        <v>21530</v>
      </c>
      <c r="L17" s="39">
        <f t="shared" si="0"/>
        <v>0</v>
      </c>
      <c r="M17" s="40">
        <v>48</v>
      </c>
      <c r="N17" s="566"/>
      <c r="O17" s="61"/>
      <c r="P17" s="42">
        <f t="shared" si="1"/>
        <v>1033440</v>
      </c>
      <c r="Q17" s="378" t="s">
        <v>21</v>
      </c>
      <c r="R17" s="481">
        <v>45301</v>
      </c>
      <c r="S17" s="210"/>
      <c r="T17" s="208"/>
      <c r="U17" s="176"/>
      <c r="V17" s="48"/>
      <c r="W17" s="49"/>
      <c r="X17" s="50"/>
      <c r="Y17" s="111"/>
      <c r="Z17" s="998"/>
    </row>
    <row r="18" spans="2:26" ht="37.5" customHeight="1" thickBot="1" x14ac:dyDescent="0.4">
      <c r="B18" s="53" t="s">
        <v>31</v>
      </c>
      <c r="C18" s="449" t="s">
        <v>94</v>
      </c>
      <c r="D18" s="1614">
        <v>11588</v>
      </c>
      <c r="E18" s="73"/>
      <c r="F18" s="56"/>
      <c r="G18" s="1214"/>
      <c r="H18" s="817">
        <v>19730</v>
      </c>
      <c r="I18" s="1645">
        <v>45288</v>
      </c>
      <c r="J18" s="389">
        <v>44984</v>
      </c>
      <c r="K18" s="802">
        <v>19730</v>
      </c>
      <c r="L18" s="39">
        <f t="shared" si="0"/>
        <v>0</v>
      </c>
      <c r="M18" s="40">
        <v>48</v>
      </c>
      <c r="N18" s="566"/>
      <c r="O18" s="61"/>
      <c r="P18" s="42">
        <f t="shared" si="1"/>
        <v>947040</v>
      </c>
      <c r="Q18" s="378" t="s">
        <v>21</v>
      </c>
      <c r="R18" s="481">
        <v>45302</v>
      </c>
      <c r="S18" s="210"/>
      <c r="T18" s="208"/>
      <c r="U18" s="176"/>
      <c r="V18" s="48"/>
      <c r="W18" s="49"/>
      <c r="X18" s="50"/>
      <c r="Y18" s="1008"/>
      <c r="Z18" s="997"/>
    </row>
    <row r="19" spans="2:26" ht="51" customHeight="1" x14ac:dyDescent="0.35">
      <c r="B19" s="76" t="s">
        <v>971</v>
      </c>
      <c r="C19" s="54" t="s">
        <v>60</v>
      </c>
      <c r="D19" s="2226">
        <v>11594</v>
      </c>
      <c r="E19" s="1367"/>
      <c r="F19" s="56"/>
      <c r="G19" s="1214"/>
      <c r="H19" s="1655">
        <v>21140</v>
      </c>
      <c r="I19" s="2066">
        <v>45289</v>
      </c>
      <c r="J19" s="1658" t="s">
        <v>976</v>
      </c>
      <c r="K19" s="817">
        <v>21540</v>
      </c>
      <c r="L19" s="39">
        <f t="shared" si="0"/>
        <v>400</v>
      </c>
      <c r="M19" s="40">
        <v>34.5</v>
      </c>
      <c r="N19" s="566"/>
      <c r="O19" s="61"/>
      <c r="P19" s="42">
        <f t="shared" si="1"/>
        <v>743130</v>
      </c>
      <c r="Q19" s="378" t="s">
        <v>22</v>
      </c>
      <c r="R19" s="481">
        <v>45303</v>
      </c>
      <c r="S19" s="1629">
        <v>31400</v>
      </c>
      <c r="T19" s="208">
        <v>45289</v>
      </c>
      <c r="U19" s="176"/>
      <c r="V19" s="48"/>
      <c r="W19" s="49"/>
      <c r="X19" s="50"/>
      <c r="Y19" s="1008"/>
      <c r="Z19" s="997"/>
    </row>
    <row r="20" spans="2:26" ht="27.75" customHeight="1" thickBot="1" x14ac:dyDescent="0.4">
      <c r="B20" s="76" t="s">
        <v>972</v>
      </c>
      <c r="C20" s="54" t="s">
        <v>415</v>
      </c>
      <c r="D20" s="2227"/>
      <c r="E20" s="1367"/>
      <c r="F20" s="56"/>
      <c r="G20" s="1214"/>
      <c r="H20" s="1655">
        <v>0</v>
      </c>
      <c r="I20" s="2067"/>
      <c r="J20" s="1659" t="s">
        <v>975</v>
      </c>
      <c r="K20" s="817">
        <v>5260</v>
      </c>
      <c r="L20" s="39">
        <f t="shared" si="0"/>
        <v>5260</v>
      </c>
      <c r="M20" s="40">
        <v>34.5</v>
      </c>
      <c r="N20" s="566"/>
      <c r="O20" s="61"/>
      <c r="P20" s="42">
        <f t="shared" si="1"/>
        <v>181470</v>
      </c>
      <c r="Q20" s="378" t="s">
        <v>22</v>
      </c>
      <c r="R20" s="481">
        <v>45303</v>
      </c>
      <c r="S20" s="1629">
        <v>0</v>
      </c>
      <c r="T20" s="208">
        <v>45289</v>
      </c>
      <c r="U20" s="176"/>
      <c r="V20" s="48"/>
      <c r="W20" s="49"/>
      <c r="X20" s="50"/>
      <c r="Y20" s="111"/>
      <c r="Z20" s="998"/>
    </row>
    <row r="21" spans="2:26" ht="27.75" customHeight="1" x14ac:dyDescent="0.35">
      <c r="B21" s="712"/>
      <c r="C21" s="449"/>
      <c r="D21" s="1654"/>
      <c r="E21" s="56"/>
      <c r="F21" s="56"/>
      <c r="G21" s="1214"/>
      <c r="H21" s="817"/>
      <c r="I21" s="501"/>
      <c r="J21" s="1640"/>
      <c r="K21" s="817"/>
      <c r="L21" s="39">
        <f t="shared" si="0"/>
        <v>0</v>
      </c>
      <c r="M21" s="40"/>
      <c r="N21" s="566"/>
      <c r="O21" s="61"/>
      <c r="P21" s="42">
        <f t="shared" si="1"/>
        <v>0</v>
      </c>
      <c r="Q21" s="387"/>
      <c r="R21" s="1660"/>
      <c r="S21" s="1629"/>
      <c r="T21" s="208"/>
      <c r="U21" s="176"/>
      <c r="V21" s="48"/>
      <c r="W21" s="49"/>
      <c r="X21" s="50"/>
      <c r="Y21" s="111"/>
      <c r="Z21" s="998"/>
    </row>
    <row r="22" spans="2:26" ht="27.75" customHeight="1" x14ac:dyDescent="0.35">
      <c r="B22" s="712"/>
      <c r="C22" s="449"/>
      <c r="D22" s="1500"/>
      <c r="E22" s="56"/>
      <c r="F22" s="56"/>
      <c r="G22" s="1214"/>
      <c r="H22" s="817"/>
      <c r="I22" s="376"/>
      <c r="J22" s="1640"/>
      <c r="K22" s="817"/>
      <c r="L22" s="39">
        <f t="shared" si="0"/>
        <v>0</v>
      </c>
      <c r="M22" s="40"/>
      <c r="N22" s="566"/>
      <c r="O22" s="61"/>
      <c r="P22" s="42">
        <f t="shared" si="1"/>
        <v>0</v>
      </c>
      <c r="Q22" s="387"/>
      <c r="R22" s="1660"/>
      <c r="S22" s="1629"/>
      <c r="T22" s="208"/>
      <c r="U22" s="176"/>
      <c r="V22" s="48"/>
      <c r="W22" s="49"/>
      <c r="X22" s="50"/>
      <c r="Y22" s="1008"/>
      <c r="Z22" s="997"/>
    </row>
    <row r="23" spans="2:26" ht="27.75" customHeight="1" x14ac:dyDescent="0.35">
      <c r="B23" s="53"/>
      <c r="C23" s="449"/>
      <c r="D23" s="1500"/>
      <c r="E23" s="56"/>
      <c r="F23" s="56">
        <f t="shared" ref="F23:F63" si="4">E23*H23</f>
        <v>0</v>
      </c>
      <c r="G23" s="1214"/>
      <c r="H23" s="817"/>
      <c r="I23" s="658"/>
      <c r="J23" s="453"/>
      <c r="K23" s="817"/>
      <c r="L23" s="39">
        <f t="shared" si="0"/>
        <v>0</v>
      </c>
      <c r="M23" s="40"/>
      <c r="N23" s="566"/>
      <c r="O23" s="61"/>
      <c r="P23" s="42">
        <f t="shared" si="1"/>
        <v>0</v>
      </c>
      <c r="Q23" s="476"/>
      <c r="R23" s="764"/>
      <c r="S23" s="1629"/>
      <c r="T23" s="208"/>
      <c r="U23" s="176"/>
      <c r="V23" s="48"/>
      <c r="W23" s="49"/>
      <c r="X23" s="50"/>
      <c r="Y23" s="1008"/>
      <c r="Z23" s="997"/>
    </row>
    <row r="24" spans="2:26" ht="24" customHeight="1" x14ac:dyDescent="0.35">
      <c r="B24" s="712"/>
      <c r="C24" s="449"/>
      <c r="D24" s="1500"/>
      <c r="E24" s="56"/>
      <c r="F24" s="56">
        <f t="shared" si="4"/>
        <v>0</v>
      </c>
      <c r="G24" s="1214"/>
      <c r="H24" s="817"/>
      <c r="I24" s="658"/>
      <c r="J24" s="453"/>
      <c r="K24" s="817"/>
      <c r="L24" s="39">
        <f t="shared" si="0"/>
        <v>0</v>
      </c>
      <c r="M24" s="40"/>
      <c r="N24" s="566"/>
      <c r="O24" s="61"/>
      <c r="P24" s="42" t="s">
        <v>26</v>
      </c>
      <c r="Q24" s="478"/>
      <c r="R24" s="764"/>
      <c r="S24" s="210"/>
      <c r="T24" s="208"/>
      <c r="U24" s="176"/>
      <c r="V24" s="48"/>
      <c r="W24" s="49"/>
      <c r="X24" s="50"/>
      <c r="Y24" s="111"/>
      <c r="Z24" s="998"/>
    </row>
    <row r="25" spans="2:26" ht="26.25" customHeight="1" thickBot="1" x14ac:dyDescent="0.4">
      <c r="B25" s="611"/>
      <c r="C25" s="1637"/>
      <c r="D25" s="1366"/>
      <c r="E25" s="784"/>
      <c r="F25" s="1497">
        <f t="shared" si="4"/>
        <v>0</v>
      </c>
      <c r="G25" s="1222"/>
      <c r="H25" s="1638"/>
      <c r="I25" s="1636"/>
      <c r="J25" s="1635"/>
      <c r="K25" s="1639"/>
      <c r="L25" s="39">
        <f t="shared" si="0"/>
        <v>0</v>
      </c>
      <c r="M25" s="40"/>
      <c r="N25" s="566"/>
      <c r="O25" s="61"/>
      <c r="P25" s="42">
        <f t="shared" si="1"/>
        <v>0</v>
      </c>
      <c r="Q25" s="476"/>
      <c r="R25" s="764"/>
      <c r="S25" s="210"/>
      <c r="T25" s="208"/>
      <c r="U25" s="176"/>
      <c r="V25" s="48"/>
      <c r="W25" s="49"/>
      <c r="X25" s="50"/>
      <c r="Y25" s="111"/>
      <c r="Z25" s="998"/>
    </row>
    <row r="26" spans="2:26" ht="27.75" customHeight="1" thickTop="1" thickBot="1" x14ac:dyDescent="0.4">
      <c r="B26" s="53"/>
      <c r="C26" s="54"/>
      <c r="D26" s="67"/>
      <c r="E26" s="56"/>
      <c r="F26" s="1211">
        <f t="shared" si="4"/>
        <v>0</v>
      </c>
      <c r="G26" s="1214"/>
      <c r="H26" s="802"/>
      <c r="I26" s="658"/>
      <c r="J26" s="453"/>
      <c r="K26" s="817"/>
      <c r="L26" s="39">
        <f t="shared" si="0"/>
        <v>0</v>
      </c>
      <c r="M26" s="40"/>
      <c r="N26" s="566"/>
      <c r="O26" s="61"/>
      <c r="P26" s="42">
        <f t="shared" si="1"/>
        <v>0</v>
      </c>
      <c r="Q26" s="72"/>
      <c r="R26" s="670"/>
      <c r="S26" s="210"/>
      <c r="T26" s="208"/>
      <c r="U26" s="176"/>
      <c r="V26" s="48"/>
      <c r="W26" s="49"/>
      <c r="X26" s="50"/>
      <c r="Y26" s="111"/>
      <c r="Z26" s="998"/>
    </row>
    <row r="27" spans="2:26" ht="28.5" customHeight="1" thickTop="1" thickBot="1" x14ac:dyDescent="0.4">
      <c r="B27" s="82"/>
      <c r="C27" s="54"/>
      <c r="D27" s="55"/>
      <c r="E27" s="56"/>
      <c r="F27" s="1211">
        <f t="shared" si="4"/>
        <v>0</v>
      </c>
      <c r="G27" s="1214"/>
      <c r="H27" s="802"/>
      <c r="I27" s="658"/>
      <c r="J27" s="453"/>
      <c r="K27" s="817"/>
      <c r="L27" s="39">
        <f t="shared" si="0"/>
        <v>0</v>
      </c>
      <c r="M27" s="81"/>
      <c r="N27" s="566"/>
      <c r="O27" s="61"/>
      <c r="P27" s="42">
        <f t="shared" si="1"/>
        <v>0</v>
      </c>
      <c r="Q27" s="75"/>
      <c r="R27" s="670"/>
      <c r="S27" s="210"/>
      <c r="T27" s="208"/>
      <c r="U27" s="176"/>
      <c r="V27" s="48"/>
      <c r="W27" s="49"/>
      <c r="X27" s="50"/>
      <c r="Y27" s="111"/>
      <c r="Z27" s="998"/>
    </row>
    <row r="28" spans="2:26" ht="33.75" customHeight="1" thickTop="1" thickBot="1" x14ac:dyDescent="0.4">
      <c r="B28" s="82"/>
      <c r="C28" s="54"/>
      <c r="D28" s="77"/>
      <c r="E28" s="56"/>
      <c r="F28" s="1211">
        <f t="shared" si="4"/>
        <v>0</v>
      </c>
      <c r="G28" s="1214"/>
      <c r="H28" s="802"/>
      <c r="I28" s="658"/>
      <c r="J28" s="453"/>
      <c r="K28" s="817"/>
      <c r="L28" s="39">
        <f t="shared" si="0"/>
        <v>0</v>
      </c>
      <c r="M28" s="81"/>
      <c r="N28" s="566"/>
      <c r="O28" s="61"/>
      <c r="P28" s="42">
        <f t="shared" si="1"/>
        <v>0</v>
      </c>
      <c r="Q28" s="72"/>
      <c r="R28" s="670"/>
      <c r="S28" s="210"/>
      <c r="T28" s="208"/>
      <c r="U28" s="176"/>
      <c r="V28" s="48"/>
      <c r="W28" s="49"/>
      <c r="X28" s="50"/>
      <c r="Y28" s="111"/>
      <c r="Z28" s="998"/>
    </row>
    <row r="29" spans="2:26" ht="30" customHeight="1" thickTop="1" thickBot="1" x14ac:dyDescent="0.4">
      <c r="B29" s="82"/>
      <c r="C29" s="54"/>
      <c r="D29" s="439"/>
      <c r="E29" s="85"/>
      <c r="F29" s="1211">
        <f t="shared" si="4"/>
        <v>0</v>
      </c>
      <c r="G29" s="1214"/>
      <c r="H29" s="802"/>
      <c r="I29" s="658"/>
      <c r="J29" s="453"/>
      <c r="K29" s="817"/>
      <c r="L29" s="39">
        <f t="shared" si="0"/>
        <v>0</v>
      </c>
      <c r="M29" s="81"/>
      <c r="N29" s="566"/>
      <c r="O29" s="61"/>
      <c r="P29" s="42">
        <f t="shared" si="1"/>
        <v>0</v>
      </c>
      <c r="Q29" s="72"/>
      <c r="R29" s="670"/>
      <c r="S29" s="1040"/>
      <c r="T29" s="208"/>
      <c r="U29" s="176"/>
      <c r="V29" s="48"/>
      <c r="W29" s="49"/>
      <c r="X29" s="50"/>
      <c r="Y29" s="111"/>
      <c r="Z29" s="998"/>
    </row>
    <row r="30" spans="2:26" ht="27" customHeight="1" thickTop="1" thickBot="1" x14ac:dyDescent="0.4">
      <c r="B30" s="80"/>
      <c r="C30" s="54"/>
      <c r="D30" s="88"/>
      <c r="E30" s="85"/>
      <c r="F30" s="1211">
        <f t="shared" si="4"/>
        <v>0</v>
      </c>
      <c r="G30" s="1214"/>
      <c r="H30" s="804"/>
      <c r="I30" s="120"/>
      <c r="J30" s="59"/>
      <c r="K30" s="805"/>
      <c r="L30" s="39">
        <f t="shared" si="0"/>
        <v>0</v>
      </c>
      <c r="M30" s="81"/>
      <c r="N30" s="566"/>
      <c r="O30" s="61"/>
      <c r="P30" s="42">
        <f t="shared" si="1"/>
        <v>0</v>
      </c>
      <c r="Q30" s="69"/>
      <c r="R30" s="670"/>
      <c r="S30" s="1040"/>
      <c r="T30" s="208"/>
      <c r="U30" s="176"/>
      <c r="V30" s="48"/>
      <c r="W30" s="49"/>
      <c r="X30" s="50"/>
      <c r="Y30" s="111"/>
      <c r="Z30" s="998"/>
    </row>
    <row r="31" spans="2:26" ht="38.25" customHeight="1" thickTop="1" thickBot="1" x14ac:dyDescent="0.4">
      <c r="B31" s="80"/>
      <c r="C31" s="54"/>
      <c r="D31" s="55"/>
      <c r="E31" s="56"/>
      <c r="F31" s="1211">
        <f t="shared" si="4"/>
        <v>0</v>
      </c>
      <c r="G31" s="1214"/>
      <c r="H31" s="804"/>
      <c r="I31" s="120"/>
      <c r="J31" s="59"/>
      <c r="K31" s="805"/>
      <c r="L31" s="39">
        <f t="shared" si="0"/>
        <v>0</v>
      </c>
      <c r="M31" s="81"/>
      <c r="N31" s="566"/>
      <c r="O31" s="61"/>
      <c r="P31" s="42">
        <f t="shared" si="1"/>
        <v>0</v>
      </c>
      <c r="Q31" s="69"/>
      <c r="R31" s="670"/>
      <c r="S31" s="1040"/>
      <c r="T31" s="208"/>
      <c r="U31" s="176"/>
      <c r="V31" s="48"/>
      <c r="W31" s="49"/>
      <c r="X31" s="50"/>
      <c r="Y31" s="111"/>
      <c r="Z31" s="998"/>
    </row>
    <row r="32" spans="2:26" ht="38.25" customHeight="1" thickTop="1" thickBot="1" x14ac:dyDescent="0.4">
      <c r="B32" s="87"/>
      <c r="C32" s="54"/>
      <c r="D32" s="55"/>
      <c r="E32" s="56"/>
      <c r="F32" s="1211">
        <f t="shared" si="4"/>
        <v>0</v>
      </c>
      <c r="G32" s="1214"/>
      <c r="H32" s="804"/>
      <c r="I32" s="120"/>
      <c r="J32" s="59"/>
      <c r="K32" s="805"/>
      <c r="L32" s="39">
        <f t="shared" si="0"/>
        <v>0</v>
      </c>
      <c r="M32" s="81"/>
      <c r="N32" s="566"/>
      <c r="O32" s="61"/>
      <c r="P32" s="42">
        <f t="shared" si="1"/>
        <v>0</v>
      </c>
      <c r="Q32" s="69"/>
      <c r="R32" s="670"/>
      <c r="S32" s="1040"/>
      <c r="T32" s="208"/>
      <c r="U32" s="176"/>
      <c r="V32" s="48"/>
      <c r="W32" s="49"/>
      <c r="X32" s="50"/>
      <c r="Y32" s="111"/>
      <c r="Z32" s="998"/>
    </row>
    <row r="33" spans="2:26" ht="27.75" customHeight="1" thickTop="1" thickBot="1" x14ac:dyDescent="0.4">
      <c r="B33" s="87"/>
      <c r="C33" s="54"/>
      <c r="D33" s="55"/>
      <c r="E33" s="56"/>
      <c r="F33" s="1211">
        <f t="shared" si="4"/>
        <v>0</v>
      </c>
      <c r="G33" s="1214"/>
      <c r="H33" s="804"/>
      <c r="I33" s="120"/>
      <c r="J33" s="59"/>
      <c r="K33" s="805"/>
      <c r="L33" s="39">
        <f t="shared" si="0"/>
        <v>0</v>
      </c>
      <c r="M33" s="81"/>
      <c r="N33" s="566"/>
      <c r="O33" s="61"/>
      <c r="P33" s="42">
        <f t="shared" si="1"/>
        <v>0</v>
      </c>
      <c r="Q33" s="69"/>
      <c r="R33" s="670"/>
      <c r="S33" s="1040"/>
      <c r="T33" s="208"/>
      <c r="U33" s="176"/>
      <c r="V33" s="48"/>
      <c r="W33" s="49"/>
      <c r="X33" s="50"/>
      <c r="Y33" s="111"/>
      <c r="Z33" s="998"/>
    </row>
    <row r="34" spans="2:26" ht="28.5" customHeight="1" thickTop="1" thickBot="1" x14ac:dyDescent="0.4">
      <c r="B34" s="87"/>
      <c r="C34" s="54"/>
      <c r="D34" s="55"/>
      <c r="E34" s="56"/>
      <c r="F34" s="1211">
        <f t="shared" si="4"/>
        <v>0</v>
      </c>
      <c r="G34" s="1214"/>
      <c r="H34" s="804"/>
      <c r="I34" s="120"/>
      <c r="J34" s="59"/>
      <c r="K34" s="805"/>
      <c r="L34" s="39">
        <f t="shared" si="0"/>
        <v>0</v>
      </c>
      <c r="M34" s="81"/>
      <c r="N34" s="566"/>
      <c r="O34" s="61"/>
      <c r="P34" s="42">
        <f t="shared" si="1"/>
        <v>0</v>
      </c>
      <c r="Q34" s="72"/>
      <c r="R34" s="670"/>
      <c r="S34" s="1040"/>
      <c r="T34" s="208"/>
      <c r="U34" s="48"/>
      <c r="V34" s="48"/>
      <c r="W34" s="49"/>
      <c r="X34" s="50"/>
      <c r="Y34" s="111"/>
      <c r="Z34" s="998"/>
    </row>
    <row r="35" spans="2:26" ht="22.5" customHeight="1" thickTop="1" thickBot="1" x14ac:dyDescent="0.4">
      <c r="B35" s="71"/>
      <c r="C35" s="54"/>
      <c r="D35" s="55"/>
      <c r="E35" s="56"/>
      <c r="F35" s="1211">
        <f t="shared" si="4"/>
        <v>0</v>
      </c>
      <c r="G35" s="1214"/>
      <c r="H35" s="804"/>
      <c r="I35" s="120"/>
      <c r="J35" s="59"/>
      <c r="K35" s="805"/>
      <c r="L35" s="39">
        <f t="shared" si="0"/>
        <v>0</v>
      </c>
      <c r="M35" s="81"/>
      <c r="N35" s="566"/>
      <c r="O35" s="61"/>
      <c r="P35" s="42">
        <f t="shared" si="1"/>
        <v>0</v>
      </c>
      <c r="Q35" s="69"/>
      <c r="R35" s="670"/>
      <c r="S35" s="1040"/>
      <c r="T35" s="208"/>
      <c r="U35" s="176"/>
      <c r="V35" s="48"/>
      <c r="W35" s="49"/>
      <c r="X35" s="50"/>
      <c r="Y35" s="111"/>
      <c r="Z35" s="998"/>
    </row>
    <row r="36" spans="2:26" ht="22.5" customHeight="1" thickTop="1" thickBot="1" x14ac:dyDescent="0.4">
      <c r="B36" s="90"/>
      <c r="C36" s="54"/>
      <c r="D36" s="55"/>
      <c r="E36" s="56"/>
      <c r="F36" s="1211">
        <f t="shared" si="4"/>
        <v>0</v>
      </c>
      <c r="G36" s="1214"/>
      <c r="H36" s="804"/>
      <c r="I36" s="120"/>
      <c r="J36" s="59"/>
      <c r="K36" s="805"/>
      <c r="L36" s="39">
        <f t="shared" si="0"/>
        <v>0</v>
      </c>
      <c r="M36" s="81"/>
      <c r="N36" s="566"/>
      <c r="O36" s="61"/>
      <c r="P36" s="42">
        <f t="shared" si="1"/>
        <v>0</v>
      </c>
      <c r="Q36" s="69"/>
      <c r="R36" s="670"/>
      <c r="S36" s="1040"/>
      <c r="T36" s="208"/>
      <c r="U36" s="176"/>
      <c r="V36" s="48"/>
      <c r="W36" s="49"/>
      <c r="X36" s="50"/>
      <c r="Y36" s="111"/>
      <c r="Z36" s="998"/>
    </row>
    <row r="37" spans="2:26" ht="22.5" customHeight="1" thickTop="1" thickBot="1" x14ac:dyDescent="0.4">
      <c r="B37" s="87"/>
      <c r="C37" s="54"/>
      <c r="D37" s="55"/>
      <c r="E37" s="56"/>
      <c r="F37" s="1211">
        <f t="shared" si="4"/>
        <v>0</v>
      </c>
      <c r="G37" s="1214"/>
      <c r="H37" s="804"/>
      <c r="I37" s="120"/>
      <c r="J37" s="59"/>
      <c r="K37" s="805"/>
      <c r="L37" s="39">
        <f t="shared" si="0"/>
        <v>0</v>
      </c>
      <c r="M37" s="81"/>
      <c r="N37" s="566"/>
      <c r="O37" s="61"/>
      <c r="P37" s="42">
        <f t="shared" si="1"/>
        <v>0</v>
      </c>
      <c r="Q37" s="69"/>
      <c r="R37" s="670"/>
      <c r="S37" s="1040"/>
      <c r="T37" s="208"/>
      <c r="U37" s="48"/>
      <c r="V37" s="48"/>
      <c r="W37" s="49"/>
      <c r="X37" s="50"/>
      <c r="Y37" s="111"/>
      <c r="Z37" s="998"/>
    </row>
    <row r="38" spans="2:26" ht="22.5" customHeight="1" thickTop="1" thickBot="1" x14ac:dyDescent="0.4">
      <c r="B38" s="87"/>
      <c r="C38" s="54"/>
      <c r="D38" s="55"/>
      <c r="E38" s="56"/>
      <c r="F38" s="1211">
        <f t="shared" si="4"/>
        <v>0</v>
      </c>
      <c r="G38" s="1214"/>
      <c r="H38" s="804"/>
      <c r="I38" s="120"/>
      <c r="J38" s="59"/>
      <c r="K38" s="805"/>
      <c r="L38" s="39">
        <f t="shared" si="0"/>
        <v>0</v>
      </c>
      <c r="M38" s="81"/>
      <c r="N38" s="566"/>
      <c r="O38" s="61"/>
      <c r="P38" s="42">
        <f t="shared" si="1"/>
        <v>0</v>
      </c>
      <c r="Q38" s="69"/>
      <c r="R38" s="670"/>
      <c r="S38" s="210"/>
      <c r="T38" s="208"/>
      <c r="U38" s="48"/>
      <c r="V38" s="48"/>
      <c r="W38" s="49"/>
      <c r="X38" s="50"/>
      <c r="Y38" s="111"/>
      <c r="Z38" s="998"/>
    </row>
    <row r="39" spans="2:26" ht="22.5" customHeight="1" thickTop="1" thickBot="1" x14ac:dyDescent="0.4">
      <c r="B39" s="53"/>
      <c r="C39" s="91"/>
      <c r="D39" s="55"/>
      <c r="E39" s="56"/>
      <c r="F39" s="1211">
        <f t="shared" si="4"/>
        <v>0</v>
      </c>
      <c r="G39" s="1214"/>
      <c r="H39" s="804"/>
      <c r="I39" s="120"/>
      <c r="J39" s="59"/>
      <c r="K39" s="805"/>
      <c r="L39" s="39">
        <f t="shared" si="0"/>
        <v>0</v>
      </c>
      <c r="M39" s="81"/>
      <c r="N39" s="566"/>
      <c r="O39" s="61"/>
      <c r="P39" s="42">
        <f t="shared" si="1"/>
        <v>0</v>
      </c>
      <c r="Q39" s="69"/>
      <c r="R39" s="670"/>
      <c r="S39" s="1041"/>
      <c r="T39" s="125"/>
      <c r="U39" s="48"/>
      <c r="V39" s="48"/>
      <c r="W39" s="49"/>
      <c r="X39" s="50"/>
      <c r="Y39" s="111"/>
      <c r="Z39" s="998"/>
    </row>
    <row r="40" spans="2:26" ht="24.75" thickTop="1" thickBot="1" x14ac:dyDescent="0.4">
      <c r="B40" s="94"/>
      <c r="C40" s="95"/>
      <c r="D40" s="96"/>
      <c r="E40" s="56"/>
      <c r="F40" s="1211">
        <f t="shared" si="4"/>
        <v>0</v>
      </c>
      <c r="G40" s="1214"/>
      <c r="H40" s="804"/>
      <c r="I40" s="120"/>
      <c r="J40" s="59"/>
      <c r="K40" s="805"/>
      <c r="L40" s="39">
        <f t="shared" si="0"/>
        <v>0</v>
      </c>
      <c r="M40" s="81"/>
      <c r="N40" s="566"/>
      <c r="O40" s="61"/>
      <c r="P40" s="42">
        <f t="shared" si="1"/>
        <v>0</v>
      </c>
      <c r="Q40" s="68"/>
      <c r="R40" s="678"/>
      <c r="S40" s="124"/>
      <c r="T40" s="125"/>
      <c r="U40" s="48"/>
      <c r="V40" s="48"/>
      <c r="W40" s="49"/>
      <c r="X40" s="50"/>
      <c r="Y40" s="111"/>
      <c r="Z40" s="998"/>
    </row>
    <row r="41" spans="2:26" ht="30.75" customHeight="1" thickTop="1" thickBot="1" x14ac:dyDescent="0.4">
      <c r="B41" s="98"/>
      <c r="C41" s="95"/>
      <c r="D41" s="96"/>
      <c r="E41" s="56"/>
      <c r="F41" s="1211">
        <f t="shared" si="4"/>
        <v>0</v>
      </c>
      <c r="G41" s="1214"/>
      <c r="H41" s="804"/>
      <c r="I41" s="120"/>
      <c r="J41" s="59"/>
      <c r="K41" s="805"/>
      <c r="L41" s="39">
        <f t="shared" si="0"/>
        <v>0</v>
      </c>
      <c r="M41" s="81"/>
      <c r="N41" s="566"/>
      <c r="O41" s="61"/>
      <c r="P41" s="42">
        <f t="shared" si="1"/>
        <v>0</v>
      </c>
      <c r="Q41" s="69"/>
      <c r="R41" s="670"/>
      <c r="S41" s="124"/>
      <c r="T41" s="125"/>
      <c r="U41" s="48"/>
      <c r="V41" s="48"/>
      <c r="W41" s="49"/>
      <c r="X41" s="50"/>
      <c r="Y41" s="111"/>
      <c r="Z41" s="998"/>
    </row>
    <row r="42" spans="2:26" ht="25.5" customHeight="1" thickTop="1" thickBot="1" x14ac:dyDescent="0.4">
      <c r="B42" s="98"/>
      <c r="C42" s="95"/>
      <c r="D42" s="96"/>
      <c r="E42" s="56"/>
      <c r="F42" s="1211">
        <f t="shared" si="4"/>
        <v>0</v>
      </c>
      <c r="G42" s="1214"/>
      <c r="H42" s="804"/>
      <c r="I42" s="120"/>
      <c r="J42" s="59"/>
      <c r="K42" s="805"/>
      <c r="L42" s="39">
        <f t="shared" si="0"/>
        <v>0</v>
      </c>
      <c r="M42" s="81"/>
      <c r="N42" s="566"/>
      <c r="O42" s="61"/>
      <c r="P42" s="42">
        <f t="shared" si="1"/>
        <v>0</v>
      </c>
      <c r="Q42" s="69"/>
      <c r="R42" s="670"/>
      <c r="S42" s="124"/>
      <c r="T42" s="125"/>
      <c r="U42" s="48"/>
      <c r="V42" s="48"/>
      <c r="W42" s="49"/>
      <c r="X42" s="50"/>
      <c r="Y42" s="111"/>
      <c r="Z42" s="998"/>
    </row>
    <row r="43" spans="2:26" ht="20.25" customHeight="1" thickTop="1" thickBot="1" x14ac:dyDescent="0.4">
      <c r="B43" s="99"/>
      <c r="C43" s="95"/>
      <c r="D43" s="96"/>
      <c r="E43" s="56"/>
      <c r="F43" s="1211">
        <f t="shared" si="4"/>
        <v>0</v>
      </c>
      <c r="G43" s="1214"/>
      <c r="H43" s="804"/>
      <c r="I43" s="120"/>
      <c r="J43" s="59"/>
      <c r="K43" s="805"/>
      <c r="L43" s="39">
        <f t="shared" si="0"/>
        <v>0</v>
      </c>
      <c r="M43" s="81"/>
      <c r="N43" s="566"/>
      <c r="O43" s="61"/>
      <c r="P43" s="42">
        <f t="shared" si="1"/>
        <v>0</v>
      </c>
      <c r="Q43" s="69"/>
      <c r="R43" s="667"/>
      <c r="S43" s="97"/>
      <c r="T43" s="93"/>
      <c r="U43" s="89"/>
      <c r="V43" s="48"/>
      <c r="W43" s="49"/>
      <c r="X43" s="50"/>
      <c r="Y43" s="111"/>
      <c r="Z43" s="999"/>
    </row>
    <row r="44" spans="2:26" ht="24" customHeight="1" thickTop="1" thickBot="1" x14ac:dyDescent="0.4">
      <c r="B44" s="101"/>
      <c r="C44" s="95"/>
      <c r="D44" s="96"/>
      <c r="E44" s="56"/>
      <c r="F44" s="1211">
        <f t="shared" si="4"/>
        <v>0</v>
      </c>
      <c r="G44" s="1214"/>
      <c r="H44" s="804"/>
      <c r="I44" s="120"/>
      <c r="J44" s="59"/>
      <c r="K44" s="805"/>
      <c r="L44" s="39">
        <f t="shared" si="0"/>
        <v>0</v>
      </c>
      <c r="M44" s="81"/>
      <c r="N44" s="566"/>
      <c r="O44" s="61"/>
      <c r="P44" s="42">
        <f t="shared" si="1"/>
        <v>0</v>
      </c>
      <c r="Q44" s="69"/>
      <c r="R44" s="667"/>
      <c r="S44" s="97"/>
      <c r="T44" s="93"/>
      <c r="U44" s="89"/>
      <c r="V44" s="48"/>
      <c r="W44" s="49"/>
      <c r="X44" s="50"/>
      <c r="Y44" s="111"/>
      <c r="Z44" s="999"/>
    </row>
    <row r="45" spans="2:26" ht="26.25" customHeight="1" thickTop="1" thickBot="1" x14ac:dyDescent="0.4">
      <c r="B45" s="101"/>
      <c r="C45" s="95"/>
      <c r="D45" s="96"/>
      <c r="E45" s="56"/>
      <c r="F45" s="1211">
        <f t="shared" si="4"/>
        <v>0</v>
      </c>
      <c r="G45" s="1214"/>
      <c r="H45" s="804"/>
      <c r="I45" s="120"/>
      <c r="J45" s="59"/>
      <c r="K45" s="805"/>
      <c r="L45" s="39">
        <f t="shared" si="0"/>
        <v>0</v>
      </c>
      <c r="M45" s="81"/>
      <c r="N45" s="566"/>
      <c r="O45" s="61"/>
      <c r="P45" s="42">
        <f t="shared" si="1"/>
        <v>0</v>
      </c>
      <c r="Q45" s="69"/>
      <c r="R45" s="667"/>
      <c r="S45" s="97"/>
      <c r="T45" s="93"/>
      <c r="U45" s="89"/>
      <c r="V45" s="48"/>
      <c r="W45" s="49"/>
      <c r="X45" s="50"/>
      <c r="Y45" s="111"/>
      <c r="Z45" s="999"/>
    </row>
    <row r="46" spans="2:26" ht="20.25" customHeight="1" thickTop="1" thickBot="1" x14ac:dyDescent="0.4">
      <c r="B46" s="102"/>
      <c r="C46" s="95"/>
      <c r="D46" s="96"/>
      <c r="E46" s="56"/>
      <c r="F46" s="1211">
        <f t="shared" si="4"/>
        <v>0</v>
      </c>
      <c r="G46" s="1214"/>
      <c r="H46" s="804"/>
      <c r="I46" s="120"/>
      <c r="J46" s="59"/>
      <c r="K46" s="805"/>
      <c r="L46" s="39">
        <f t="shared" si="0"/>
        <v>0</v>
      </c>
      <c r="M46" s="81"/>
      <c r="N46" s="566"/>
      <c r="O46" s="61"/>
      <c r="P46" s="42">
        <f t="shared" si="1"/>
        <v>0</v>
      </c>
      <c r="Q46" s="69"/>
      <c r="R46" s="667"/>
      <c r="S46" s="97"/>
      <c r="T46" s="93"/>
      <c r="U46" s="89"/>
      <c r="V46" s="48"/>
      <c r="W46" s="49"/>
      <c r="X46" s="50"/>
      <c r="Y46" s="111"/>
      <c r="Z46" s="999"/>
    </row>
    <row r="47" spans="2:26" ht="20.25" customHeight="1" thickTop="1" thickBot="1" x14ac:dyDescent="0.4">
      <c r="B47" s="98"/>
      <c r="C47" s="95"/>
      <c r="D47" s="96"/>
      <c r="E47" s="56"/>
      <c r="F47" s="1211">
        <f t="shared" si="4"/>
        <v>0</v>
      </c>
      <c r="G47" s="1214"/>
      <c r="H47" s="804"/>
      <c r="I47" s="120"/>
      <c r="J47" s="59"/>
      <c r="K47" s="805"/>
      <c r="L47" s="39">
        <f t="shared" si="0"/>
        <v>0</v>
      </c>
      <c r="M47" s="81"/>
      <c r="N47" s="566"/>
      <c r="O47" s="61"/>
      <c r="P47" s="42">
        <f t="shared" si="1"/>
        <v>0</v>
      </c>
      <c r="Q47" s="69"/>
      <c r="R47" s="667"/>
      <c r="S47" s="97"/>
      <c r="T47" s="93"/>
      <c r="U47" s="89"/>
      <c r="V47" s="48"/>
      <c r="W47" s="49"/>
      <c r="X47" s="50"/>
      <c r="Y47" s="111"/>
      <c r="Z47" s="1000"/>
    </row>
    <row r="48" spans="2:26" ht="24.75" thickTop="1" thickBot="1" x14ac:dyDescent="0.4">
      <c r="B48" s="98"/>
      <c r="C48" s="95"/>
      <c r="D48" s="96"/>
      <c r="E48" s="56"/>
      <c r="F48" s="1211">
        <f t="shared" si="4"/>
        <v>0</v>
      </c>
      <c r="G48" s="1214"/>
      <c r="H48" s="804"/>
      <c r="I48" s="120"/>
      <c r="J48" s="59"/>
      <c r="K48" s="805"/>
      <c r="L48" s="39">
        <f t="shared" si="0"/>
        <v>0</v>
      </c>
      <c r="M48" s="81"/>
      <c r="N48" s="566"/>
      <c r="O48" s="61"/>
      <c r="P48" s="42">
        <f t="shared" si="1"/>
        <v>0</v>
      </c>
      <c r="Q48" s="104"/>
      <c r="R48" s="669"/>
      <c r="S48" s="97"/>
      <c r="T48" s="93"/>
      <c r="U48" s="89"/>
      <c r="V48" s="48"/>
      <c r="W48" s="49"/>
      <c r="X48" s="50"/>
      <c r="Y48" s="111"/>
      <c r="Z48" s="1000"/>
    </row>
    <row r="49" spans="2:27" ht="24.75" thickTop="1" thickBot="1" x14ac:dyDescent="0.4">
      <c r="B49" s="98"/>
      <c r="C49" s="95"/>
      <c r="D49" s="96"/>
      <c r="E49" s="56"/>
      <c r="F49" s="1211">
        <f t="shared" si="4"/>
        <v>0</v>
      </c>
      <c r="G49" s="1214"/>
      <c r="H49" s="804"/>
      <c r="I49" s="120"/>
      <c r="J49" s="59"/>
      <c r="K49" s="805"/>
      <c r="L49" s="39">
        <f t="shared" si="0"/>
        <v>0</v>
      </c>
      <c r="M49" s="81"/>
      <c r="N49" s="566"/>
      <c r="O49" s="61"/>
      <c r="P49" s="42">
        <f t="shared" si="1"/>
        <v>0</v>
      </c>
      <c r="Q49" s="106"/>
      <c r="R49" s="669"/>
      <c r="S49" s="97"/>
      <c r="T49" s="93"/>
      <c r="U49" s="89"/>
      <c r="V49" s="48"/>
      <c r="W49" s="49"/>
      <c r="X49" s="50"/>
      <c r="Y49" s="111"/>
      <c r="Z49" s="1000"/>
    </row>
    <row r="50" spans="2:27" ht="24.75" thickTop="1" thickBot="1" x14ac:dyDescent="0.4">
      <c r="B50" s="101"/>
      <c r="C50" s="95"/>
      <c r="D50" s="96"/>
      <c r="E50" s="56"/>
      <c r="F50" s="1211">
        <f t="shared" si="4"/>
        <v>0</v>
      </c>
      <c r="G50" s="1214"/>
      <c r="H50" s="804"/>
      <c r="I50" s="120"/>
      <c r="J50" s="59"/>
      <c r="K50" s="805"/>
      <c r="L50" s="39">
        <f t="shared" si="0"/>
        <v>0</v>
      </c>
      <c r="M50" s="81"/>
      <c r="N50" s="566"/>
      <c r="O50" s="61"/>
      <c r="P50" s="42">
        <f t="shared" si="1"/>
        <v>0</v>
      </c>
      <c r="Q50" s="69"/>
      <c r="R50" s="667"/>
      <c r="S50" s="108"/>
      <c r="T50" s="109"/>
      <c r="U50" s="89"/>
      <c r="V50" s="48"/>
      <c r="W50" s="49"/>
      <c r="X50" s="50"/>
      <c r="Y50" s="111"/>
      <c r="Z50" s="1000"/>
    </row>
    <row r="51" spans="2:27" ht="24.75" thickTop="1" thickBot="1" x14ac:dyDescent="0.4">
      <c r="B51" s="110"/>
      <c r="C51" s="95"/>
      <c r="D51" s="96"/>
      <c r="E51" s="56"/>
      <c r="F51" s="1211">
        <f t="shared" si="4"/>
        <v>0</v>
      </c>
      <c r="G51" s="1214"/>
      <c r="H51" s="804"/>
      <c r="I51" s="120"/>
      <c r="J51" s="59"/>
      <c r="K51" s="805"/>
      <c r="L51" s="39">
        <f t="shared" si="0"/>
        <v>0</v>
      </c>
      <c r="M51" s="81"/>
      <c r="N51" s="566"/>
      <c r="O51" s="61"/>
      <c r="P51" s="42">
        <f t="shared" si="1"/>
        <v>0</v>
      </c>
      <c r="Q51" s="69"/>
      <c r="R51" s="667"/>
      <c r="S51" s="108"/>
      <c r="T51" s="109"/>
      <c r="U51" s="89"/>
      <c r="V51" s="48"/>
      <c r="W51" s="49"/>
      <c r="X51" s="50"/>
      <c r="Y51" s="111"/>
      <c r="Z51" s="1000"/>
    </row>
    <row r="52" spans="2:27" ht="24.75" thickTop="1" thickBot="1" x14ac:dyDescent="0.4">
      <c r="B52" s="112"/>
      <c r="C52" s="95"/>
      <c r="D52" s="113"/>
      <c r="E52" s="114"/>
      <c r="F52" s="1211">
        <f t="shared" si="4"/>
        <v>0</v>
      </c>
      <c r="G52" s="1214"/>
      <c r="H52" s="804"/>
      <c r="I52" s="120"/>
      <c r="J52" s="59"/>
      <c r="K52" s="805"/>
      <c r="L52" s="39">
        <f t="shared" si="0"/>
        <v>0</v>
      </c>
      <c r="M52" s="81"/>
      <c r="N52" s="566"/>
      <c r="O52" s="61"/>
      <c r="P52" s="42">
        <f t="shared" si="1"/>
        <v>0</v>
      </c>
      <c r="Q52" s="69"/>
      <c r="R52" s="667"/>
      <c r="S52" s="97"/>
      <c r="T52" s="93"/>
      <c r="U52" s="89"/>
      <c r="V52" s="48"/>
      <c r="W52" s="49"/>
      <c r="X52" s="50"/>
      <c r="Y52" s="111"/>
      <c r="Z52" s="999"/>
    </row>
    <row r="53" spans="2:27" ht="24.75" thickTop="1" thickBot="1" x14ac:dyDescent="0.4">
      <c r="B53" s="102"/>
      <c r="C53" s="95"/>
      <c r="D53" s="96"/>
      <c r="E53" s="114"/>
      <c r="F53" s="1211">
        <f t="shared" si="4"/>
        <v>0</v>
      </c>
      <c r="G53" s="1214"/>
      <c r="H53" s="804"/>
      <c r="I53" s="120"/>
      <c r="J53" s="59"/>
      <c r="K53" s="805"/>
      <c r="L53" s="39">
        <f t="shared" si="0"/>
        <v>0</v>
      </c>
      <c r="M53" s="81"/>
      <c r="N53" s="566"/>
      <c r="O53" s="61"/>
      <c r="P53" s="42">
        <f t="shared" si="1"/>
        <v>0</v>
      </c>
      <c r="Q53" s="69"/>
      <c r="R53" s="667"/>
      <c r="S53" s="97"/>
      <c r="T53" s="93"/>
      <c r="U53" s="89"/>
      <c r="V53" s="48"/>
      <c r="W53" s="49"/>
      <c r="X53" s="50"/>
      <c r="Y53" s="111"/>
      <c r="Z53" s="999"/>
    </row>
    <row r="54" spans="2:27" ht="24.75" thickTop="1" thickBot="1" x14ac:dyDescent="0.4">
      <c r="B54" s="101"/>
      <c r="C54" s="95"/>
      <c r="D54" s="96"/>
      <c r="E54" s="114"/>
      <c r="F54" s="1211">
        <f t="shared" si="4"/>
        <v>0</v>
      </c>
      <c r="G54" s="1214"/>
      <c r="H54" s="804"/>
      <c r="I54" s="120"/>
      <c r="J54" s="59"/>
      <c r="K54" s="805"/>
      <c r="L54" s="39">
        <f t="shared" si="0"/>
        <v>0</v>
      </c>
      <c r="M54" s="81"/>
      <c r="N54" s="566"/>
      <c r="O54" s="61"/>
      <c r="P54" s="42">
        <f t="shared" si="1"/>
        <v>0</v>
      </c>
      <c r="Q54" s="69"/>
      <c r="R54" s="667"/>
      <c r="S54" s="97"/>
      <c r="T54" s="93"/>
      <c r="U54" s="89"/>
      <c r="V54" s="48"/>
      <c r="W54" s="49"/>
      <c r="X54" s="50"/>
      <c r="Y54" s="111"/>
      <c r="Z54" s="999"/>
    </row>
    <row r="55" spans="2:27" ht="24.75" thickTop="1" thickBot="1" x14ac:dyDescent="0.4">
      <c r="B55" s="102"/>
      <c r="C55" s="95"/>
      <c r="D55" s="96"/>
      <c r="E55" s="114"/>
      <c r="F55" s="1211">
        <f t="shared" si="4"/>
        <v>0</v>
      </c>
      <c r="G55" s="1214"/>
      <c r="H55" s="804"/>
      <c r="I55" s="120"/>
      <c r="J55" s="59"/>
      <c r="K55" s="805"/>
      <c r="L55" s="39">
        <f t="shared" si="0"/>
        <v>0</v>
      </c>
      <c r="M55" s="81"/>
      <c r="N55" s="566"/>
      <c r="O55" s="61"/>
      <c r="P55" s="42">
        <f t="shared" si="1"/>
        <v>0</v>
      </c>
      <c r="Q55" s="69"/>
      <c r="R55" s="667"/>
      <c r="S55" s="97"/>
      <c r="T55" s="93"/>
      <c r="U55" s="89"/>
      <c r="V55" s="48"/>
      <c r="W55" s="49"/>
      <c r="X55" s="50"/>
      <c r="Y55" s="111"/>
      <c r="Z55" s="999"/>
    </row>
    <row r="56" spans="2:27" ht="24.75" thickTop="1" thickBot="1" x14ac:dyDescent="0.4">
      <c r="B56" s="102"/>
      <c r="C56" s="95"/>
      <c r="D56" s="96"/>
      <c r="E56" s="114"/>
      <c r="F56" s="1211">
        <f t="shared" si="4"/>
        <v>0</v>
      </c>
      <c r="G56" s="1214"/>
      <c r="H56" s="804"/>
      <c r="I56" s="120"/>
      <c r="J56" s="59"/>
      <c r="K56" s="805"/>
      <c r="L56" s="39">
        <f t="shared" si="0"/>
        <v>0</v>
      </c>
      <c r="M56" s="81"/>
      <c r="N56" s="566"/>
      <c r="O56" s="61"/>
      <c r="P56" s="42">
        <f t="shared" si="1"/>
        <v>0</v>
      </c>
      <c r="Q56" s="69"/>
      <c r="R56" s="667"/>
      <c r="S56" s="97"/>
      <c r="T56" s="93"/>
      <c r="U56" s="89"/>
      <c r="V56" s="48"/>
      <c r="W56" s="49"/>
      <c r="X56" s="50"/>
      <c r="Y56" s="111"/>
      <c r="Z56" s="999"/>
    </row>
    <row r="57" spans="2:27" ht="24.75" thickTop="1" thickBot="1" x14ac:dyDescent="0.4">
      <c r="B57" s="101"/>
      <c r="C57" s="102"/>
      <c r="D57" s="116"/>
      <c r="E57" s="114"/>
      <c r="F57" s="1211">
        <f t="shared" si="4"/>
        <v>0</v>
      </c>
      <c r="G57" s="1214"/>
      <c r="H57" s="804"/>
      <c r="I57" s="120"/>
      <c r="J57" s="59"/>
      <c r="K57" s="805"/>
      <c r="L57" s="39">
        <f t="shared" si="0"/>
        <v>0</v>
      </c>
      <c r="M57" s="81"/>
      <c r="N57" s="566"/>
      <c r="O57" s="61"/>
      <c r="P57" s="42">
        <f t="shared" si="1"/>
        <v>0</v>
      </c>
      <c r="Q57" s="69"/>
      <c r="R57" s="667"/>
      <c r="S57" s="97"/>
      <c r="T57" s="93"/>
      <c r="U57" s="89"/>
      <c r="V57" s="48"/>
      <c r="W57" s="49"/>
      <c r="X57" s="50"/>
      <c r="Y57" s="111"/>
      <c r="Z57" s="999"/>
    </row>
    <row r="58" spans="2:27" ht="24.75" thickTop="1" thickBot="1" x14ac:dyDescent="0.4">
      <c r="B58" s="102"/>
      <c r="C58" s="102"/>
      <c r="D58" s="116"/>
      <c r="E58" s="114"/>
      <c r="F58" s="1211">
        <f t="shared" si="4"/>
        <v>0</v>
      </c>
      <c r="G58" s="1214"/>
      <c r="H58" s="804"/>
      <c r="I58" s="120"/>
      <c r="J58" s="59"/>
      <c r="K58" s="805"/>
      <c r="L58" s="39">
        <f t="shared" si="0"/>
        <v>0</v>
      </c>
      <c r="M58" s="81"/>
      <c r="N58" s="566"/>
      <c r="O58" s="61"/>
      <c r="P58" s="42">
        <f t="shared" si="1"/>
        <v>0</v>
      </c>
      <c r="Q58" s="69"/>
      <c r="R58" s="667"/>
      <c r="S58" s="117"/>
      <c r="T58" s="118"/>
      <c r="U58" s="89"/>
      <c r="V58" s="48"/>
      <c r="W58" s="49"/>
      <c r="X58" s="50"/>
      <c r="Z58" s="1001"/>
    </row>
    <row r="59" spans="2:27" ht="24.75" thickTop="1" thickBot="1" x14ac:dyDescent="0.4">
      <c r="B59" s="102"/>
      <c r="C59" s="102"/>
      <c r="D59" s="116"/>
      <c r="E59" s="114"/>
      <c r="F59" s="1211">
        <f t="shared" si="4"/>
        <v>0</v>
      </c>
      <c r="G59" s="1214"/>
      <c r="H59" s="804"/>
      <c r="I59" s="120"/>
      <c r="J59" s="59"/>
      <c r="K59" s="805"/>
      <c r="L59" s="39">
        <f t="shared" si="0"/>
        <v>0</v>
      </c>
      <c r="M59" s="81"/>
      <c r="N59" s="566"/>
      <c r="O59" s="61"/>
      <c r="P59" s="42">
        <f t="shared" si="1"/>
        <v>0</v>
      </c>
      <c r="Q59" s="69"/>
      <c r="R59" s="670"/>
      <c r="S59" s="121"/>
      <c r="T59" s="122"/>
      <c r="U59" s="48"/>
      <c r="V59" s="48"/>
      <c r="W59" s="49"/>
      <c r="X59" s="50"/>
    </row>
    <row r="60" spans="2:27" ht="24.75" thickTop="1" thickBot="1" x14ac:dyDescent="0.4">
      <c r="B60" s="101"/>
      <c r="C60" s="99"/>
      <c r="D60" s="116"/>
      <c r="E60" s="114"/>
      <c r="F60" s="1211">
        <f t="shared" si="4"/>
        <v>0</v>
      </c>
      <c r="G60" s="1214"/>
      <c r="H60" s="804"/>
      <c r="I60" s="120"/>
      <c r="J60" s="59"/>
      <c r="K60" s="805"/>
      <c r="L60" s="39">
        <f t="shared" si="0"/>
        <v>0</v>
      </c>
      <c r="M60" s="81"/>
      <c r="N60" s="566"/>
      <c r="O60" s="61"/>
      <c r="P60" s="42">
        <f t="shared" si="1"/>
        <v>0</v>
      </c>
      <c r="Q60" s="69"/>
      <c r="R60" s="670"/>
      <c r="S60" s="124"/>
      <c r="T60" s="125"/>
      <c r="U60" s="48"/>
      <c r="V60" s="48"/>
      <c r="W60" s="49"/>
      <c r="X60" s="50"/>
    </row>
    <row r="61" spans="2:27" ht="24.75" thickTop="1" thickBot="1" x14ac:dyDescent="0.4">
      <c r="B61" s="101"/>
      <c r="C61" s="99"/>
      <c r="D61" s="116"/>
      <c r="E61" s="116"/>
      <c r="F61" s="1211">
        <f t="shared" si="4"/>
        <v>0</v>
      </c>
      <c r="G61" s="1214"/>
      <c r="H61" s="804"/>
      <c r="I61" s="120"/>
      <c r="J61" s="59"/>
      <c r="K61" s="805"/>
      <c r="L61" s="39">
        <f t="shared" si="0"/>
        <v>0</v>
      </c>
      <c r="M61" s="81"/>
      <c r="N61" s="566"/>
      <c r="O61" s="61"/>
      <c r="P61" s="42">
        <f t="shared" si="1"/>
        <v>0</v>
      </c>
      <c r="Q61" s="69"/>
      <c r="R61" s="670"/>
      <c r="S61" s="124"/>
      <c r="T61" s="125"/>
      <c r="U61" s="48"/>
      <c r="V61" s="48"/>
      <c r="W61" s="49"/>
      <c r="X61" s="50"/>
    </row>
    <row r="62" spans="2:27" ht="24.75" thickTop="1" thickBot="1" x14ac:dyDescent="0.4">
      <c r="B62" s="101"/>
      <c r="C62" s="99"/>
      <c r="D62" s="116"/>
      <c r="E62" s="116"/>
      <c r="F62" s="1211">
        <f t="shared" si="4"/>
        <v>0</v>
      </c>
      <c r="G62" s="1214"/>
      <c r="H62" s="804"/>
      <c r="I62" s="120"/>
      <c r="J62" s="59"/>
      <c r="K62" s="805"/>
      <c r="L62" s="39">
        <f t="shared" si="0"/>
        <v>0</v>
      </c>
      <c r="M62" s="81"/>
      <c r="N62" s="566"/>
      <c r="O62" s="61"/>
      <c r="P62" s="42">
        <f t="shared" si="1"/>
        <v>0</v>
      </c>
      <c r="Q62" s="69"/>
      <c r="R62" s="670"/>
      <c r="S62" s="124"/>
      <c r="T62" s="125"/>
      <c r="U62" s="48"/>
      <c r="V62" s="48"/>
      <c r="W62" s="49"/>
      <c r="X62" s="50"/>
    </row>
    <row r="63" spans="2:27" ht="24" thickTop="1" x14ac:dyDescent="0.35">
      <c r="B63" s="126"/>
      <c r="C63" s="1503"/>
      <c r="D63" s="128"/>
      <c r="E63" s="128"/>
      <c r="F63" s="1211">
        <f t="shared" si="4"/>
        <v>0</v>
      </c>
      <c r="G63" s="1504"/>
      <c r="H63" s="1212"/>
      <c r="I63" s="136"/>
      <c r="J63" s="131"/>
      <c r="K63" s="819"/>
      <c r="L63" s="39">
        <f t="shared" si="0"/>
        <v>0</v>
      </c>
      <c r="M63" s="1520"/>
      <c r="N63" s="567"/>
      <c r="O63" s="134"/>
      <c r="P63" s="42">
        <f t="shared" si="1"/>
        <v>0</v>
      </c>
      <c r="Q63" s="135"/>
      <c r="R63" s="671"/>
      <c r="S63" s="137"/>
      <c r="T63" s="1524"/>
      <c r="U63" s="1525"/>
      <c r="V63" s="1525"/>
      <c r="W63" s="1526"/>
      <c r="X63" s="1527"/>
    </row>
    <row r="64" spans="2:27" s="889" customFormat="1" ht="30.75" customHeight="1" x14ac:dyDescent="0.3">
      <c r="B64" s="1505" t="s">
        <v>641</v>
      </c>
      <c r="C64" s="853" t="s">
        <v>137</v>
      </c>
      <c r="D64" s="558">
        <v>11540</v>
      </c>
      <c r="E64" s="1506"/>
      <c r="F64" s="56"/>
      <c r="G64" s="1218"/>
      <c r="H64" s="1502">
        <v>720</v>
      </c>
      <c r="I64" s="1507">
        <v>45266</v>
      </c>
      <c r="J64" s="506" t="s">
        <v>916</v>
      </c>
      <c r="K64" s="1502">
        <v>720</v>
      </c>
      <c r="L64" s="39">
        <f t="shared" si="0"/>
        <v>0</v>
      </c>
      <c r="M64" s="468">
        <v>260</v>
      </c>
      <c r="N64" s="756"/>
      <c r="O64" s="1521"/>
      <c r="P64" s="1437">
        <f t="shared" si="1"/>
        <v>187200</v>
      </c>
      <c r="Q64" s="763" t="s">
        <v>21</v>
      </c>
      <c r="R64" s="1022">
        <v>45273</v>
      </c>
      <c r="S64" s="124"/>
      <c r="T64" s="886"/>
      <c r="U64" s="48"/>
      <c r="V64" s="48"/>
      <c r="W64" s="887"/>
      <c r="X64" s="888"/>
      <c r="Y64" s="1528"/>
      <c r="Z64" s="1031"/>
      <c r="AA64" s="1529"/>
    </row>
    <row r="65" spans="2:27" ht="45" customHeight="1" x14ac:dyDescent="0.3">
      <c r="B65" s="1505" t="s">
        <v>504</v>
      </c>
      <c r="C65" s="386" t="s">
        <v>918</v>
      </c>
      <c r="D65" s="558">
        <v>11544</v>
      </c>
      <c r="E65" s="445"/>
      <c r="F65" s="1015"/>
      <c r="G65" s="1221"/>
      <c r="H65" s="738">
        <v>2649.87</v>
      </c>
      <c r="I65" s="1507">
        <v>45269</v>
      </c>
      <c r="J65" s="506" t="s">
        <v>919</v>
      </c>
      <c r="K65" s="738">
        <v>2649.87</v>
      </c>
      <c r="L65" s="39">
        <f t="shared" si="0"/>
        <v>0</v>
      </c>
      <c r="M65" s="468">
        <v>24</v>
      </c>
      <c r="N65" s="756"/>
      <c r="O65" s="1521"/>
      <c r="P65" s="1437">
        <f t="shared" si="1"/>
        <v>63596.88</v>
      </c>
      <c r="Q65" s="763" t="s">
        <v>22</v>
      </c>
      <c r="R65" s="1022">
        <v>45271</v>
      </c>
      <c r="S65" s="374"/>
      <c r="T65" s="125"/>
      <c r="U65" s="1023"/>
      <c r="V65" s="1023"/>
      <c r="W65" s="49"/>
      <c r="X65" s="1024"/>
      <c r="Y65" s="1528"/>
      <c r="Z65" s="1031"/>
      <c r="AA65" s="1530"/>
    </row>
    <row r="66" spans="2:27" ht="30.75" customHeight="1" x14ac:dyDescent="0.3">
      <c r="B66" s="1505" t="s">
        <v>920</v>
      </c>
      <c r="C66" s="386" t="s">
        <v>828</v>
      </c>
      <c r="D66" s="558">
        <v>11545</v>
      </c>
      <c r="E66" s="445"/>
      <c r="F66" s="1015"/>
      <c r="G66" s="1221">
        <v>39</v>
      </c>
      <c r="H66" s="738">
        <v>1019.2</v>
      </c>
      <c r="I66" s="1507">
        <v>45269</v>
      </c>
      <c r="J66" s="506">
        <v>21130</v>
      </c>
      <c r="K66" s="738">
        <v>1019.2</v>
      </c>
      <c r="L66" s="39">
        <f t="shared" si="0"/>
        <v>0</v>
      </c>
      <c r="M66" s="468">
        <v>79.5</v>
      </c>
      <c r="N66" s="756"/>
      <c r="O66" s="1521"/>
      <c r="P66" s="1437">
        <f t="shared" si="1"/>
        <v>81026.400000000009</v>
      </c>
      <c r="Q66" s="763" t="s">
        <v>957</v>
      </c>
      <c r="R66" s="1022">
        <v>45280</v>
      </c>
      <c r="S66" s="375"/>
      <c r="T66" s="125"/>
      <c r="U66" s="1023"/>
      <c r="V66" s="1023"/>
      <c r="W66" s="49"/>
      <c r="X66" s="1024"/>
      <c r="Y66" s="1528"/>
      <c r="Z66" s="1031"/>
      <c r="AA66" s="1530"/>
    </row>
    <row r="67" spans="2:27" ht="30.75" customHeight="1" x14ac:dyDescent="0.3">
      <c r="B67" s="1505" t="s">
        <v>920</v>
      </c>
      <c r="C67" s="386" t="s">
        <v>828</v>
      </c>
      <c r="D67" s="558">
        <v>11548</v>
      </c>
      <c r="E67" s="445"/>
      <c r="F67" s="1015"/>
      <c r="G67" s="1221">
        <v>40</v>
      </c>
      <c r="H67" s="738">
        <v>956.17</v>
      </c>
      <c r="I67" s="1507">
        <v>45271</v>
      </c>
      <c r="J67" s="506">
        <v>21131</v>
      </c>
      <c r="K67" s="738">
        <v>956.17</v>
      </c>
      <c r="L67" s="977">
        <f t="shared" si="0"/>
        <v>0</v>
      </c>
      <c r="M67" s="468">
        <v>79.5</v>
      </c>
      <c r="N67" s="756"/>
      <c r="O67" s="1521"/>
      <c r="P67" s="1369">
        <f t="shared" si="1"/>
        <v>76015.514999999999</v>
      </c>
      <c r="Q67" s="763" t="s">
        <v>22</v>
      </c>
      <c r="R67" s="1022">
        <v>45280</v>
      </c>
      <c r="S67" s="375"/>
      <c r="T67" s="125"/>
      <c r="U67" s="1023"/>
      <c r="V67" s="1023"/>
      <c r="W67" s="49"/>
      <c r="X67" s="1024"/>
      <c r="Y67" s="1528"/>
      <c r="Z67" s="1031"/>
      <c r="AA67" s="1530"/>
    </row>
    <row r="68" spans="2:27" ht="30.75" customHeight="1" x14ac:dyDescent="0.3">
      <c r="B68" s="1505" t="s">
        <v>925</v>
      </c>
      <c r="C68" s="386" t="s">
        <v>924</v>
      </c>
      <c r="D68" s="558">
        <v>11552</v>
      </c>
      <c r="E68" s="445"/>
      <c r="F68" s="1015"/>
      <c r="G68" s="1221">
        <v>41</v>
      </c>
      <c r="H68" s="738">
        <v>251.6</v>
      </c>
      <c r="I68" s="1507">
        <v>45272</v>
      </c>
      <c r="J68" s="506">
        <v>44746</v>
      </c>
      <c r="K68" s="738">
        <v>251.6</v>
      </c>
      <c r="L68" s="977">
        <f t="shared" si="0"/>
        <v>0</v>
      </c>
      <c r="M68" s="468">
        <v>81</v>
      </c>
      <c r="N68" s="756"/>
      <c r="O68" s="1521"/>
      <c r="P68" s="1369">
        <f t="shared" si="1"/>
        <v>20379.599999999999</v>
      </c>
      <c r="Q68" s="763" t="s">
        <v>21</v>
      </c>
      <c r="R68" s="1022">
        <v>45286</v>
      </c>
      <c r="S68" s="375"/>
      <c r="T68" s="125"/>
      <c r="U68" s="1023"/>
      <c r="V68" s="1023"/>
      <c r="W68" s="49"/>
      <c r="X68" s="1024"/>
      <c r="Y68" s="1528"/>
      <c r="Z68" s="1031"/>
      <c r="AA68" s="1530"/>
    </row>
    <row r="69" spans="2:27" s="889" customFormat="1" ht="30.75" customHeight="1" x14ac:dyDescent="0.35">
      <c r="B69" s="1229" t="s">
        <v>925</v>
      </c>
      <c r="C69" s="386" t="s">
        <v>924</v>
      </c>
      <c r="D69" s="1589">
        <v>11555</v>
      </c>
      <c r="E69" s="445"/>
      <c r="F69" s="1015"/>
      <c r="G69" s="1508">
        <v>118</v>
      </c>
      <c r="H69" s="738">
        <v>674.4</v>
      </c>
      <c r="I69" s="1509">
        <v>45274</v>
      </c>
      <c r="J69" s="1624">
        <v>44757</v>
      </c>
      <c r="K69" s="738">
        <v>674.4</v>
      </c>
      <c r="L69" s="977">
        <f t="shared" si="0"/>
        <v>0</v>
      </c>
      <c r="M69" s="468">
        <v>81</v>
      </c>
      <c r="N69" s="591"/>
      <c r="O69" s="585"/>
      <c r="P69" s="1369">
        <f t="shared" si="1"/>
        <v>54626.400000000001</v>
      </c>
      <c r="Q69" s="1460" t="s">
        <v>21</v>
      </c>
      <c r="R69" s="1590">
        <v>45286</v>
      </c>
      <c r="S69" s="375"/>
      <c r="T69" s="886"/>
      <c r="U69" s="1023"/>
      <c r="V69" s="1023"/>
      <c r="W69" s="887"/>
      <c r="X69" s="1025"/>
      <c r="Y69" s="1029"/>
      <c r="Z69" s="1030"/>
      <c r="AA69" s="1529"/>
    </row>
    <row r="70" spans="2:27" s="889" customFormat="1" ht="30.75" customHeight="1" x14ac:dyDescent="0.35">
      <c r="B70" s="1603" t="s">
        <v>925</v>
      </c>
      <c r="C70" s="519" t="s">
        <v>924</v>
      </c>
      <c r="D70" s="1604">
        <v>11558</v>
      </c>
      <c r="E70" s="517"/>
      <c r="F70" s="1015"/>
      <c r="G70" s="1508">
        <v>268</v>
      </c>
      <c r="H70" s="738">
        <v>1267</v>
      </c>
      <c r="I70" s="1610">
        <v>45275</v>
      </c>
      <c r="J70" s="1626">
        <v>44791</v>
      </c>
      <c r="K70" s="772">
        <v>1267</v>
      </c>
      <c r="L70" s="977">
        <f t="shared" si="0"/>
        <v>0</v>
      </c>
      <c r="M70" s="468">
        <v>81</v>
      </c>
      <c r="N70" s="591"/>
      <c r="O70" s="585"/>
      <c r="P70" s="1369">
        <f t="shared" si="1"/>
        <v>102627</v>
      </c>
      <c r="Q70" s="1605" t="s">
        <v>966</v>
      </c>
      <c r="R70" s="1606">
        <v>45289</v>
      </c>
      <c r="S70" s="543"/>
      <c r="T70" s="886"/>
      <c r="U70" s="1023"/>
      <c r="V70" s="1023"/>
      <c r="W70" s="887"/>
      <c r="X70" s="1025"/>
      <c r="Y70" s="1029"/>
      <c r="Z70" s="1030"/>
      <c r="AA70" s="1529"/>
    </row>
    <row r="71" spans="2:27" s="889" customFormat="1" ht="30.75" customHeight="1" x14ac:dyDescent="0.35">
      <c r="B71" s="1603" t="s">
        <v>920</v>
      </c>
      <c r="C71" s="519" t="s">
        <v>828</v>
      </c>
      <c r="D71" s="1604">
        <v>11564</v>
      </c>
      <c r="E71" s="517"/>
      <c r="F71" s="1015"/>
      <c r="G71" s="1508"/>
      <c r="H71" s="1016">
        <v>732.03</v>
      </c>
      <c r="I71" s="1613">
        <v>45276</v>
      </c>
      <c r="J71" s="1626">
        <v>21158</v>
      </c>
      <c r="K71" s="772">
        <v>732.03</v>
      </c>
      <c r="L71" s="977">
        <f t="shared" si="0"/>
        <v>0</v>
      </c>
      <c r="M71" s="468">
        <v>79.5</v>
      </c>
      <c r="N71" s="591"/>
      <c r="O71" s="585"/>
      <c r="P71" s="1369">
        <f t="shared" si="1"/>
        <v>58196.384999999995</v>
      </c>
      <c r="Q71" s="1605" t="s">
        <v>22</v>
      </c>
      <c r="R71" s="1606">
        <v>45280</v>
      </c>
      <c r="S71" s="543"/>
      <c r="T71" s="886"/>
      <c r="U71" s="1023"/>
      <c r="V71" s="1023"/>
      <c r="W71" s="887"/>
      <c r="X71" s="1025"/>
      <c r="Y71" s="1029"/>
      <c r="Z71" s="1030"/>
      <c r="AA71" s="1529"/>
    </row>
    <row r="72" spans="2:27" s="889" customFormat="1" ht="30.75" customHeight="1" thickBot="1" x14ac:dyDescent="0.4">
      <c r="B72" s="1603" t="s">
        <v>920</v>
      </c>
      <c r="C72" s="519" t="s">
        <v>828</v>
      </c>
      <c r="D72" s="1604">
        <v>11565</v>
      </c>
      <c r="E72" s="517"/>
      <c r="F72" s="1015"/>
      <c r="G72" s="1508"/>
      <c r="H72" s="1016">
        <v>1133.71</v>
      </c>
      <c r="I72" s="1613">
        <v>45276</v>
      </c>
      <c r="J72" s="1626">
        <v>21159</v>
      </c>
      <c r="K72" s="772">
        <v>1133.71</v>
      </c>
      <c r="L72" s="977">
        <f t="shared" si="0"/>
        <v>0</v>
      </c>
      <c r="M72" s="468">
        <v>79.5</v>
      </c>
      <c r="N72" s="591"/>
      <c r="O72" s="585"/>
      <c r="P72" s="1369">
        <f t="shared" si="1"/>
        <v>90129.945000000007</v>
      </c>
      <c r="Q72" s="1605" t="s">
        <v>22</v>
      </c>
      <c r="R72" s="1606">
        <v>45280</v>
      </c>
      <c r="S72" s="543"/>
      <c r="T72" s="886"/>
      <c r="U72" s="1023"/>
      <c r="V72" s="1023"/>
      <c r="W72" s="887"/>
      <c r="X72" s="1025"/>
      <c r="Y72" s="1029"/>
      <c r="Z72" s="1030"/>
      <c r="AA72" s="1529"/>
    </row>
    <row r="73" spans="2:27" ht="30.75" customHeight="1" x14ac:dyDescent="0.35">
      <c r="B73" s="2213" t="s">
        <v>681</v>
      </c>
      <c r="C73" s="519" t="s">
        <v>23</v>
      </c>
      <c r="D73" s="2215">
        <v>11572</v>
      </c>
      <c r="E73" s="517"/>
      <c r="F73" s="1015"/>
      <c r="G73" s="1221">
        <v>10</v>
      </c>
      <c r="H73" s="1017">
        <v>4012.4</v>
      </c>
      <c r="I73" s="2219">
        <v>45646</v>
      </c>
      <c r="J73" s="2217" t="s">
        <v>954</v>
      </c>
      <c r="K73" s="1018">
        <v>4012.4</v>
      </c>
      <c r="L73" s="977">
        <f t="shared" si="0"/>
        <v>0</v>
      </c>
      <c r="M73" s="468">
        <v>102</v>
      </c>
      <c r="N73" s="1625" t="s">
        <v>955</v>
      </c>
      <c r="O73" s="894">
        <f>200000+289584.8</f>
        <v>489584.8</v>
      </c>
      <c r="P73" s="1369">
        <f t="shared" si="1"/>
        <v>409264.8</v>
      </c>
      <c r="Q73" s="2209" t="s">
        <v>22</v>
      </c>
      <c r="R73" s="2211" t="s">
        <v>956</v>
      </c>
      <c r="S73" s="543"/>
      <c r="T73" s="125"/>
      <c r="U73" s="1031"/>
      <c r="V73" s="1031"/>
      <c r="W73" s="49" t="s">
        <v>961</v>
      </c>
      <c r="X73" s="1024">
        <v>4176</v>
      </c>
      <c r="Y73" s="1028"/>
      <c r="Z73" s="1032"/>
      <c r="AA73" s="1530"/>
    </row>
    <row r="74" spans="2:27" ht="30.75" customHeight="1" thickBot="1" x14ac:dyDescent="0.35">
      <c r="B74" s="2214"/>
      <c r="C74" s="519" t="s">
        <v>939</v>
      </c>
      <c r="D74" s="2216"/>
      <c r="E74" s="517"/>
      <c r="F74" s="1015"/>
      <c r="G74" s="1221"/>
      <c r="H74" s="1017">
        <v>1004</v>
      </c>
      <c r="I74" s="2220"/>
      <c r="J74" s="2218"/>
      <c r="K74" s="1018">
        <v>1004</v>
      </c>
      <c r="L74" s="977">
        <f t="shared" si="0"/>
        <v>0</v>
      </c>
      <c r="M74" s="468">
        <v>80</v>
      </c>
      <c r="N74" s="584"/>
      <c r="O74" s="585"/>
      <c r="P74" s="1369">
        <f t="shared" si="1"/>
        <v>80320</v>
      </c>
      <c r="Q74" s="2210"/>
      <c r="R74" s="2212"/>
      <c r="S74" s="543"/>
      <c r="T74" s="125"/>
      <c r="U74" s="1031"/>
      <c r="V74" s="1031"/>
      <c r="W74" s="49" t="s">
        <v>961</v>
      </c>
      <c r="X74" s="1024">
        <v>0</v>
      </c>
      <c r="Y74" s="1028"/>
      <c r="Z74" s="1032"/>
      <c r="AA74" s="1530"/>
    </row>
    <row r="75" spans="2:27" ht="30.75" customHeight="1" thickBot="1" x14ac:dyDescent="0.35">
      <c r="B75" s="1611" t="s">
        <v>920</v>
      </c>
      <c r="C75" s="799" t="s">
        <v>828</v>
      </c>
      <c r="D75" s="1612">
        <v>11579</v>
      </c>
      <c r="E75" s="1607"/>
      <c r="F75" s="1608"/>
      <c r="G75" s="1609">
        <v>40</v>
      </c>
      <c r="H75" s="820">
        <v>1043.94</v>
      </c>
      <c r="I75" s="1236">
        <v>45283</v>
      </c>
      <c r="J75" s="1641">
        <v>21192</v>
      </c>
      <c r="K75" s="1018">
        <v>1043.94</v>
      </c>
      <c r="L75" s="977">
        <f t="shared" si="0"/>
        <v>0</v>
      </c>
      <c r="M75" s="468">
        <v>79.5</v>
      </c>
      <c r="N75" s="584"/>
      <c r="O75" s="585"/>
      <c r="P75" s="1369">
        <f t="shared" si="1"/>
        <v>82993.23000000001</v>
      </c>
      <c r="Q75" s="1348" t="s">
        <v>21</v>
      </c>
      <c r="R75" s="1642">
        <v>45288</v>
      </c>
      <c r="S75" s="543"/>
      <c r="T75" s="125"/>
      <c r="U75" s="1031"/>
      <c r="V75" s="1031"/>
      <c r="W75" s="49"/>
      <c r="X75" s="1024"/>
      <c r="Y75" s="1028"/>
      <c r="Z75" s="1032"/>
      <c r="AA75" s="1530"/>
    </row>
    <row r="76" spans="2:27" ht="30.75" customHeight="1" x14ac:dyDescent="0.3">
      <c r="B76" s="2221" t="s">
        <v>920</v>
      </c>
      <c r="C76" s="519" t="s">
        <v>828</v>
      </c>
      <c r="D76" s="2215">
        <v>11580</v>
      </c>
      <c r="E76" s="517"/>
      <c r="F76" s="1015"/>
      <c r="G76" s="1221">
        <v>39</v>
      </c>
      <c r="H76" s="1017">
        <v>993.23</v>
      </c>
      <c r="I76" s="2224">
        <v>45283</v>
      </c>
      <c r="J76" s="2206">
        <v>21191</v>
      </c>
      <c r="K76" s="1018">
        <v>993.23</v>
      </c>
      <c r="L76" s="977">
        <f t="shared" si="0"/>
        <v>0</v>
      </c>
      <c r="M76" s="468">
        <v>81</v>
      </c>
      <c r="N76" s="749"/>
      <c r="O76" s="468"/>
      <c r="P76" s="1369">
        <f t="shared" ref="P76:P100" si="5">M76*K76</f>
        <v>80451.63</v>
      </c>
      <c r="Q76" s="2184" t="s">
        <v>21</v>
      </c>
      <c r="R76" s="2208">
        <v>45288</v>
      </c>
      <c r="S76" s="543"/>
      <c r="T76" s="125"/>
      <c r="U76" s="1031"/>
      <c r="V76" s="1031"/>
      <c r="W76" s="49"/>
      <c r="X76" s="1024"/>
      <c r="Y76" s="1028"/>
      <c r="Z76" s="1032"/>
      <c r="AA76" s="1530"/>
    </row>
    <row r="77" spans="2:27" ht="26.25" customHeight="1" thickBot="1" x14ac:dyDescent="0.35">
      <c r="B77" s="2222"/>
      <c r="C77" s="519" t="s">
        <v>943</v>
      </c>
      <c r="D77" s="2223"/>
      <c r="E77" s="517"/>
      <c r="F77" s="1015"/>
      <c r="G77" s="1221">
        <v>14</v>
      </c>
      <c r="H77" s="1017">
        <v>413.55</v>
      </c>
      <c r="I77" s="2225"/>
      <c r="J77" s="2207"/>
      <c r="K77" s="1018">
        <v>413.55</v>
      </c>
      <c r="L77" s="977">
        <f t="shared" ref="L77:L100" si="6">K77-H77</f>
        <v>0</v>
      </c>
      <c r="M77" s="468">
        <v>50</v>
      </c>
      <c r="N77" s="749"/>
      <c r="O77" s="468"/>
      <c r="P77" s="1518">
        <f t="shared" si="5"/>
        <v>20677.5</v>
      </c>
      <c r="Q77" s="2142"/>
      <c r="R77" s="2024"/>
      <c r="S77" s="543"/>
      <c r="T77" s="125"/>
      <c r="U77" s="1031"/>
      <c r="V77" s="1031"/>
      <c r="W77" s="49"/>
      <c r="X77" s="1024"/>
      <c r="Y77" s="1028"/>
      <c r="Z77" s="1032"/>
      <c r="AA77" s="1530"/>
    </row>
    <row r="78" spans="2:27" s="889" customFormat="1" ht="32.25" customHeight="1" thickTop="1" x14ac:dyDescent="0.3">
      <c r="B78" s="1737" t="s">
        <v>920</v>
      </c>
      <c r="C78" s="519" t="s">
        <v>945</v>
      </c>
      <c r="D78" s="2234">
        <v>11584</v>
      </c>
      <c r="E78" s="776"/>
      <c r="F78" s="737"/>
      <c r="G78" s="1231"/>
      <c r="H78" s="1017">
        <v>470.87</v>
      </c>
      <c r="I78" s="2236">
        <v>45286</v>
      </c>
      <c r="J78" s="2200">
        <v>21199</v>
      </c>
      <c r="K78" s="1018">
        <v>470.87</v>
      </c>
      <c r="L78" s="977">
        <f t="shared" si="6"/>
        <v>0</v>
      </c>
      <c r="M78" s="468">
        <v>82</v>
      </c>
      <c r="N78" s="1496"/>
      <c r="O78" s="468"/>
      <c r="P78" s="1519">
        <f t="shared" si="5"/>
        <v>38611.340000000004</v>
      </c>
      <c r="Q78" s="2202" t="s">
        <v>21</v>
      </c>
      <c r="R78" s="2204">
        <v>45288</v>
      </c>
      <c r="S78" s="543"/>
      <c r="T78" s="886"/>
      <c r="U78" s="1031"/>
      <c r="V78" s="1031"/>
      <c r="W78" s="887"/>
      <c r="X78" s="1025"/>
      <c r="Y78" s="1029"/>
      <c r="Z78" s="1030"/>
      <c r="AA78" s="1529"/>
    </row>
    <row r="79" spans="2:27" ht="31.5" customHeight="1" thickBot="1" x14ac:dyDescent="0.35">
      <c r="B79" s="1738"/>
      <c r="C79" s="519" t="s">
        <v>946</v>
      </c>
      <c r="D79" s="2235"/>
      <c r="E79" s="776"/>
      <c r="F79" s="737"/>
      <c r="G79" s="1231"/>
      <c r="H79" s="1017">
        <v>432.65</v>
      </c>
      <c r="I79" s="2237"/>
      <c r="J79" s="2201"/>
      <c r="K79" s="1018">
        <v>432.65</v>
      </c>
      <c r="L79" s="977">
        <f t="shared" si="6"/>
        <v>0</v>
      </c>
      <c r="M79" s="468">
        <v>82</v>
      </c>
      <c r="N79" s="756"/>
      <c r="O79" s="468"/>
      <c r="P79" s="1369">
        <f t="shared" si="5"/>
        <v>35477.299999999996</v>
      </c>
      <c r="Q79" s="2203"/>
      <c r="R79" s="2205"/>
      <c r="S79" s="543"/>
      <c r="T79" s="125"/>
      <c r="U79" s="1031"/>
      <c r="V79" s="1031"/>
      <c r="W79" s="49"/>
      <c r="X79" s="1024"/>
      <c r="Y79" s="257"/>
      <c r="Z79" s="1033"/>
      <c r="AA79" s="1530"/>
    </row>
    <row r="80" spans="2:27" ht="46.5" customHeight="1" thickBot="1" x14ac:dyDescent="0.4">
      <c r="B80" s="1647" t="s">
        <v>681</v>
      </c>
      <c r="C80" s="1648" t="s">
        <v>23</v>
      </c>
      <c r="D80" s="1649">
        <v>11587</v>
      </c>
      <c r="E80" s="1225"/>
      <c r="F80" s="1497">
        <f t="shared" ref="F80:F82" si="7">E80*H80</f>
        <v>0</v>
      </c>
      <c r="G80" s="1222">
        <v>10</v>
      </c>
      <c r="H80" s="1226">
        <v>4146.3999999999996</v>
      </c>
      <c r="I80" s="1651">
        <v>45287</v>
      </c>
      <c r="J80" s="1650" t="s">
        <v>969</v>
      </c>
      <c r="K80" s="802">
        <f>1960.785+2185.616</f>
        <v>4146.4009999999998</v>
      </c>
      <c r="L80" s="39">
        <f t="shared" ref="L80:L82" si="8">K80-H80</f>
        <v>1.0000000002037268E-3</v>
      </c>
      <c r="M80" s="40">
        <v>102</v>
      </c>
      <c r="N80" s="566" t="s">
        <v>683</v>
      </c>
      <c r="O80" s="61">
        <f>200000+222932.8</f>
        <v>422932.8</v>
      </c>
      <c r="P80" s="42">
        <f t="shared" si="5"/>
        <v>422932.902</v>
      </c>
      <c r="Q80" s="1652" t="s">
        <v>957</v>
      </c>
      <c r="R80" s="1653" t="s">
        <v>959</v>
      </c>
      <c r="S80" s="1629"/>
      <c r="T80" s="1643"/>
      <c r="U80" s="2228">
        <v>28000</v>
      </c>
      <c r="V80" s="2231" t="s">
        <v>968</v>
      </c>
      <c r="W80" s="1644"/>
      <c r="X80" s="50"/>
      <c r="Y80" s="111"/>
      <c r="Z80" s="998"/>
    </row>
    <row r="81" spans="2:27" ht="46.5" customHeight="1" thickBot="1" x14ac:dyDescent="0.4">
      <c r="B81" s="1646" t="s">
        <v>970</v>
      </c>
      <c r="C81" s="1648" t="s">
        <v>828</v>
      </c>
      <c r="D81" s="1657" t="s">
        <v>973</v>
      </c>
      <c r="E81" s="1225"/>
      <c r="F81" s="1497"/>
      <c r="G81" s="1222">
        <v>4</v>
      </c>
      <c r="H81" s="1226">
        <v>101.33</v>
      </c>
      <c r="I81" s="1656">
        <v>45288</v>
      </c>
      <c r="J81" s="2243">
        <v>21205</v>
      </c>
      <c r="K81" s="802">
        <v>101.33</v>
      </c>
      <c r="L81" s="39">
        <f t="shared" si="8"/>
        <v>0</v>
      </c>
      <c r="M81" s="40">
        <v>78.5</v>
      </c>
      <c r="N81" s="566"/>
      <c r="O81" s="61"/>
      <c r="P81" s="42">
        <f t="shared" si="5"/>
        <v>7954.4049999999997</v>
      </c>
      <c r="Q81" s="2240" t="s">
        <v>22</v>
      </c>
      <c r="R81" s="2241">
        <v>45296</v>
      </c>
      <c r="S81" s="1629"/>
      <c r="T81" s="1643"/>
      <c r="U81" s="2229"/>
      <c r="V81" s="2232"/>
      <c r="W81" s="1644"/>
      <c r="X81" s="50"/>
      <c r="Y81" s="111"/>
      <c r="Z81" s="998"/>
    </row>
    <row r="82" spans="2:27" ht="42" customHeight="1" thickTop="1" thickBot="1" x14ac:dyDescent="0.4">
      <c r="B82" s="1646" t="s">
        <v>970</v>
      </c>
      <c r="C82" s="613" t="s">
        <v>828</v>
      </c>
      <c r="D82" s="1478">
        <v>11591</v>
      </c>
      <c r="E82" s="56"/>
      <c r="F82" s="1211">
        <f t="shared" si="7"/>
        <v>0</v>
      </c>
      <c r="G82" s="1214">
        <v>84</v>
      </c>
      <c r="H82" s="802">
        <v>2200.54</v>
      </c>
      <c r="I82" s="501">
        <v>45290</v>
      </c>
      <c r="J82" s="2242">
        <v>21212</v>
      </c>
      <c r="K82" s="817">
        <v>2200.54</v>
      </c>
      <c r="L82" s="39">
        <f t="shared" si="8"/>
        <v>0</v>
      </c>
      <c r="M82" s="40">
        <v>79.5</v>
      </c>
      <c r="N82" s="566"/>
      <c r="O82" s="61"/>
      <c r="P82" s="42">
        <f t="shared" si="5"/>
        <v>174942.93</v>
      </c>
      <c r="Q82" s="2244" t="s">
        <v>22</v>
      </c>
      <c r="R82" s="2245">
        <v>45296</v>
      </c>
      <c r="S82" s="1629"/>
      <c r="T82" s="1643"/>
      <c r="U82" s="2230"/>
      <c r="V82" s="2233"/>
      <c r="W82" s="1644"/>
      <c r="X82" s="50"/>
      <c r="Y82" s="1008"/>
      <c r="Z82" s="997"/>
    </row>
    <row r="83" spans="2:27" ht="31.5" customHeight="1" x14ac:dyDescent="0.3">
      <c r="B83" s="80"/>
      <c r="C83" s="737"/>
      <c r="D83" s="1512"/>
      <c r="E83" s="737"/>
      <c r="F83" s="737"/>
      <c r="G83" s="1231"/>
      <c r="H83" s="820"/>
      <c r="I83" s="1511"/>
      <c r="J83" s="1628"/>
      <c r="K83" s="820"/>
      <c r="L83" s="977">
        <f t="shared" si="6"/>
        <v>0</v>
      </c>
      <c r="M83" s="468"/>
      <c r="N83" s="756"/>
      <c r="O83" s="1521"/>
      <c r="P83" s="1369">
        <f t="shared" si="5"/>
        <v>0</v>
      </c>
      <c r="Q83" s="763"/>
      <c r="R83" s="1022"/>
      <c r="S83" s="375"/>
      <c r="T83" s="125"/>
      <c r="U83" s="892"/>
      <c r="V83" s="892"/>
      <c r="W83" s="49"/>
      <c r="X83" s="50"/>
      <c r="Y83" s="537"/>
      <c r="Z83" s="1531"/>
      <c r="AA83" s="1530"/>
    </row>
    <row r="84" spans="2:27" ht="25.5" customHeight="1" x14ac:dyDescent="0.3">
      <c r="B84" s="80"/>
      <c r="C84" s="737"/>
      <c r="D84" s="1512"/>
      <c r="E84" s="737"/>
      <c r="F84" s="737"/>
      <c r="G84" s="1231"/>
      <c r="H84" s="820"/>
      <c r="I84" s="1511"/>
      <c r="J84" s="1628"/>
      <c r="K84" s="820"/>
      <c r="L84" s="977">
        <f t="shared" si="6"/>
        <v>0</v>
      </c>
      <c r="M84" s="760"/>
      <c r="N84" s="756"/>
      <c r="O84" s="1521"/>
      <c r="P84" s="1369">
        <f t="shared" si="5"/>
        <v>0</v>
      </c>
      <c r="Q84" s="763"/>
      <c r="R84" s="1022"/>
      <c r="S84" s="375"/>
      <c r="T84" s="125"/>
      <c r="U84" s="48"/>
      <c r="V84" s="48"/>
      <c r="W84" s="49"/>
      <c r="X84" s="50"/>
      <c r="Y84" s="537"/>
      <c r="Z84" s="1531"/>
      <c r="AA84" s="1530"/>
    </row>
    <row r="85" spans="2:27" ht="18.75" customHeight="1" x14ac:dyDescent="0.3">
      <c r="B85" s="80"/>
      <c r="C85" s="737"/>
      <c r="D85" s="1510"/>
      <c r="E85" s="737"/>
      <c r="F85" s="737"/>
      <c r="G85" s="1231"/>
      <c r="H85" s="807"/>
      <c r="I85" s="1513"/>
      <c r="J85" s="1627"/>
      <c r="K85" s="1514"/>
      <c r="L85" s="977">
        <f t="shared" si="6"/>
        <v>0</v>
      </c>
      <c r="M85" s="468"/>
      <c r="N85" s="756"/>
      <c r="O85" s="468"/>
      <c r="P85" s="1369">
        <f t="shared" si="5"/>
        <v>0</v>
      </c>
      <c r="Q85" s="375"/>
      <c r="R85" s="1022"/>
      <c r="S85" s="375"/>
      <c r="T85" s="125"/>
      <c r="U85" s="48"/>
      <c r="V85" s="48"/>
      <c r="W85" s="49"/>
      <c r="X85" s="50"/>
      <c r="Y85" s="257"/>
      <c r="Z85" s="1532"/>
      <c r="AA85" s="1530"/>
    </row>
    <row r="86" spans="2:27" ht="18.75" x14ac:dyDescent="0.3">
      <c r="B86" s="80"/>
      <c r="C86" s="737"/>
      <c r="D86" s="1510"/>
      <c r="E86" s="737"/>
      <c r="F86" s="737"/>
      <c r="G86" s="1231"/>
      <c r="H86" s="807"/>
      <c r="I86" s="1513"/>
      <c r="J86" s="1627"/>
      <c r="K86" s="1514"/>
      <c r="L86" s="977">
        <f t="shared" si="6"/>
        <v>0</v>
      </c>
      <c r="M86" s="468"/>
      <c r="N86" s="756"/>
      <c r="O86" s="757"/>
      <c r="P86" s="1369">
        <f t="shared" si="5"/>
        <v>0</v>
      </c>
      <c r="Q86" s="375"/>
      <c r="R86" s="1022"/>
      <c r="S86" s="375"/>
      <c r="T86" s="125"/>
      <c r="U86" s="48"/>
      <c r="V86" s="48"/>
      <c r="W86" s="49"/>
      <c r="X86" s="50"/>
      <c r="Y86" s="257"/>
      <c r="Z86" s="1532"/>
      <c r="AA86" s="1530"/>
    </row>
    <row r="87" spans="2:27" ht="18.75" x14ac:dyDescent="0.3">
      <c r="B87" s="80"/>
      <c r="C87" s="737"/>
      <c r="D87" s="1510"/>
      <c r="E87" s="737"/>
      <c r="F87" s="737"/>
      <c r="G87" s="1231"/>
      <c r="H87" s="807"/>
      <c r="I87" s="1513"/>
      <c r="J87" s="1627"/>
      <c r="K87" s="820"/>
      <c r="L87" s="977">
        <f t="shared" si="6"/>
        <v>0</v>
      </c>
      <c r="M87" s="468"/>
      <c r="N87" s="749"/>
      <c r="O87" s="757"/>
      <c r="P87" s="1369">
        <f t="shared" si="5"/>
        <v>0</v>
      </c>
      <c r="Q87" s="375"/>
      <c r="R87" s="1022"/>
      <c r="S87" s="375"/>
      <c r="T87" s="125"/>
      <c r="U87" s="48"/>
      <c r="V87" s="48"/>
      <c r="W87" s="49"/>
      <c r="X87" s="50"/>
      <c r="Y87" s="257"/>
      <c r="Z87" s="1532"/>
      <c r="AA87" s="1530"/>
    </row>
    <row r="88" spans="2:27" ht="30.75" customHeight="1" x14ac:dyDescent="0.3">
      <c r="B88" s="449"/>
      <c r="C88" s="737"/>
      <c r="D88" s="1515"/>
      <c r="E88" s="737"/>
      <c r="F88" s="737"/>
      <c r="G88" s="1231"/>
      <c r="H88" s="807"/>
      <c r="I88" s="1516"/>
      <c r="J88" s="739"/>
      <c r="K88" s="820"/>
      <c r="L88" s="977">
        <f t="shared" si="6"/>
        <v>0</v>
      </c>
      <c r="M88" s="468"/>
      <c r="N88" s="750"/>
      <c r="O88" s="468"/>
      <c r="P88" s="1369">
        <f t="shared" si="5"/>
        <v>0</v>
      </c>
      <c r="Q88" s="375"/>
      <c r="R88" s="674"/>
      <c r="S88" s="375"/>
      <c r="T88" s="125"/>
      <c r="U88" s="48"/>
      <c r="V88" s="48"/>
      <c r="W88" s="49"/>
      <c r="X88" s="50"/>
      <c r="Y88" s="257"/>
      <c r="Z88" s="1532"/>
      <c r="AA88" s="1530"/>
    </row>
    <row r="89" spans="2:27" ht="51.75" customHeight="1" x14ac:dyDescent="0.3">
      <c r="B89" s="53"/>
      <c r="C89" s="737"/>
      <c r="D89" s="1517"/>
      <c r="E89" s="737"/>
      <c r="F89" s="737"/>
      <c r="G89" s="1231"/>
      <c r="H89" s="807"/>
      <c r="I89" s="1516"/>
      <c r="J89" s="739"/>
      <c r="K89" s="820"/>
      <c r="L89" s="977">
        <f t="shared" si="6"/>
        <v>0</v>
      </c>
      <c r="M89" s="468"/>
      <c r="N89" s="750"/>
      <c r="O89" s="468"/>
      <c r="P89" s="1369">
        <f t="shared" si="5"/>
        <v>0</v>
      </c>
      <c r="Q89" s="375"/>
      <c r="R89" s="674"/>
      <c r="S89" s="375"/>
      <c r="T89" s="125"/>
      <c r="U89" s="48"/>
      <c r="V89" s="48"/>
      <c r="W89" s="49"/>
      <c r="X89" s="50"/>
      <c r="Y89" s="257"/>
      <c r="Z89" s="1532"/>
      <c r="AA89" s="1530"/>
    </row>
    <row r="90" spans="2:27" ht="30" customHeight="1" x14ac:dyDescent="0.3">
      <c r="B90" s="456"/>
      <c r="C90" s="737"/>
      <c r="D90" s="1544"/>
      <c r="E90" s="737"/>
      <c r="F90" s="737"/>
      <c r="G90" s="1233"/>
      <c r="H90" s="807"/>
      <c r="I90" s="1511"/>
      <c r="J90" s="453"/>
      <c r="K90" s="820"/>
      <c r="L90" s="977">
        <f t="shared" si="6"/>
        <v>0</v>
      </c>
      <c r="M90" s="468"/>
      <c r="N90" s="758"/>
      <c r="O90" s="468"/>
      <c r="P90" s="1369">
        <f t="shared" si="5"/>
        <v>0</v>
      </c>
      <c r="Q90" s="375"/>
      <c r="R90" s="1022"/>
      <c r="S90" s="375"/>
      <c r="T90" s="125"/>
      <c r="U90" s="1279"/>
      <c r="V90" s="1279"/>
      <c r="W90" s="49"/>
      <c r="X90" s="50"/>
      <c r="Y90" s="537"/>
      <c r="Z90" s="1531"/>
      <c r="AA90" s="1530"/>
    </row>
    <row r="91" spans="2:27" ht="21" x14ac:dyDescent="0.35">
      <c r="B91" s="456"/>
      <c r="C91" s="737"/>
      <c r="D91" s="1544"/>
      <c r="E91" s="737"/>
      <c r="F91" s="737"/>
      <c r="G91" s="1233"/>
      <c r="H91" s="807"/>
      <c r="I91" s="1511"/>
      <c r="J91" s="453"/>
      <c r="K91" s="820"/>
      <c r="L91" s="977">
        <f t="shared" si="6"/>
        <v>0</v>
      </c>
      <c r="M91" s="468"/>
      <c r="N91" s="758"/>
      <c r="O91" s="759"/>
      <c r="P91" s="1369">
        <f t="shared" si="5"/>
        <v>0</v>
      </c>
      <c r="Q91" s="375"/>
      <c r="R91" s="1022"/>
      <c r="S91" s="375"/>
      <c r="T91" s="125"/>
      <c r="U91" s="1279"/>
      <c r="V91" s="1279"/>
      <c r="W91" s="49"/>
      <c r="X91" s="50"/>
      <c r="Y91" s="537"/>
      <c r="Z91" s="1531"/>
      <c r="AA91" s="1530"/>
    </row>
    <row r="92" spans="2:27" ht="19.5" customHeight="1" x14ac:dyDescent="0.3">
      <c r="B92" s="456"/>
      <c r="C92" s="737"/>
      <c r="D92" s="1544"/>
      <c r="E92" s="737"/>
      <c r="F92" s="737"/>
      <c r="G92" s="1233"/>
      <c r="H92" s="807"/>
      <c r="I92" s="1511"/>
      <c r="J92" s="453"/>
      <c r="K92" s="820"/>
      <c r="L92" s="977">
        <f t="shared" si="6"/>
        <v>0</v>
      </c>
      <c r="M92" s="468"/>
      <c r="N92" s="758"/>
      <c r="O92" s="760"/>
      <c r="P92" s="1369">
        <f t="shared" si="5"/>
        <v>0</v>
      </c>
      <c r="Q92" s="375"/>
      <c r="R92" s="1022"/>
      <c r="S92" s="375"/>
      <c r="T92" s="125"/>
      <c r="U92" s="1279"/>
      <c r="V92" s="1279"/>
      <c r="W92" s="49"/>
      <c r="X92" s="50"/>
      <c r="Y92" s="537"/>
      <c r="Z92" s="1531"/>
      <c r="AA92" s="1530"/>
    </row>
    <row r="93" spans="2:27" ht="19.5" x14ac:dyDescent="0.3">
      <c r="B93" s="456"/>
      <c r="C93" s="737"/>
      <c r="D93" s="1544"/>
      <c r="E93" s="737"/>
      <c r="F93" s="737"/>
      <c r="G93" s="1233"/>
      <c r="H93" s="807"/>
      <c r="I93" s="1511"/>
      <c r="J93" s="453"/>
      <c r="K93" s="820"/>
      <c r="L93" s="977">
        <f t="shared" si="6"/>
        <v>0</v>
      </c>
      <c r="M93" s="468"/>
      <c r="N93" s="750"/>
      <c r="O93" s="468"/>
      <c r="P93" s="1369">
        <f t="shared" si="5"/>
        <v>0</v>
      </c>
      <c r="Q93" s="375"/>
      <c r="R93" s="1022"/>
      <c r="S93" s="375"/>
      <c r="T93" s="125"/>
      <c r="U93" s="1279"/>
      <c r="V93" s="1279"/>
      <c r="W93" s="49"/>
      <c r="X93" s="50"/>
      <c r="Y93" s="537"/>
      <c r="Z93" s="1531"/>
      <c r="AA93" s="1530"/>
    </row>
    <row r="94" spans="2:27" ht="53.25" customHeight="1" x14ac:dyDescent="0.3">
      <c r="B94" s="538"/>
      <c r="C94" s="737"/>
      <c r="D94" s="412"/>
      <c r="E94" s="737"/>
      <c r="F94" s="737"/>
      <c r="G94" s="1233"/>
      <c r="H94" s="807"/>
      <c r="I94" s="742"/>
      <c r="J94" s="739"/>
      <c r="K94" s="820"/>
      <c r="L94" s="977">
        <f t="shared" si="6"/>
        <v>0</v>
      </c>
      <c r="M94" s="468"/>
      <c r="N94" s="750"/>
      <c r="O94" s="468"/>
      <c r="P94" s="1369">
        <f t="shared" si="5"/>
        <v>0</v>
      </c>
      <c r="Q94" s="763"/>
      <c r="R94" s="674"/>
      <c r="S94" s="375"/>
      <c r="T94" s="125"/>
      <c r="U94" s="176"/>
      <c r="V94" s="177"/>
      <c r="W94" s="49"/>
      <c r="X94" s="50"/>
      <c r="Y94" s="257"/>
      <c r="Z94" s="1532"/>
      <c r="AA94" s="1530"/>
    </row>
    <row r="95" spans="2:27" ht="42" customHeight="1" x14ac:dyDescent="0.3">
      <c r="B95" s="1363"/>
      <c r="C95" s="737"/>
      <c r="D95" s="412"/>
      <c r="E95" s="737"/>
      <c r="F95" s="737"/>
      <c r="G95" s="1233"/>
      <c r="H95" s="807"/>
      <c r="I95" s="742"/>
      <c r="J95" s="739"/>
      <c r="K95" s="820"/>
      <c r="L95" s="977">
        <f t="shared" si="6"/>
        <v>0</v>
      </c>
      <c r="M95" s="468"/>
      <c r="N95" s="750"/>
      <c r="O95" s="468"/>
      <c r="P95" s="1369">
        <f t="shared" si="5"/>
        <v>0</v>
      </c>
      <c r="Q95" s="763"/>
      <c r="R95" s="674"/>
      <c r="S95" s="375"/>
      <c r="T95" s="125"/>
      <c r="U95" s="176"/>
      <c r="V95" s="177"/>
      <c r="W95" s="49"/>
      <c r="X95" s="50"/>
      <c r="Y95" s="257"/>
      <c r="Z95" s="1532"/>
      <c r="AA95" s="1530"/>
    </row>
    <row r="96" spans="2:27" ht="19.5" x14ac:dyDescent="0.3">
      <c r="B96" s="90"/>
      <c r="C96" s="737"/>
      <c r="D96" s="853"/>
      <c r="E96" s="737"/>
      <c r="F96" s="737"/>
      <c r="G96" s="1233"/>
      <c r="H96" s="807"/>
      <c r="I96" s="742"/>
      <c r="J96" s="739"/>
      <c r="K96" s="820"/>
      <c r="L96" s="39">
        <f t="shared" si="6"/>
        <v>0</v>
      </c>
      <c r="M96" s="468"/>
      <c r="N96" s="751"/>
      <c r="O96" s="468"/>
      <c r="P96" s="1369">
        <f t="shared" si="5"/>
        <v>0</v>
      </c>
      <c r="Q96" s="763"/>
      <c r="R96" s="674"/>
      <c r="S96" s="375"/>
      <c r="T96" s="125"/>
      <c r="U96" s="176"/>
      <c r="V96" s="177"/>
      <c r="W96" s="49"/>
      <c r="X96" s="50"/>
      <c r="Y96" s="257"/>
      <c r="Z96" s="1532"/>
      <c r="AA96" s="1530"/>
    </row>
    <row r="97" spans="2:27" ht="19.5" x14ac:dyDescent="0.3">
      <c r="B97" s="90"/>
      <c r="C97" s="737"/>
      <c r="D97" s="853"/>
      <c r="E97" s="737"/>
      <c r="F97" s="737"/>
      <c r="G97" s="1233"/>
      <c r="H97" s="807"/>
      <c r="I97" s="742"/>
      <c r="J97" s="739"/>
      <c r="K97" s="820"/>
      <c r="L97" s="39">
        <f t="shared" si="6"/>
        <v>0</v>
      </c>
      <c r="M97" s="468"/>
      <c r="N97" s="751"/>
      <c r="O97" s="468"/>
      <c r="P97" s="1369">
        <f t="shared" si="5"/>
        <v>0</v>
      </c>
      <c r="Q97" s="763"/>
      <c r="R97" s="674"/>
      <c r="S97" s="375"/>
      <c r="T97" s="125"/>
      <c r="U97" s="176"/>
      <c r="V97" s="177"/>
      <c r="W97" s="49"/>
      <c r="X97" s="50"/>
      <c r="Y97" s="257"/>
      <c r="Z97" s="1532"/>
      <c r="AA97" s="1530"/>
    </row>
    <row r="98" spans="2:27" ht="19.5" x14ac:dyDescent="0.3">
      <c r="B98" s="456"/>
      <c r="C98" s="737"/>
      <c r="D98" s="412"/>
      <c r="E98" s="737"/>
      <c r="F98" s="737"/>
      <c r="G98" s="1233"/>
      <c r="H98" s="807"/>
      <c r="I98" s="742"/>
      <c r="J98" s="739"/>
      <c r="K98" s="820"/>
      <c r="L98" s="39">
        <f t="shared" si="6"/>
        <v>0</v>
      </c>
      <c r="M98" s="468"/>
      <c r="N98" s="751"/>
      <c r="O98" s="468"/>
      <c r="P98" s="1369">
        <f t="shared" si="5"/>
        <v>0</v>
      </c>
      <c r="Q98" s="763"/>
      <c r="R98" s="674"/>
      <c r="S98" s="375"/>
      <c r="T98" s="125"/>
      <c r="U98" s="176"/>
      <c r="V98" s="177"/>
      <c r="W98" s="49"/>
      <c r="X98" s="50"/>
      <c r="Y98" s="257"/>
      <c r="Z98" s="1532"/>
      <c r="AA98" s="1530"/>
    </row>
    <row r="99" spans="2:27" ht="35.25" customHeight="1" x14ac:dyDescent="0.3">
      <c r="B99" s="1505"/>
      <c r="C99" s="737"/>
      <c r="D99" s="390"/>
      <c r="E99" s="737"/>
      <c r="F99" s="737"/>
      <c r="G99" s="1233"/>
      <c r="H99" s="807"/>
      <c r="I99" s="1507"/>
      <c r="J99" s="506"/>
      <c r="K99" s="820"/>
      <c r="L99" s="39">
        <f t="shared" si="6"/>
        <v>0</v>
      </c>
      <c r="M99" s="468"/>
      <c r="N99" s="1522"/>
      <c r="O99" s="1523"/>
      <c r="P99" s="1369">
        <f t="shared" si="5"/>
        <v>0</v>
      </c>
      <c r="Q99" s="1533"/>
      <c r="R99" s="1534"/>
      <c r="S99" s="375"/>
      <c r="T99" s="125"/>
      <c r="U99" s="176"/>
      <c r="V99" s="177"/>
      <c r="W99" s="49"/>
      <c r="X99" s="50"/>
      <c r="Y99" s="257"/>
      <c r="Z99" s="1532"/>
      <c r="AA99" s="1530"/>
    </row>
    <row r="100" spans="2:27" ht="32.25" customHeight="1" thickBot="1" x14ac:dyDescent="0.35">
      <c r="B100" s="1505"/>
      <c r="C100" s="737"/>
      <c r="D100" s="390"/>
      <c r="E100" s="737"/>
      <c r="F100" s="737"/>
      <c r="G100" s="1233"/>
      <c r="H100" s="807"/>
      <c r="I100" s="1507"/>
      <c r="J100" s="506"/>
      <c r="K100" s="820"/>
      <c r="L100" s="39">
        <f t="shared" si="6"/>
        <v>0</v>
      </c>
      <c r="M100" s="468"/>
      <c r="N100" s="1522"/>
      <c r="O100" s="1523"/>
      <c r="P100" s="1369">
        <f t="shared" si="5"/>
        <v>0</v>
      </c>
      <c r="Q100" s="1533"/>
      <c r="R100" s="1534"/>
      <c r="S100" s="375"/>
      <c r="T100" s="125"/>
      <c r="U100" s="176"/>
      <c r="V100" s="177"/>
      <c r="W100" s="49"/>
      <c r="X100" s="50"/>
      <c r="Y100" s="257"/>
      <c r="Z100" s="1532"/>
      <c r="AA100" s="1530"/>
    </row>
    <row r="101" spans="2:27" ht="24.75" thickTop="1" thickBot="1" x14ac:dyDescent="0.4">
      <c r="B101" s="294"/>
      <c r="C101" s="295"/>
      <c r="F101" s="34">
        <f t="shared" ref="F101:F105" si="9">E101*H101</f>
        <v>0</v>
      </c>
      <c r="G101" s="1217"/>
      <c r="K101" s="821">
        <v>0</v>
      </c>
      <c r="L101" s="39">
        <f t="shared" ref="L101" si="10">K101-H101</f>
        <v>0</v>
      </c>
      <c r="M101" s="300"/>
      <c r="O101" s="300"/>
      <c r="P101" s="42">
        <f t="shared" ref="P101:P105" si="11">M101*K101</f>
        <v>0</v>
      </c>
      <c r="Q101" s="287"/>
      <c r="R101" s="125"/>
      <c r="S101" s="258"/>
      <c r="T101" s="288"/>
      <c r="U101" s="289"/>
      <c r="V101" s="290"/>
      <c r="W101" s="49"/>
      <c r="X101" s="50"/>
    </row>
    <row r="102" spans="2:27" ht="24.75" thickTop="1" thickBot="1" x14ac:dyDescent="0.35">
      <c r="B102" s="294"/>
      <c r="C102" s="295"/>
      <c r="F102" s="34" t="e">
        <f t="shared" si="9"/>
        <v>#VALUE!</v>
      </c>
      <c r="G102" s="1217"/>
      <c r="H102" s="1661" t="s">
        <v>27</v>
      </c>
      <c r="I102" s="1661"/>
      <c r="J102" s="1662"/>
      <c r="K102" s="822">
        <f>SUM(K5:K101)</f>
        <v>313712.89100000006</v>
      </c>
      <c r="L102" s="304"/>
      <c r="M102" s="300"/>
      <c r="N102" s="576"/>
      <c r="O102" s="300"/>
      <c r="P102" s="42">
        <f t="shared" si="11"/>
        <v>0</v>
      </c>
      <c r="Q102" s="287"/>
      <c r="R102" s="125"/>
      <c r="S102" s="258"/>
      <c r="T102" s="288"/>
      <c r="U102" s="306"/>
      <c r="V102" s="261"/>
      <c r="W102" s="262"/>
      <c r="X102" s="50"/>
    </row>
    <row r="103" spans="2:27" ht="24.75" thickTop="1" thickBot="1" x14ac:dyDescent="0.3">
      <c r="B103" s="307"/>
      <c r="C103" s="295"/>
      <c r="F103" s="34">
        <f t="shared" si="9"/>
        <v>0</v>
      </c>
      <c r="G103" s="1217"/>
      <c r="K103" s="823"/>
      <c r="L103" s="304"/>
      <c r="M103" s="300"/>
      <c r="N103" s="576"/>
      <c r="O103" s="300"/>
      <c r="P103" s="42">
        <f t="shared" si="11"/>
        <v>0</v>
      </c>
      <c r="Q103" s="309"/>
      <c r="S103" s="6"/>
      <c r="T103" s="310"/>
      <c r="U103" s="311"/>
      <c r="V103" s="312"/>
      <c r="X103" s="9"/>
    </row>
    <row r="104" spans="2:27" ht="24.75" thickTop="1" thickBot="1" x14ac:dyDescent="0.4">
      <c r="B104" s="294"/>
      <c r="C104" s="295"/>
      <c r="F104" s="34">
        <f t="shared" si="9"/>
        <v>0</v>
      </c>
      <c r="G104" s="1217"/>
      <c r="L104" s="297"/>
      <c r="M104" s="300"/>
      <c r="O104" s="300"/>
      <c r="P104" s="42">
        <f t="shared" si="11"/>
        <v>0</v>
      </c>
      <c r="Q104" s="309"/>
      <c r="S104" s="6"/>
      <c r="T104" s="310"/>
      <c r="U104" s="311"/>
      <c r="V104" s="312"/>
      <c r="X104" s="9"/>
    </row>
    <row r="105" spans="2:27" ht="24.75" thickTop="1" thickBot="1" x14ac:dyDescent="0.4">
      <c r="B105" s="294"/>
      <c r="C105" s="295"/>
      <c r="F105" s="34">
        <f t="shared" si="9"/>
        <v>0</v>
      </c>
      <c r="G105" s="1217"/>
      <c r="L105" s="297"/>
      <c r="M105" s="314"/>
      <c r="P105" s="42">
        <f t="shared" si="11"/>
        <v>0</v>
      </c>
      <c r="Q105" s="315"/>
      <c r="S105" s="6"/>
      <c r="T105" s="310"/>
      <c r="U105" s="311"/>
      <c r="V105" s="316"/>
      <c r="X105" s="9"/>
    </row>
    <row r="106" spans="2:27" ht="24.75" thickTop="1" thickBot="1" x14ac:dyDescent="0.4">
      <c r="B106" s="294"/>
      <c r="J106" s="318"/>
      <c r="K106" s="824" t="s">
        <v>28</v>
      </c>
      <c r="L106" s="320"/>
      <c r="M106" s="320"/>
      <c r="N106" s="577">
        <f>SUM(N101:N105)</f>
        <v>0</v>
      </c>
      <c r="O106" s="322"/>
      <c r="P106" s="323">
        <f>SUM(P5:P105)</f>
        <v>14541791.162000004</v>
      </c>
      <c r="Q106" s="324"/>
      <c r="S106" s="325">
        <f>SUM(S5:S105)</f>
        <v>121410</v>
      </c>
      <c r="T106" s="256"/>
      <c r="U106" s="326">
        <f>SUM(U27:U105)</f>
        <v>28000</v>
      </c>
      <c r="V106" s="327"/>
      <c r="W106" s="328"/>
      <c r="X106" s="329">
        <f>SUM(X101:X105)</f>
        <v>0</v>
      </c>
    </row>
    <row r="107" spans="2:27" x14ac:dyDescent="0.35">
      <c r="B107" s="294"/>
      <c r="J107" s="318"/>
      <c r="K107" s="825"/>
      <c r="L107" s="331"/>
      <c r="M107" s="332"/>
      <c r="O107" s="332"/>
      <c r="P107" s="333"/>
      <c r="Q107" s="324"/>
      <c r="T107" s="310"/>
      <c r="U107" s="334"/>
      <c r="W107" s="336"/>
      <c r="X107"/>
    </row>
    <row r="108" spans="2:27" ht="24" thickBot="1" x14ac:dyDescent="0.4">
      <c r="B108" s="294"/>
      <c r="J108" s="318"/>
      <c r="K108" s="825"/>
      <c r="L108" s="331"/>
      <c r="M108" s="332"/>
      <c r="O108" s="332"/>
      <c r="P108" s="333"/>
      <c r="Q108" s="324"/>
      <c r="T108" s="310"/>
      <c r="U108" s="334"/>
      <c r="W108" s="336"/>
      <c r="X108"/>
    </row>
    <row r="109" spans="2:27" ht="24" thickTop="1" x14ac:dyDescent="0.25">
      <c r="B109" s="294"/>
      <c r="K109" s="826" t="s">
        <v>29</v>
      </c>
      <c r="L109" s="338"/>
      <c r="M109" s="338"/>
      <c r="N109" s="578"/>
      <c r="O109" s="339"/>
      <c r="P109" s="340">
        <f>X106+U106+S106+P106+N106</f>
        <v>14691201.162000004</v>
      </c>
      <c r="Q109" s="341"/>
      <c r="T109" s="310"/>
      <c r="U109" s="334"/>
      <c r="W109" s="336"/>
      <c r="X109"/>
    </row>
    <row r="110" spans="2:27" ht="24" thickBot="1" x14ac:dyDescent="0.3">
      <c r="B110" s="342"/>
      <c r="K110" s="827"/>
      <c r="L110" s="344"/>
      <c r="M110" s="344"/>
      <c r="N110" s="579"/>
      <c r="O110" s="345"/>
      <c r="P110" s="346"/>
      <c r="Q110" s="347"/>
      <c r="T110" s="310"/>
      <c r="U110" s="334"/>
      <c r="W110" s="336"/>
      <c r="X110"/>
    </row>
    <row r="111" spans="2:27" ht="24" thickTop="1" x14ac:dyDescent="0.35">
      <c r="B111" s="342"/>
      <c r="K111" s="825"/>
      <c r="L111" s="331"/>
      <c r="M111" s="332"/>
      <c r="O111" s="332"/>
      <c r="P111" s="333"/>
      <c r="Q111" s="324"/>
      <c r="T111" s="310"/>
      <c r="U111" s="334"/>
      <c r="W111" s="336"/>
      <c r="X111"/>
    </row>
    <row r="112" spans="2:27" x14ac:dyDescent="0.35">
      <c r="B112" s="294"/>
      <c r="K112" s="825"/>
      <c r="L112" s="331"/>
      <c r="M112" s="332"/>
      <c r="O112" s="332"/>
      <c r="P112" s="333"/>
      <c r="Q112" s="324"/>
      <c r="T112" s="310"/>
      <c r="U112" s="334"/>
      <c r="W112" s="336"/>
      <c r="X112"/>
    </row>
    <row r="113" spans="2:24" x14ac:dyDescent="0.35">
      <c r="B113" s="294"/>
      <c r="K113" s="825"/>
      <c r="L113" s="348"/>
      <c r="M113" s="332"/>
      <c r="O113" s="332"/>
      <c r="P113" s="333"/>
      <c r="Q113" s="349"/>
      <c r="T113" s="310"/>
      <c r="U113" s="334"/>
      <c r="W113" s="336"/>
      <c r="X113"/>
    </row>
    <row r="114" spans="2:24" x14ac:dyDescent="0.35">
      <c r="B114" s="342"/>
      <c r="P114" s="333"/>
      <c r="Q114" s="351"/>
      <c r="T114" s="310"/>
      <c r="U114" s="334"/>
      <c r="W114" s="336"/>
      <c r="X114"/>
    </row>
    <row r="115" spans="2:24" x14ac:dyDescent="0.35">
      <c r="B115" s="342"/>
      <c r="Q115" s="351"/>
      <c r="U115" s="334"/>
      <c r="W115" s="336"/>
      <c r="X115"/>
    </row>
    <row r="116" spans="2:24" x14ac:dyDescent="0.35">
      <c r="B116" s="294"/>
      <c r="C116" s="295"/>
      <c r="P116" s="333"/>
      <c r="Q116" s="324"/>
      <c r="U116" s="334"/>
      <c r="W116" s="336"/>
      <c r="X116"/>
    </row>
    <row r="117" spans="2:24" x14ac:dyDescent="0.35">
      <c r="B117" s="342"/>
      <c r="C117" s="295"/>
      <c r="P117" s="333"/>
      <c r="Q117" s="324"/>
      <c r="U117" s="334"/>
      <c r="W117" s="336"/>
      <c r="X117"/>
    </row>
    <row r="118" spans="2:24" x14ac:dyDescent="0.35">
      <c r="B118" s="294"/>
      <c r="C118" s="295"/>
      <c r="K118" s="825"/>
      <c r="L118" s="331"/>
      <c r="M118" s="332"/>
      <c r="O118" s="332"/>
      <c r="P118" s="333"/>
      <c r="Q118" s="324"/>
      <c r="U118" s="334"/>
      <c r="W118" s="336"/>
      <c r="X118"/>
    </row>
    <row r="119" spans="2:24" x14ac:dyDescent="0.35">
      <c r="B119" s="342"/>
      <c r="C119" s="295"/>
      <c r="K119" s="825"/>
      <c r="L119" s="331"/>
      <c r="M119" s="332"/>
      <c r="O119" s="332"/>
      <c r="P119" s="333"/>
      <c r="Q119" s="324"/>
      <c r="U119" s="334"/>
      <c r="W119" s="336"/>
      <c r="X119"/>
    </row>
    <row r="120" spans="2:24" x14ac:dyDescent="0.35">
      <c r="B120" s="294"/>
      <c r="C120" s="295"/>
      <c r="L120" s="328"/>
      <c r="M120" s="328"/>
      <c r="P120" s="333"/>
      <c r="Q120" s="324"/>
      <c r="U120" s="334"/>
      <c r="W120" s="336"/>
      <c r="X120"/>
    </row>
    <row r="121" spans="2:24" x14ac:dyDescent="0.35">
      <c r="B121" s="342"/>
      <c r="U121" s="334"/>
      <c r="W121" s="336"/>
      <c r="X121"/>
    </row>
    <row r="122" spans="2:24" x14ac:dyDescent="0.35">
      <c r="B122" s="294"/>
      <c r="U122" s="334"/>
      <c r="W122" s="336"/>
      <c r="X122"/>
    </row>
    <row r="123" spans="2:24" x14ac:dyDescent="0.35">
      <c r="B123" s="294"/>
      <c r="C123" s="354"/>
      <c r="D123" s="601"/>
      <c r="E123" s="354"/>
      <c r="F123" s="355"/>
      <c r="G123" s="1235"/>
      <c r="H123" s="814"/>
      <c r="I123" s="360"/>
      <c r="J123" s="358"/>
      <c r="K123" s="814"/>
      <c r="L123"/>
      <c r="M123"/>
      <c r="N123" s="580"/>
      <c r="O123"/>
      <c r="R123" s="679"/>
      <c r="S123" s="334"/>
      <c r="U123" s="334"/>
      <c r="W123" s="336"/>
      <c r="X123"/>
    </row>
    <row r="124" spans="2:24" x14ac:dyDescent="0.35">
      <c r="B124" s="342"/>
      <c r="C124" s="354"/>
      <c r="D124" s="601"/>
      <c r="E124" s="354"/>
      <c r="F124" s="355"/>
      <c r="G124" s="1235"/>
      <c r="H124" s="814"/>
      <c r="I124" s="360"/>
      <c r="J124" s="358"/>
      <c r="K124" s="814"/>
      <c r="L124"/>
      <c r="M124"/>
      <c r="N124" s="580"/>
      <c r="O124"/>
      <c r="R124" s="679"/>
      <c r="S124" s="334"/>
      <c r="U124" s="334"/>
      <c r="W124" s="336"/>
      <c r="X124"/>
    </row>
    <row r="125" spans="2:24" x14ac:dyDescent="0.35">
      <c r="B125" s="342"/>
      <c r="C125" s="354"/>
      <c r="D125" s="601"/>
      <c r="E125" s="354"/>
      <c r="F125" s="355"/>
      <c r="G125" s="1235"/>
      <c r="H125" s="814"/>
      <c r="I125" s="360"/>
      <c r="J125" s="358"/>
      <c r="K125" s="814"/>
      <c r="L125"/>
      <c r="M125"/>
      <c r="N125" s="580"/>
      <c r="O125"/>
      <c r="R125" s="679"/>
      <c r="S125" s="334"/>
      <c r="U125" s="334"/>
      <c r="W125" s="336"/>
      <c r="X125"/>
    </row>
    <row r="126" spans="2:24" x14ac:dyDescent="0.35">
      <c r="B126" s="342"/>
      <c r="C126" s="354"/>
      <c r="D126" s="601"/>
      <c r="E126" s="354"/>
      <c r="F126" s="355"/>
      <c r="G126" s="1235"/>
      <c r="H126" s="814"/>
      <c r="I126" s="360"/>
      <c r="J126" s="358"/>
      <c r="K126" s="814"/>
      <c r="L126"/>
      <c r="M126"/>
      <c r="N126" s="580"/>
      <c r="O126"/>
      <c r="R126" s="679"/>
      <c r="S126" s="334"/>
      <c r="U126" s="334"/>
      <c r="W126" s="336"/>
      <c r="X126"/>
    </row>
    <row r="127" spans="2:24" x14ac:dyDescent="0.35">
      <c r="B127" s="361"/>
      <c r="C127" s="354"/>
      <c r="D127" s="601"/>
      <c r="E127" s="354"/>
      <c r="F127" s="355"/>
      <c r="G127" s="1235"/>
      <c r="H127" s="814"/>
      <c r="I127" s="360"/>
      <c r="J127" s="358"/>
      <c r="K127" s="814"/>
      <c r="L127"/>
      <c r="M127"/>
      <c r="N127" s="580"/>
      <c r="O127"/>
      <c r="R127" s="679"/>
      <c r="S127" s="334"/>
      <c r="U127" s="334"/>
      <c r="W127" s="336"/>
      <c r="X127"/>
    </row>
    <row r="128" spans="2:24" x14ac:dyDescent="0.35">
      <c r="B128" s="307"/>
      <c r="C128" s="354"/>
      <c r="D128" s="601"/>
      <c r="E128" s="354"/>
      <c r="F128" s="355"/>
      <c r="G128" s="1235"/>
      <c r="H128" s="814"/>
      <c r="I128" s="360"/>
      <c r="J128" s="358"/>
      <c r="K128" s="814"/>
      <c r="L128"/>
      <c r="M128"/>
      <c r="N128" s="580"/>
      <c r="O128"/>
      <c r="R128" s="679"/>
      <c r="S128" s="334"/>
      <c r="U128" s="334"/>
      <c r="W128" s="336"/>
      <c r="X128"/>
    </row>
    <row r="129" spans="2:24" x14ac:dyDescent="0.35">
      <c r="B129" s="294"/>
      <c r="C129" s="354"/>
      <c r="D129" s="601"/>
      <c r="E129" s="354"/>
      <c r="F129" s="355"/>
      <c r="G129" s="1235"/>
      <c r="H129" s="814"/>
      <c r="I129" s="360"/>
      <c r="J129" s="358"/>
      <c r="K129" s="814"/>
      <c r="L129"/>
      <c r="M129"/>
      <c r="N129" s="580"/>
      <c r="O129"/>
      <c r="R129" s="679"/>
      <c r="S129" s="334"/>
      <c r="U129" s="334"/>
      <c r="W129" s="336"/>
      <c r="X129"/>
    </row>
    <row r="130" spans="2:24" x14ac:dyDescent="0.35">
      <c r="B130" s="294"/>
      <c r="C130" s="354"/>
      <c r="D130" s="601"/>
      <c r="E130" s="354"/>
      <c r="F130" s="355"/>
      <c r="G130" s="1235"/>
      <c r="H130" s="814"/>
      <c r="I130" s="360"/>
      <c r="J130" s="358"/>
      <c r="K130" s="814"/>
      <c r="L130"/>
      <c r="M130"/>
      <c r="N130" s="580"/>
      <c r="O130"/>
      <c r="R130" s="679"/>
      <c r="S130" s="334"/>
      <c r="U130" s="334"/>
      <c r="W130" s="336"/>
      <c r="X130"/>
    </row>
    <row r="131" spans="2:24" x14ac:dyDescent="0.35">
      <c r="B131" s="294"/>
      <c r="C131" s="354"/>
      <c r="D131" s="601"/>
      <c r="E131" s="354"/>
      <c r="F131" s="355"/>
      <c r="G131" s="1235"/>
      <c r="H131" s="814"/>
      <c r="I131" s="360"/>
      <c r="J131" s="358"/>
      <c r="K131" s="814"/>
      <c r="L131"/>
      <c r="M131"/>
      <c r="N131" s="580"/>
      <c r="O131"/>
      <c r="R131" s="679"/>
      <c r="S131" s="334"/>
      <c r="U131" s="334"/>
      <c r="W131" s="336"/>
      <c r="X131"/>
    </row>
    <row r="132" spans="2:24" x14ac:dyDescent="0.35">
      <c r="B132" s="294"/>
      <c r="C132" s="354"/>
      <c r="D132" s="601"/>
      <c r="E132" s="354"/>
      <c r="F132" s="355"/>
      <c r="G132" s="1235"/>
      <c r="H132" s="814"/>
      <c r="I132" s="360"/>
      <c r="J132" s="358"/>
      <c r="K132" s="814"/>
      <c r="L132"/>
      <c r="M132"/>
      <c r="N132" s="580"/>
      <c r="O132"/>
      <c r="R132" s="679"/>
      <c r="S132" s="334"/>
      <c r="U132" s="334"/>
      <c r="W132" s="336"/>
      <c r="X132"/>
    </row>
    <row r="133" spans="2:24" x14ac:dyDescent="0.35">
      <c r="B133" s="294"/>
      <c r="C133" s="354"/>
      <c r="D133" s="601"/>
      <c r="E133" s="354"/>
      <c r="F133" s="355"/>
      <c r="G133" s="1235"/>
      <c r="H133" s="814"/>
      <c r="I133" s="360"/>
      <c r="J133" s="358"/>
      <c r="K133" s="814"/>
      <c r="L133"/>
      <c r="M133"/>
      <c r="N133" s="580"/>
      <c r="O133"/>
      <c r="R133" s="679"/>
      <c r="S133" s="334"/>
      <c r="U133" s="334"/>
      <c r="W133" s="336"/>
      <c r="X133"/>
    </row>
    <row r="134" spans="2:24" x14ac:dyDescent="0.35">
      <c r="B134" s="294"/>
      <c r="C134" s="354"/>
      <c r="D134" s="601"/>
      <c r="E134" s="354"/>
      <c r="F134" s="355"/>
      <c r="G134" s="1235"/>
      <c r="H134" s="814"/>
      <c r="I134" s="360"/>
      <c r="J134" s="358"/>
      <c r="K134" s="814"/>
      <c r="L134"/>
      <c r="M134"/>
      <c r="N134" s="580"/>
      <c r="O134"/>
      <c r="R134" s="679"/>
      <c r="S134" s="334"/>
      <c r="U134" s="334"/>
      <c r="W134" s="336"/>
      <c r="X134"/>
    </row>
    <row r="135" spans="2:24" x14ac:dyDescent="0.35">
      <c r="B135" s="294"/>
      <c r="C135" s="354"/>
      <c r="D135" s="601"/>
      <c r="E135" s="354"/>
      <c r="F135" s="355"/>
      <c r="G135" s="1235"/>
      <c r="H135" s="814"/>
      <c r="I135" s="360"/>
      <c r="J135" s="358"/>
      <c r="K135" s="814"/>
      <c r="L135"/>
      <c r="M135"/>
      <c r="N135" s="580"/>
      <c r="O135"/>
      <c r="R135" s="679"/>
      <c r="S135" s="334"/>
      <c r="U135" s="334"/>
      <c r="W135" s="336"/>
      <c r="X135"/>
    </row>
  </sheetData>
  <sortState ref="B9:AA10">
    <sortCondition ref="G9:G10"/>
  </sortState>
  <mergeCells count="29">
    <mergeCell ref="U80:U82"/>
    <mergeCell ref="V80:V82"/>
    <mergeCell ref="B78:B79"/>
    <mergeCell ref="D78:D79"/>
    <mergeCell ref="I78:I79"/>
    <mergeCell ref="H102:J102"/>
    <mergeCell ref="N13:O13"/>
    <mergeCell ref="B76:B77"/>
    <mergeCell ref="D76:D77"/>
    <mergeCell ref="I76:I77"/>
    <mergeCell ref="D14:D15"/>
    <mergeCell ref="D19:D20"/>
    <mergeCell ref="I19:I20"/>
    <mergeCell ref="B1:L2"/>
    <mergeCell ref="U1:V2"/>
    <mergeCell ref="Y1:Z1"/>
    <mergeCell ref="Q3:R3"/>
    <mergeCell ref="J78:J79"/>
    <mergeCell ref="Q78:Q79"/>
    <mergeCell ref="R78:R79"/>
    <mergeCell ref="J76:J77"/>
    <mergeCell ref="Q76:Q77"/>
    <mergeCell ref="R76:R77"/>
    <mergeCell ref="Q73:Q74"/>
    <mergeCell ref="R73:R74"/>
    <mergeCell ref="B73:B74"/>
    <mergeCell ref="D73:D74"/>
    <mergeCell ref="J73:J74"/>
    <mergeCell ref="I73:I74"/>
  </mergeCells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AC52"/>
  <sheetViews>
    <sheetView workbookViewId="0">
      <selection activeCell="K6" sqref="K6"/>
    </sheetView>
  </sheetViews>
  <sheetFormatPr baseColWidth="10" defaultRowHeight="18.75" x14ac:dyDescent="0.3"/>
  <cols>
    <col min="1" max="1" width="4.7109375" customWidth="1"/>
    <col min="2" max="2" width="34.5703125" style="1042" customWidth="1"/>
    <col min="3" max="3" width="27.42578125" style="1042" customWidth="1"/>
    <col min="4" max="4" width="16.42578125" style="353" bestFit="1" customWidth="1"/>
    <col min="5" max="5" width="12.5703125" style="1418" customWidth="1"/>
    <col min="6" max="6" width="13.42578125" style="1428" bestFit="1" customWidth="1"/>
    <col min="7" max="7" width="7.28515625" style="353" customWidth="1"/>
    <col min="8" max="8" width="14.7109375" style="1428" bestFit="1" customWidth="1"/>
    <col min="9" max="9" width="14.140625" style="1421" customWidth="1"/>
    <col min="10" max="10" width="18.42578125" style="1244" customWidth="1"/>
    <col min="11" max="11" width="19" bestFit="1" customWidth="1"/>
    <col min="12" max="12" width="16.28515625" style="1314" customWidth="1"/>
    <col min="13" max="13" width="16.85546875" bestFit="1" customWidth="1"/>
    <col min="14" max="14" width="16" style="1453" customWidth="1"/>
    <col min="15" max="15" width="16.28515625" style="1438" customWidth="1"/>
    <col min="16" max="16" width="15.5703125" style="1169" bestFit="1" customWidth="1"/>
    <col min="17" max="17" width="20.85546875" style="956" bestFit="1" customWidth="1"/>
    <col min="18" max="18" width="18.42578125" style="1583" customWidth="1"/>
    <col min="19" max="19" width="16.140625" style="905" bestFit="1" customWidth="1"/>
    <col min="20" max="20" width="11.42578125" style="905" bestFit="1" customWidth="1"/>
    <col min="24" max="24" width="25" customWidth="1"/>
    <col min="25" max="25" width="12.42578125" bestFit="1" customWidth="1"/>
    <col min="27" max="27" width="12.42578125" bestFit="1" customWidth="1"/>
    <col min="29" max="29" width="12.42578125" bestFit="1" customWidth="1"/>
  </cols>
  <sheetData>
    <row r="1" spans="1:29" ht="33" thickTop="1" thickBot="1" x14ac:dyDescent="0.55000000000000004">
      <c r="A1" s="601"/>
      <c r="B1" s="1238" t="s">
        <v>840</v>
      </c>
      <c r="C1" s="1239"/>
      <c r="D1" s="1383"/>
      <c r="E1" s="1384"/>
      <c r="F1" s="1385"/>
      <c r="G1" s="1386"/>
      <c r="H1" s="1385"/>
      <c r="I1" s="1387"/>
      <c r="J1" s="1240"/>
      <c r="K1" s="2192" t="s">
        <v>743</v>
      </c>
      <c r="L1" s="895"/>
      <c r="M1" s="2194" t="s">
        <v>744</v>
      </c>
      <c r="N1" s="1448"/>
      <c r="P1" s="1241" t="s">
        <v>745</v>
      </c>
      <c r="Q1" s="2238" t="s">
        <v>746</v>
      </c>
      <c r="R1" s="1555"/>
    </row>
    <row r="2" spans="1:29" ht="24.75" customHeight="1" thickTop="1" thickBot="1" x14ac:dyDescent="0.35">
      <c r="A2" s="1242"/>
      <c r="B2" s="1243" t="s">
        <v>4</v>
      </c>
      <c r="C2" s="1120" t="s">
        <v>747</v>
      </c>
      <c r="D2" s="1388"/>
      <c r="E2" s="1389" t="s">
        <v>748</v>
      </c>
      <c r="F2" s="1390" t="s">
        <v>749</v>
      </c>
      <c r="G2" s="1391" t="s">
        <v>750</v>
      </c>
      <c r="H2" s="1392" t="s">
        <v>751</v>
      </c>
      <c r="I2" s="1393" t="s">
        <v>752</v>
      </c>
      <c r="J2" s="1340"/>
      <c r="K2" s="2193"/>
      <c r="L2" s="1245" t="s">
        <v>753</v>
      </c>
      <c r="M2" s="2195"/>
      <c r="N2" s="1454" t="s">
        <v>753</v>
      </c>
      <c r="O2" s="1443" t="s">
        <v>11</v>
      </c>
      <c r="P2" s="1246" t="s">
        <v>754</v>
      </c>
      <c r="Q2" s="2239"/>
      <c r="R2" s="1556" t="s">
        <v>753</v>
      </c>
    </row>
    <row r="3" spans="1:29" s="336" customFormat="1" ht="19.5" thickTop="1" x14ac:dyDescent="0.3">
      <c r="A3" s="313"/>
      <c r="B3" s="1042">
        <f>[1]PIERNA!B3</f>
        <v>0</v>
      </c>
      <c r="C3" s="1042">
        <f>[1]PIERNA!C3</f>
        <v>0</v>
      </c>
      <c r="D3" s="351">
        <f>[1]PIERNA!D3</f>
        <v>0</v>
      </c>
      <c r="E3" s="1394"/>
      <c r="F3" s="1395">
        <f>[1]PIERNA!F3</f>
        <v>0</v>
      </c>
      <c r="G3" s="353">
        <f>[1]PIERNA!G3</f>
        <v>0</v>
      </c>
      <c r="H3" s="1396">
        <f>[1]PIERNA!H3</f>
        <v>0</v>
      </c>
      <c r="I3" s="1397">
        <f>[1]PIERNA!I3</f>
        <v>0</v>
      </c>
      <c r="J3" s="1167"/>
      <c r="K3" s="1248"/>
      <c r="L3" s="1249"/>
      <c r="M3" s="1250"/>
      <c r="N3" s="1448"/>
      <c r="O3" s="1438"/>
      <c r="P3" s="1169"/>
      <c r="Q3" s="1557"/>
      <c r="R3" s="1558"/>
      <c r="S3" s="898">
        <f t="shared" ref="S3:S31" si="0">Q3+M3+K3+P3</f>
        <v>0</v>
      </c>
      <c r="T3" s="898" t="e">
        <f>S3/H3</f>
        <v>#DIV/0!</v>
      </c>
    </row>
    <row r="4" spans="1:29" s="336" customFormat="1" ht="31.5" customHeight="1" x14ac:dyDescent="0.3">
      <c r="A4" s="313">
        <v>1</v>
      </c>
      <c r="B4" s="1252" t="str">
        <f>'COMBOS  DICIEMBRE  2023    '!B4</f>
        <v xml:space="preserve">SAM FARMS </v>
      </c>
      <c r="C4" s="1380" t="str">
        <f>'COMBOS  DICIEMBRE  2023    '!C4</f>
        <v xml:space="preserve">I B P </v>
      </c>
      <c r="D4" s="1398" t="str">
        <f>'COMBOS  DICIEMBRE  2023    '!D4</f>
        <v>PED. 16793843</v>
      </c>
      <c r="E4" s="1399">
        <f>'COMBOS  DICIEMBRE  2023    '!E4</f>
        <v>45262</v>
      </c>
      <c r="F4" s="1400">
        <f>'COMBOS  DICIEMBRE  2023    '!F4</f>
        <v>18350.28</v>
      </c>
      <c r="G4" s="599">
        <f>'COMBOS  DICIEMBRE  2023    '!G4</f>
        <v>20</v>
      </c>
      <c r="H4" s="1401">
        <f>'COMBOS  DICIEMBRE  2023    '!H4</f>
        <v>18395.849999999999</v>
      </c>
      <c r="I4" s="1402">
        <f>'COMBOS  DICIEMBRE  2023    '!I4</f>
        <v>-45.569999999999709</v>
      </c>
      <c r="J4" s="1600">
        <f>'COMBOS  DICIEMBRE  2023    '!K6</f>
        <v>11877</v>
      </c>
      <c r="K4" s="1622">
        <v>12424</v>
      </c>
      <c r="L4" s="1265" t="s">
        <v>932</v>
      </c>
      <c r="M4" s="1623">
        <v>35840</v>
      </c>
      <c r="N4" s="1446" t="s">
        <v>932</v>
      </c>
      <c r="O4" s="1439">
        <v>112247</v>
      </c>
      <c r="P4" s="1253"/>
      <c r="Q4" s="1559">
        <f>38962.15*17.295</f>
        <v>673850.38425000012</v>
      </c>
      <c r="R4" s="1569" t="s">
        <v>928</v>
      </c>
      <c r="S4" s="898">
        <f>Q4</f>
        <v>673850.38425000012</v>
      </c>
      <c r="T4" s="898">
        <f>S4/H4</f>
        <v>36.63056527695106</v>
      </c>
      <c r="U4" s="1254"/>
    </row>
    <row r="5" spans="1:29" s="336" customFormat="1" ht="40.5" customHeight="1" x14ac:dyDescent="0.3">
      <c r="A5" s="313">
        <v>2</v>
      </c>
      <c r="B5" s="1328" t="str">
        <f>'COMBOS  DICIEMBRE  2023    '!B5</f>
        <v>SAM FARMS</v>
      </c>
      <c r="C5" s="1379" t="str">
        <f>'COMBOS  DICIEMBRE  2023    '!C5</f>
        <v xml:space="preserve">I B P </v>
      </c>
      <c r="D5" s="1398" t="str">
        <f>'COMBOS  DICIEMBRE  2023    '!D5</f>
        <v>PED. 107050681</v>
      </c>
      <c r="E5" s="1399">
        <f>'COMBOS  DICIEMBRE  2023    '!E5</f>
        <v>45268</v>
      </c>
      <c r="F5" s="1403">
        <f>'COMBOS  DICIEMBRE  2023    '!F5</f>
        <v>18648.18</v>
      </c>
      <c r="G5" s="1404">
        <f>'COMBOS  DICIEMBRE  2023    '!G5</f>
        <v>20</v>
      </c>
      <c r="H5" s="1405">
        <f>'COMBOS  DICIEMBRE  2023    '!H5</f>
        <v>18713.32</v>
      </c>
      <c r="I5" s="1406">
        <f>'COMBOS  DICIEMBRE  2023    '!I5</f>
        <v>-65.139999999999418</v>
      </c>
      <c r="J5" s="1600">
        <f>'COMBOS  DICIEMBRE  2023    '!U6</f>
        <v>11942</v>
      </c>
      <c r="K5" s="1316">
        <v>12434</v>
      </c>
      <c r="L5" s="1542" t="s">
        <v>935</v>
      </c>
      <c r="M5" s="1623">
        <v>35840</v>
      </c>
      <c r="N5" s="1446" t="s">
        <v>935</v>
      </c>
      <c r="O5" s="1439">
        <v>12280</v>
      </c>
      <c r="P5" s="1253"/>
      <c r="Q5" s="1559">
        <f>41841.84*17.65</f>
        <v>738508.47599999991</v>
      </c>
      <c r="R5" s="1569" t="s">
        <v>929</v>
      </c>
      <c r="S5" s="898">
        <f>Q5+M5+K5+P5</f>
        <v>786782.47599999991</v>
      </c>
      <c r="T5" s="898">
        <f>S5/H5+0.1</f>
        <v>42.143981292469746</v>
      </c>
      <c r="U5" s="1256"/>
    </row>
    <row r="6" spans="1:29" s="336" customFormat="1" ht="30" customHeight="1" x14ac:dyDescent="0.3">
      <c r="A6" s="313">
        <v>3</v>
      </c>
      <c r="B6" s="1379" t="str">
        <f>'COMBOS  DICIEMBRE  2023    '!B6</f>
        <v>ALFONSO ESPINDOLA</v>
      </c>
      <c r="C6" s="1379" t="str">
        <f>'COMBOS  DICIEMBRE  2023    '!C6</f>
        <v>Seaboard</v>
      </c>
      <c r="D6" s="1398" t="str">
        <f>'COMBOS  DICIEMBRE  2023    '!D6</f>
        <v xml:space="preserve">PED. </v>
      </c>
      <c r="E6" s="1399">
        <f>'COMBOS  DICIEMBRE  2023    '!E6</f>
        <v>45271</v>
      </c>
      <c r="F6" s="1403">
        <f>'COMBOS  DICIEMBRE  2023    '!F6</f>
        <v>19087.48</v>
      </c>
      <c r="G6" s="1404">
        <f>'COMBOS  DICIEMBRE  2023    '!G6</f>
        <v>21</v>
      </c>
      <c r="H6" s="1405">
        <f>'COMBOS  DICIEMBRE  2023    '!H6</f>
        <v>19186.5</v>
      </c>
      <c r="I6" s="1406">
        <f>'COMBOS  DICIEMBRE  2023    '!I6</f>
        <v>-99.020000000000437</v>
      </c>
      <c r="J6" s="1601" t="str">
        <f>'COMBOS  DICIEMBRE  2023    '!AE6</f>
        <v>F-4467</v>
      </c>
      <c r="K6" s="1622"/>
      <c r="L6" s="1265"/>
      <c r="M6" s="1623"/>
      <c r="N6" s="1446"/>
      <c r="O6" s="1439">
        <v>4467</v>
      </c>
      <c r="P6" s="1253"/>
      <c r="Q6" s="1040">
        <v>777061</v>
      </c>
      <c r="R6" s="1560" t="s">
        <v>952</v>
      </c>
      <c r="S6" s="898">
        <f t="shared" si="0"/>
        <v>777061</v>
      </c>
      <c r="T6" s="898">
        <f>S6/H6+0</f>
        <v>40.500403929846506</v>
      </c>
      <c r="U6" s="1254"/>
    </row>
    <row r="7" spans="1:29" s="336" customFormat="1" ht="34.5" customHeight="1" x14ac:dyDescent="0.35">
      <c r="A7" s="313">
        <v>4</v>
      </c>
      <c r="B7" s="1379" t="str">
        <f>'COMBOS  DICIEMBRE  2023    '!B7</f>
        <v>SAM FARMS</v>
      </c>
      <c r="C7" s="1379" t="str">
        <f>'COMBOS  DICIEMBRE  2023    '!C7</f>
        <v>I B P</v>
      </c>
      <c r="D7" s="1398" t="str">
        <f>'COMBOS  DICIEMBRE  2023    '!D7</f>
        <v>PED. 107354738</v>
      </c>
      <c r="E7" s="1399">
        <f>'COMBOS  DICIEMBRE  2023    '!E7</f>
        <v>45275</v>
      </c>
      <c r="F7" s="1403">
        <f>'COMBOS  DICIEMBRE  2023    '!F7</f>
        <v>18495.080000000002</v>
      </c>
      <c r="G7" s="1404">
        <f>'COMBOS  DICIEMBRE  2023    '!G7</f>
        <v>20</v>
      </c>
      <c r="H7" s="1405">
        <f>'COMBOS  DICIEMBRE  2023    '!H7</f>
        <v>18575.43</v>
      </c>
      <c r="I7" s="1406">
        <f>'C O M B O S   NOVIEMBRE 2023'!AV5</f>
        <v>-151.64999999999782</v>
      </c>
      <c r="J7" s="1602">
        <f>'COMBOS  DICIEMBRE  2023    '!AO6</f>
        <v>11945</v>
      </c>
      <c r="K7" s="1622">
        <v>12434</v>
      </c>
      <c r="L7" s="1265" t="s">
        <v>936</v>
      </c>
      <c r="M7" s="1623">
        <v>35840</v>
      </c>
      <c r="N7" s="1446" t="s">
        <v>937</v>
      </c>
      <c r="O7" s="1439">
        <v>12308</v>
      </c>
      <c r="P7" s="1253"/>
      <c r="Q7" s="1040">
        <f>40804.57*17.237</f>
        <v>703348.37308999989</v>
      </c>
      <c r="R7" s="1561" t="s">
        <v>950</v>
      </c>
      <c r="S7" s="898">
        <f t="shared" si="0"/>
        <v>751622.37308999989</v>
      </c>
      <c r="T7" s="898">
        <f t="shared" ref="T7:T35" si="1">S7/H7+0.1</f>
        <v>40.563255660299646</v>
      </c>
      <c r="U7" s="1256"/>
      <c r="W7" s="3"/>
      <c r="X7" s="3"/>
      <c r="Y7" s="1257"/>
      <c r="Z7" s="1258">
        <v>5.0000000000000001E-3</v>
      </c>
      <c r="AA7" s="1257">
        <f t="shared" ref="AA7:AA28" si="2">Y7*Z7</f>
        <v>0</v>
      </c>
      <c r="AB7" s="1257">
        <f t="shared" ref="AB7:AB28" si="3">AA7*16%</f>
        <v>0</v>
      </c>
      <c r="AC7" s="1257">
        <f t="shared" ref="AC7:AC28" si="4">AA7+AB7</f>
        <v>0</v>
      </c>
    </row>
    <row r="8" spans="1:29" s="336" customFormat="1" ht="34.5" customHeight="1" x14ac:dyDescent="0.3">
      <c r="A8" s="313">
        <v>5</v>
      </c>
      <c r="B8" s="1378" t="str">
        <f>'COMBOS  DICIEMBRE  2023    '!B8</f>
        <v xml:space="preserve">SAM FARMS </v>
      </c>
      <c r="C8" s="1381" t="str">
        <f>'COMBOS  DICIEMBRE  2023    '!C8</f>
        <v xml:space="preserve">I B P </v>
      </c>
      <c r="D8" s="1398" t="str">
        <f>'COMBOS  DICIEMBRE  2023    '!BA5</f>
        <v>PED. 107725529</v>
      </c>
      <c r="E8" s="1399">
        <f>'COMBOS  DICIEMBRE  2023    '!BB5</f>
        <v>45283</v>
      </c>
      <c r="F8" s="1403">
        <f>'COMBOS  DICIEMBRE  2023    '!BC5</f>
        <v>18620.88</v>
      </c>
      <c r="G8" s="1404">
        <f>'COMBOS  DICIEMBRE  2023    '!BD5</f>
        <v>20</v>
      </c>
      <c r="H8" s="1405">
        <f>'COMBOS  DICIEMBRE  2023    '!BE5</f>
        <v>18661.150000000001</v>
      </c>
      <c r="I8" s="1406">
        <f>'COMBOS  DICIEMBRE  2023    '!BF5</f>
        <v>-40.270000000000437</v>
      </c>
      <c r="J8" s="1618">
        <f>'COMBOS  DICIEMBRE  2023    '!AY6</f>
        <v>11948</v>
      </c>
      <c r="K8" s="1622">
        <v>11424</v>
      </c>
      <c r="L8" s="1261" t="s">
        <v>958</v>
      </c>
      <c r="M8" s="1623">
        <v>38840</v>
      </c>
      <c r="N8" s="1446" t="s">
        <v>958</v>
      </c>
      <c r="O8" s="506">
        <v>12335</v>
      </c>
      <c r="P8" s="1253"/>
      <c r="Q8" s="1040">
        <f>37796.24*16.955</f>
        <v>640835.24919999985</v>
      </c>
      <c r="R8" s="1561" t="s">
        <v>949</v>
      </c>
      <c r="S8" s="898">
        <f t="shared" si="0"/>
        <v>691099.24919999985</v>
      </c>
      <c r="T8" s="898">
        <f t="shared" si="1"/>
        <v>37.134118969088178</v>
      </c>
      <c r="U8" s="1254"/>
      <c r="W8" s="3"/>
      <c r="X8" s="3"/>
      <c r="Y8" s="1257"/>
      <c r="Z8" s="1258">
        <v>5.0000000000000001E-3</v>
      </c>
      <c r="AA8" s="1257">
        <f t="shared" si="2"/>
        <v>0</v>
      </c>
      <c r="AB8" s="1257">
        <f t="shared" si="3"/>
        <v>0</v>
      </c>
      <c r="AC8" s="1257">
        <f t="shared" si="4"/>
        <v>0</v>
      </c>
    </row>
    <row r="9" spans="1:29" s="336" customFormat="1" ht="39.75" customHeight="1" x14ac:dyDescent="0.3">
      <c r="A9" s="313">
        <v>6</v>
      </c>
      <c r="B9" s="1328">
        <f>'COMBOS  DICIEMBRE  2023    '!B9</f>
        <v>0</v>
      </c>
      <c r="C9" s="1379"/>
      <c r="D9" s="1398"/>
      <c r="E9" s="1399"/>
      <c r="F9" s="1403"/>
      <c r="G9" s="1404"/>
      <c r="H9" s="1405"/>
      <c r="I9" s="1406">
        <f>'C O M B O S   NOVIEMBRE 2023'!AV7</f>
        <v>0</v>
      </c>
      <c r="J9" s="1618"/>
      <c r="K9" s="1622"/>
      <c r="L9" s="1263"/>
      <c r="M9" s="1623"/>
      <c r="N9" s="1445"/>
      <c r="O9" s="1439"/>
      <c r="P9" s="1253"/>
      <c r="Q9" s="210"/>
      <c r="R9" s="1562"/>
      <c r="S9" s="898">
        <f>Q9+M9+K9</f>
        <v>0</v>
      </c>
      <c r="T9" s="898" t="e">
        <f t="shared" si="1"/>
        <v>#DIV/0!</v>
      </c>
      <c r="U9" s="1254"/>
      <c r="W9" s="3"/>
      <c r="X9" s="3"/>
      <c r="Y9" s="1257"/>
      <c r="Z9" s="1258">
        <v>5.0000000000000001E-3</v>
      </c>
      <c r="AA9" s="1257">
        <f t="shared" si="2"/>
        <v>0</v>
      </c>
      <c r="AB9" s="1257">
        <f t="shared" si="3"/>
        <v>0</v>
      </c>
      <c r="AC9" s="1257">
        <f t="shared" si="4"/>
        <v>0</v>
      </c>
    </row>
    <row r="10" spans="1:29" s="336" customFormat="1" ht="31.5" customHeight="1" x14ac:dyDescent="0.3">
      <c r="A10" s="313">
        <v>7</v>
      </c>
      <c r="B10" s="1379"/>
      <c r="C10" s="1379"/>
      <c r="D10" s="1398"/>
      <c r="E10" s="1399"/>
      <c r="F10" s="1403"/>
      <c r="G10" s="1404"/>
      <c r="H10" s="1405"/>
      <c r="I10" s="1406">
        <f>'C O M B O S   NOVIEMBRE 2023'!AV8</f>
        <v>0</v>
      </c>
      <c r="J10" s="1618"/>
      <c r="K10" s="1622"/>
      <c r="L10" s="1263"/>
      <c r="M10" s="1623"/>
      <c r="N10" s="1445"/>
      <c r="O10" s="1439"/>
      <c r="P10" s="1253"/>
      <c r="Q10" s="1563"/>
      <c r="R10" s="1564"/>
      <c r="S10" s="898">
        <f>Q10+M10+K10</f>
        <v>0</v>
      </c>
      <c r="T10" s="898" t="e">
        <f t="shared" si="1"/>
        <v>#DIV/0!</v>
      </c>
      <c r="U10" s="1254"/>
      <c r="W10" s="3"/>
      <c r="X10" s="3"/>
      <c r="Y10" s="1257"/>
      <c r="Z10" s="1258">
        <v>5.0000000000000001E-3</v>
      </c>
      <c r="AA10" s="1257">
        <f t="shared" si="2"/>
        <v>0</v>
      </c>
      <c r="AB10" s="1257">
        <f t="shared" si="3"/>
        <v>0</v>
      </c>
      <c r="AC10" s="1257">
        <f t="shared" si="4"/>
        <v>0</v>
      </c>
    </row>
    <row r="11" spans="1:29" s="336" customFormat="1" ht="27" customHeight="1" x14ac:dyDescent="0.3">
      <c r="A11" s="313">
        <v>8</v>
      </c>
      <c r="B11" s="1381"/>
      <c r="C11" s="1379"/>
      <c r="D11" s="1398"/>
      <c r="E11" s="1399"/>
      <c r="F11" s="1403"/>
      <c r="G11" s="1404"/>
      <c r="H11" s="1405"/>
      <c r="I11" s="1406">
        <f>'C O M B O S   NOVIEMBRE 2023'!AV9</f>
        <v>0</v>
      </c>
      <c r="J11" s="1619"/>
      <c r="K11" s="1622"/>
      <c r="L11" s="1263"/>
      <c r="M11" s="1623"/>
      <c r="N11" s="1445"/>
      <c r="O11" s="506"/>
      <c r="P11" s="1253"/>
      <c r="Q11" s="1559"/>
      <c r="R11" s="1565"/>
      <c r="S11" s="898">
        <f t="shared" si="0"/>
        <v>0</v>
      </c>
      <c r="T11" s="898" t="e">
        <f t="shared" si="1"/>
        <v>#DIV/0!</v>
      </c>
      <c r="U11" s="1254"/>
      <c r="W11" s="3"/>
      <c r="X11" s="3"/>
      <c r="Y11" s="1257"/>
      <c r="Z11" s="1258">
        <v>5.0000000000000001E-3</v>
      </c>
      <c r="AA11" s="1257">
        <f t="shared" si="2"/>
        <v>0</v>
      </c>
      <c r="AB11" s="1257">
        <f t="shared" si="3"/>
        <v>0</v>
      </c>
      <c r="AC11" s="1257">
        <f t="shared" si="4"/>
        <v>0</v>
      </c>
    </row>
    <row r="12" spans="1:29" s="336" customFormat="1" ht="31.5" customHeight="1" x14ac:dyDescent="0.3">
      <c r="A12" s="313">
        <v>9</v>
      </c>
      <c r="B12" s="1379"/>
      <c r="C12" s="1379"/>
      <c r="D12" s="1398"/>
      <c r="E12" s="1399"/>
      <c r="F12" s="1403"/>
      <c r="G12" s="1404"/>
      <c r="H12" s="1405"/>
      <c r="I12" s="1406">
        <f>'C O M B O S   NOVIEMBRE 2023'!AV10</f>
        <v>0</v>
      </c>
      <c r="J12" s="1620"/>
      <c r="K12" s="1622"/>
      <c r="L12" s="1265"/>
      <c r="M12" s="1623"/>
      <c r="N12" s="1445"/>
      <c r="O12" s="506"/>
      <c r="P12" s="1253"/>
      <c r="Q12" s="1559"/>
      <c r="R12" s="1565"/>
      <c r="S12" s="898">
        <f>Q12+M12+K12</f>
        <v>0</v>
      </c>
      <c r="T12" s="898" t="e">
        <f t="shared" si="1"/>
        <v>#DIV/0!</v>
      </c>
      <c r="U12" s="1266"/>
      <c r="W12" s="3"/>
      <c r="X12" s="3"/>
      <c r="Y12" s="1257"/>
      <c r="Z12" s="1258">
        <v>5.0000000000000001E-3</v>
      </c>
      <c r="AA12" s="1257">
        <f t="shared" si="2"/>
        <v>0</v>
      </c>
      <c r="AB12" s="1257">
        <f t="shared" si="3"/>
        <v>0</v>
      </c>
      <c r="AC12" s="1257">
        <f t="shared" si="4"/>
        <v>0</v>
      </c>
    </row>
    <row r="13" spans="1:29" s="336" customFormat="1" ht="33" customHeight="1" x14ac:dyDescent="0.3">
      <c r="A13" s="313">
        <v>10</v>
      </c>
      <c r="B13" s="1379"/>
      <c r="C13" s="1379"/>
      <c r="D13" s="1398"/>
      <c r="E13" s="1399"/>
      <c r="F13" s="1403"/>
      <c r="G13" s="1404"/>
      <c r="H13" s="1405"/>
      <c r="I13" s="1406">
        <f>'C O M B O S   NOVIEMBRE 2023'!AV11</f>
        <v>0</v>
      </c>
      <c r="J13" s="1621"/>
      <c r="K13" s="1622"/>
      <c r="L13" s="1265"/>
      <c r="M13" s="1260"/>
      <c r="N13" s="1445"/>
      <c r="O13" s="506"/>
      <c r="P13" s="1267"/>
      <c r="Q13" s="210"/>
      <c r="R13" s="1565"/>
      <c r="S13" s="898">
        <f t="shared" si="0"/>
        <v>0</v>
      </c>
      <c r="T13" s="898" t="e">
        <f t="shared" si="1"/>
        <v>#DIV/0!</v>
      </c>
      <c r="U13" s="1256"/>
      <c r="W13" s="3"/>
      <c r="X13" s="3"/>
      <c r="Y13" s="1257"/>
      <c r="Z13" s="1258">
        <v>5.0000000000000001E-3</v>
      </c>
      <c r="AA13" s="1257">
        <f t="shared" si="2"/>
        <v>0</v>
      </c>
      <c r="AB13" s="1257">
        <f t="shared" si="3"/>
        <v>0</v>
      </c>
      <c r="AC13" s="1257">
        <f t="shared" si="4"/>
        <v>0</v>
      </c>
    </row>
    <row r="14" spans="1:29" s="336" customFormat="1" ht="29.25" customHeight="1" x14ac:dyDescent="0.3">
      <c r="A14" s="313">
        <v>11</v>
      </c>
      <c r="B14" s="1328"/>
      <c r="C14" s="1379"/>
      <c r="D14" s="1398"/>
      <c r="E14" s="1399"/>
      <c r="F14" s="1403"/>
      <c r="G14" s="1404"/>
      <c r="H14" s="1405"/>
      <c r="I14" s="1406"/>
      <c r="J14" s="1326"/>
      <c r="K14" s="1260"/>
      <c r="L14" s="1261"/>
      <c r="M14" s="1260"/>
      <c r="N14" s="1445"/>
      <c r="O14" s="1439"/>
      <c r="P14" s="289"/>
      <c r="Q14" s="210"/>
      <c r="R14" s="1566"/>
      <c r="S14" s="898">
        <f>Q14+M14+K14</f>
        <v>0</v>
      </c>
      <c r="T14" s="898" t="e">
        <f>S14/H14+0.1</f>
        <v>#DIV/0!</v>
      </c>
      <c r="U14" s="1256"/>
      <c r="W14" s="3"/>
      <c r="X14" s="3"/>
      <c r="Y14" s="1257"/>
      <c r="Z14" s="1258">
        <v>5.0000000000000001E-3</v>
      </c>
      <c r="AA14" s="1257">
        <f t="shared" si="2"/>
        <v>0</v>
      </c>
      <c r="AB14" s="1257">
        <f t="shared" si="3"/>
        <v>0</v>
      </c>
      <c r="AC14" s="1257">
        <f t="shared" si="4"/>
        <v>0</v>
      </c>
    </row>
    <row r="15" spans="1:29" s="336" customFormat="1" ht="36" customHeight="1" x14ac:dyDescent="0.3">
      <c r="A15" s="313">
        <v>12</v>
      </c>
      <c r="B15" s="1378"/>
      <c r="C15" s="1379"/>
      <c r="D15" s="1398"/>
      <c r="E15" s="1399"/>
      <c r="F15" s="1403"/>
      <c r="G15" s="1404"/>
      <c r="H15" s="1405"/>
      <c r="I15" s="1406"/>
      <c r="J15" s="1329"/>
      <c r="K15" s="1260"/>
      <c r="L15" s="1261"/>
      <c r="M15" s="1260"/>
      <c r="N15" s="1447"/>
      <c r="O15" s="506"/>
      <c r="P15" s="1267"/>
      <c r="Q15" s="210"/>
      <c r="R15" s="1567"/>
      <c r="S15" s="898">
        <f>Q15+M15+K15</f>
        <v>0</v>
      </c>
      <c r="T15" s="898" t="e">
        <f>S15/H15</f>
        <v>#DIV/0!</v>
      </c>
      <c r="U15" s="1256"/>
      <c r="W15" s="3"/>
      <c r="X15" s="3"/>
      <c r="Y15" s="1257"/>
      <c r="Z15" s="1258">
        <v>5.0000000000000001E-3</v>
      </c>
      <c r="AA15" s="1257">
        <f t="shared" si="2"/>
        <v>0</v>
      </c>
      <c r="AB15" s="1257">
        <f t="shared" si="3"/>
        <v>0</v>
      </c>
      <c r="AC15" s="1257">
        <f t="shared" si="4"/>
        <v>0</v>
      </c>
    </row>
    <row r="16" spans="1:29" s="336" customFormat="1" ht="36" customHeight="1" x14ac:dyDescent="0.3">
      <c r="A16" s="313">
        <v>13</v>
      </c>
      <c r="B16" s="1381"/>
      <c r="C16" s="1379"/>
      <c r="D16" s="1398"/>
      <c r="E16" s="1399"/>
      <c r="F16" s="1403"/>
      <c r="G16" s="1404"/>
      <c r="H16" s="1405"/>
      <c r="I16" s="1406"/>
      <c r="J16" s="1330"/>
      <c r="K16" s="1260"/>
      <c r="L16" s="1265"/>
      <c r="M16" s="1260"/>
      <c r="N16" s="1447"/>
      <c r="O16" s="506"/>
      <c r="P16" s="1253"/>
      <c r="Q16" s="1559"/>
      <c r="R16" s="1565"/>
      <c r="S16" s="898">
        <f t="shared" si="0"/>
        <v>0</v>
      </c>
      <c r="T16" s="898" t="e">
        <f t="shared" si="1"/>
        <v>#DIV/0!</v>
      </c>
      <c r="U16" s="1256"/>
      <c r="W16" s="3"/>
      <c r="X16" s="3"/>
      <c r="Y16" s="1257"/>
      <c r="Z16" s="1258">
        <v>5.0000000000000001E-3</v>
      </c>
      <c r="AA16" s="1257">
        <f t="shared" si="2"/>
        <v>0</v>
      </c>
      <c r="AB16" s="1257">
        <f t="shared" si="3"/>
        <v>0</v>
      </c>
      <c r="AC16" s="1257">
        <f t="shared" si="4"/>
        <v>0</v>
      </c>
    </row>
    <row r="17" spans="1:29" s="336" customFormat="1" ht="36" customHeight="1" x14ac:dyDescent="0.3">
      <c r="A17" s="313">
        <v>14</v>
      </c>
      <c r="B17" s="1382"/>
      <c r="C17" s="1379"/>
      <c r="D17" s="1398"/>
      <c r="E17" s="1399"/>
      <c r="F17" s="1403"/>
      <c r="G17" s="1404"/>
      <c r="H17" s="1405"/>
      <c r="I17" s="1406"/>
      <c r="J17" s="1331"/>
      <c r="K17" s="1260"/>
      <c r="L17" s="1261"/>
      <c r="M17" s="1260"/>
      <c r="N17" s="1445"/>
      <c r="O17" s="506"/>
      <c r="P17" s="1271"/>
      <c r="Q17" s="1559"/>
      <c r="R17" s="1565"/>
      <c r="S17" s="898">
        <f>Q17+M17+K17</f>
        <v>0</v>
      </c>
      <c r="T17" s="898" t="e">
        <f>S17/H17</f>
        <v>#DIV/0!</v>
      </c>
      <c r="U17" s="1272"/>
      <c r="W17" s="3"/>
      <c r="X17" s="3"/>
      <c r="Y17" s="1257"/>
      <c r="Z17" s="1258">
        <v>5.0000000000000001E-3</v>
      </c>
      <c r="AA17" s="1257">
        <f t="shared" si="2"/>
        <v>0</v>
      </c>
      <c r="AB17" s="1257">
        <f t="shared" si="3"/>
        <v>0</v>
      </c>
      <c r="AC17" s="1257">
        <f t="shared" si="4"/>
        <v>0</v>
      </c>
    </row>
    <row r="18" spans="1:29" s="336" customFormat="1" ht="36" customHeight="1" x14ac:dyDescent="0.3">
      <c r="A18" s="313">
        <v>15</v>
      </c>
      <c r="B18" s="1378"/>
      <c r="C18" s="1379"/>
      <c r="D18" s="1398"/>
      <c r="E18" s="1399"/>
      <c r="F18" s="1403"/>
      <c r="G18" s="1404"/>
      <c r="H18" s="1405"/>
      <c r="I18" s="1406"/>
      <c r="J18" s="1332"/>
      <c r="K18" s="1260"/>
      <c r="L18" s="1261"/>
      <c r="M18" s="1260"/>
      <c r="N18" s="1447"/>
      <c r="O18" s="1439"/>
      <c r="P18" s="1023"/>
      <c r="Q18" s="1559"/>
      <c r="R18" s="1566"/>
      <c r="S18" s="898">
        <f>Q18+M18+K18</f>
        <v>0</v>
      </c>
      <c r="T18" s="898" t="e">
        <f t="shared" si="1"/>
        <v>#DIV/0!</v>
      </c>
      <c r="U18" s="1273"/>
      <c r="W18" s="3"/>
      <c r="X18" s="3"/>
      <c r="Y18" s="1257"/>
      <c r="Z18" s="1258">
        <v>5.0000000000000001E-3</v>
      </c>
      <c r="AA18" s="1257">
        <f t="shared" si="2"/>
        <v>0</v>
      </c>
      <c r="AB18" s="1257">
        <f t="shared" si="3"/>
        <v>0</v>
      </c>
      <c r="AC18" s="1257">
        <f t="shared" si="4"/>
        <v>0</v>
      </c>
    </row>
    <row r="19" spans="1:29" s="336" customFormat="1" ht="36" customHeight="1" x14ac:dyDescent="0.3">
      <c r="A19" s="313">
        <v>16</v>
      </c>
      <c r="B19" s="1321"/>
      <c r="C19" s="1255"/>
      <c r="D19" s="1407"/>
      <c r="E19" s="1408"/>
      <c r="F19" s="1409"/>
      <c r="G19" s="1029"/>
      <c r="H19" s="1410"/>
      <c r="I19" s="1411"/>
      <c r="J19" s="1325"/>
      <c r="K19" s="1260"/>
      <c r="L19" s="1261"/>
      <c r="M19" s="1260"/>
      <c r="N19" s="1447"/>
      <c r="O19" s="1439"/>
      <c r="P19" s="289"/>
      <c r="Q19" s="1559"/>
      <c r="R19" s="1568"/>
      <c r="S19" s="898">
        <f>Q19+M19+K19</f>
        <v>0</v>
      </c>
      <c r="T19" s="898" t="e">
        <f t="shared" si="1"/>
        <v>#DIV/0!</v>
      </c>
      <c r="W19" s="3"/>
      <c r="X19" s="3"/>
      <c r="Y19" s="1257"/>
      <c r="Z19" s="1258">
        <v>5.0000000000000001E-3</v>
      </c>
      <c r="AA19" s="1257">
        <f t="shared" si="2"/>
        <v>0</v>
      </c>
      <c r="AB19" s="1257">
        <f t="shared" si="3"/>
        <v>0</v>
      </c>
      <c r="AC19" s="1257">
        <f t="shared" si="4"/>
        <v>0</v>
      </c>
    </row>
    <row r="20" spans="1:29" s="336" customFormat="1" ht="36" customHeight="1" x14ac:dyDescent="0.25">
      <c r="A20" s="313">
        <v>17</v>
      </c>
      <c r="B20" s="1323"/>
      <c r="C20" s="1255"/>
      <c r="D20" s="1407"/>
      <c r="E20" s="1408"/>
      <c r="F20" s="1409"/>
      <c r="G20" s="1029"/>
      <c r="H20" s="1410"/>
      <c r="I20" s="1411"/>
      <c r="J20" s="1333"/>
      <c r="K20" s="1260"/>
      <c r="L20" s="1261"/>
      <c r="M20" s="1260"/>
      <c r="N20" s="1447"/>
      <c r="O20" s="1439"/>
      <c r="P20" s="289"/>
      <c r="Q20" s="1559"/>
      <c r="R20" s="1568"/>
      <c r="S20" s="898">
        <f t="shared" si="0"/>
        <v>0</v>
      </c>
      <c r="T20" s="898" t="e">
        <f t="shared" si="1"/>
        <v>#DIV/0!</v>
      </c>
      <c r="W20" s="3"/>
      <c r="X20" s="3"/>
      <c r="Y20" s="1257"/>
      <c r="Z20" s="1258">
        <v>5.0000000000000001E-3</v>
      </c>
      <c r="AA20" s="1257">
        <f t="shared" si="2"/>
        <v>0</v>
      </c>
      <c r="AB20" s="1257">
        <f t="shared" si="3"/>
        <v>0</v>
      </c>
      <c r="AC20" s="1257">
        <f t="shared" si="4"/>
        <v>0</v>
      </c>
    </row>
    <row r="21" spans="1:29" s="336" customFormat="1" ht="36" customHeight="1" x14ac:dyDescent="0.25">
      <c r="A21" s="313">
        <v>18</v>
      </c>
      <c r="B21" s="1324"/>
      <c r="C21" s="1334"/>
      <c r="D21" s="1407"/>
      <c r="E21" s="1408"/>
      <c r="F21" s="1409"/>
      <c r="G21" s="1029"/>
      <c r="H21" s="1410"/>
      <c r="I21" s="1411"/>
      <c r="J21" s="1335"/>
      <c r="K21" s="1260"/>
      <c r="L21" s="1261"/>
      <c r="M21" s="1260"/>
      <c r="N21" s="1447"/>
      <c r="O21" s="1439"/>
      <c r="P21" s="1253"/>
      <c r="Q21" s="1559"/>
      <c r="R21" s="1568"/>
      <c r="S21" s="898">
        <f t="shared" si="0"/>
        <v>0</v>
      </c>
      <c r="T21" s="898" t="e">
        <f t="shared" si="1"/>
        <v>#DIV/0!</v>
      </c>
      <c r="W21" s="3"/>
      <c r="X21" s="3"/>
      <c r="Y21" s="1257"/>
      <c r="Z21" s="1258">
        <v>5.0000000000000001E-3</v>
      </c>
      <c r="AA21" s="1257">
        <f t="shared" si="2"/>
        <v>0</v>
      </c>
      <c r="AB21" s="1257">
        <f t="shared" si="3"/>
        <v>0</v>
      </c>
      <c r="AC21" s="1257">
        <f t="shared" si="4"/>
        <v>0</v>
      </c>
    </row>
    <row r="22" spans="1:29" s="336" customFormat="1" ht="36" customHeight="1" x14ac:dyDescent="0.3">
      <c r="A22" s="313">
        <v>19</v>
      </c>
      <c r="B22" s="1322"/>
      <c r="C22" s="1255"/>
      <c r="D22" s="1407"/>
      <c r="E22" s="1408"/>
      <c r="F22" s="1409"/>
      <c r="G22" s="1029"/>
      <c r="H22" s="1410"/>
      <c r="I22" s="1411"/>
      <c r="J22" s="1288"/>
      <c r="K22" s="1260"/>
      <c r="L22" s="1261"/>
      <c r="M22" s="1260"/>
      <c r="N22" s="1447"/>
      <c r="O22" s="506"/>
      <c r="P22" s="1253"/>
      <c r="Q22" s="1559"/>
      <c r="R22" s="1568"/>
      <c r="S22" s="898">
        <f>Q22+M22+K22</f>
        <v>0</v>
      </c>
      <c r="T22" s="898" t="e">
        <f t="shared" si="1"/>
        <v>#DIV/0!</v>
      </c>
      <c r="W22" s="3"/>
      <c r="X22" s="3"/>
      <c r="Y22" s="1257"/>
      <c r="Z22" s="1258">
        <v>5.0000000000000001E-3</v>
      </c>
      <c r="AA22" s="1257">
        <f t="shared" si="2"/>
        <v>0</v>
      </c>
      <c r="AB22" s="1257">
        <f t="shared" si="3"/>
        <v>0</v>
      </c>
      <c r="AC22" s="1257">
        <f t="shared" si="4"/>
        <v>0</v>
      </c>
    </row>
    <row r="23" spans="1:29" s="336" customFormat="1" ht="36" customHeight="1" x14ac:dyDescent="0.3">
      <c r="A23" s="313">
        <v>20</v>
      </c>
      <c r="B23" s="1323"/>
      <c r="C23" s="1255"/>
      <c r="D23" s="1407"/>
      <c r="E23" s="1408"/>
      <c r="F23" s="1409"/>
      <c r="G23" s="1029"/>
      <c r="H23" s="1410"/>
      <c r="I23" s="1411"/>
      <c r="J23" s="1288"/>
      <c r="K23" s="1260"/>
      <c r="L23" s="1261"/>
      <c r="M23" s="1260"/>
      <c r="N23" s="1449"/>
      <c r="O23" s="506"/>
      <c r="P23" s="1275"/>
      <c r="Q23" s="1559"/>
      <c r="R23" s="1568"/>
      <c r="S23" s="898">
        <f>Q23+M23+K23</f>
        <v>0</v>
      </c>
      <c r="T23" s="898" t="e">
        <f t="shared" si="1"/>
        <v>#DIV/0!</v>
      </c>
      <c r="W23" s="3"/>
      <c r="X23" s="3"/>
      <c r="Y23" s="1257"/>
      <c r="Z23" s="1258">
        <v>5.0000000000000001E-3</v>
      </c>
      <c r="AA23" s="1257">
        <f t="shared" si="2"/>
        <v>0</v>
      </c>
      <c r="AB23" s="1257">
        <f t="shared" si="3"/>
        <v>0</v>
      </c>
      <c r="AC23" s="1257">
        <f t="shared" si="4"/>
        <v>0</v>
      </c>
    </row>
    <row r="24" spans="1:29" s="336" customFormat="1" ht="36" customHeight="1" x14ac:dyDescent="0.25">
      <c r="A24" s="313">
        <v>21</v>
      </c>
      <c r="B24" s="1321"/>
      <c r="C24" s="1255"/>
      <c r="D24" s="1412"/>
      <c r="E24" s="1408"/>
      <c r="F24" s="1409"/>
      <c r="G24" s="1029"/>
      <c r="H24" s="1410"/>
      <c r="I24" s="1411"/>
      <c r="J24" s="1326"/>
      <c r="K24" s="1260"/>
      <c r="L24" s="1261"/>
      <c r="M24" s="1260"/>
      <c r="N24" s="1445"/>
      <c r="O24" s="1439"/>
      <c r="P24" s="1271"/>
      <c r="Q24" s="1559"/>
      <c r="R24" s="1568"/>
      <c r="S24" s="898">
        <f>Q24+M24+K24</f>
        <v>0</v>
      </c>
      <c r="T24" s="898" t="e">
        <f>S24/H24</f>
        <v>#DIV/0!</v>
      </c>
      <c r="W24" s="3"/>
      <c r="X24" s="3"/>
      <c r="Y24" s="1257"/>
      <c r="Z24" s="1258">
        <v>5.0000000000000001E-3</v>
      </c>
      <c r="AA24" s="1257">
        <f t="shared" si="2"/>
        <v>0</v>
      </c>
      <c r="AB24" s="1257">
        <f t="shared" si="3"/>
        <v>0</v>
      </c>
      <c r="AC24" s="1257">
        <f t="shared" si="4"/>
        <v>0</v>
      </c>
    </row>
    <row r="25" spans="1:29" s="336" customFormat="1" ht="36" customHeight="1" x14ac:dyDescent="0.25">
      <c r="A25" s="313">
        <v>22</v>
      </c>
      <c r="B25" s="1321"/>
      <c r="C25" s="1260"/>
      <c r="D25" s="1412"/>
      <c r="E25" s="1408"/>
      <c r="F25" s="1409"/>
      <c r="G25" s="1029"/>
      <c r="H25" s="1410"/>
      <c r="I25" s="1411"/>
      <c r="J25" s="1335"/>
      <c r="K25" s="1260"/>
      <c r="L25" s="1261"/>
      <c r="M25" s="1260"/>
      <c r="N25" s="1445"/>
      <c r="O25" s="1439"/>
      <c r="P25" s="1253"/>
      <c r="Q25" s="1559"/>
      <c r="R25" s="1568"/>
      <c r="S25" s="898">
        <f t="shared" si="0"/>
        <v>0</v>
      </c>
      <c r="T25" s="898" t="e">
        <f t="shared" si="1"/>
        <v>#DIV/0!</v>
      </c>
      <c r="W25" s="3"/>
      <c r="X25" s="3"/>
      <c r="Y25" s="1257"/>
      <c r="Z25" s="1258">
        <v>5.0000000000000001E-3</v>
      </c>
      <c r="AA25" s="1257">
        <f t="shared" si="2"/>
        <v>0</v>
      </c>
      <c r="AB25" s="1257">
        <f t="shared" si="3"/>
        <v>0</v>
      </c>
      <c r="AC25" s="1257">
        <f t="shared" si="4"/>
        <v>0</v>
      </c>
    </row>
    <row r="26" spans="1:29" s="336" customFormat="1" ht="48.75" customHeight="1" x14ac:dyDescent="0.25">
      <c r="A26" s="313">
        <v>23</v>
      </c>
      <c r="B26" s="1336"/>
      <c r="C26" s="1255"/>
      <c r="D26" s="1412"/>
      <c r="E26" s="1408"/>
      <c r="F26" s="1409"/>
      <c r="G26" s="740"/>
      <c r="H26" s="1410"/>
      <c r="I26" s="1411"/>
      <c r="J26" s="1333"/>
      <c r="K26" s="1260"/>
      <c r="L26" s="1293"/>
      <c r="M26" s="1260"/>
      <c r="N26" s="1446"/>
      <c r="O26" s="1439"/>
      <c r="P26" s="1267"/>
      <c r="Q26" s="1559"/>
      <c r="R26" s="1446"/>
      <c r="S26" s="898">
        <f>Q26+M26+K26</f>
        <v>0</v>
      </c>
      <c r="T26" s="898" t="e">
        <f>S26/H26</f>
        <v>#DIV/0!</v>
      </c>
      <c r="W26" s="3"/>
      <c r="X26" s="3"/>
      <c r="Y26" s="1257"/>
      <c r="Z26" s="1258">
        <v>5.0000000000000001E-3</v>
      </c>
      <c r="AA26" s="1257">
        <f t="shared" si="2"/>
        <v>0</v>
      </c>
      <c r="AB26" s="1257">
        <f t="shared" si="3"/>
        <v>0</v>
      </c>
      <c r="AC26" s="1257">
        <f t="shared" si="4"/>
        <v>0</v>
      </c>
    </row>
    <row r="27" spans="1:29" s="336" customFormat="1" ht="35.25" customHeight="1" x14ac:dyDescent="0.3">
      <c r="A27" s="313">
        <v>24</v>
      </c>
      <c r="B27" s="1255"/>
      <c r="C27" s="1255"/>
      <c r="D27" s="1412"/>
      <c r="E27" s="1408"/>
      <c r="F27" s="1409"/>
      <c r="G27" s="740"/>
      <c r="H27" s="1410"/>
      <c r="I27" s="1411"/>
      <c r="J27" s="1288"/>
      <c r="K27" s="124"/>
      <c r="L27" s="1261"/>
      <c r="M27" s="1260"/>
      <c r="N27" s="1445"/>
      <c r="O27" s="1439"/>
      <c r="P27" s="289"/>
      <c r="Q27" s="1563"/>
      <c r="R27" s="1569"/>
      <c r="S27" s="898">
        <f>Q27+M27+K27+P27</f>
        <v>0</v>
      </c>
      <c r="T27" s="898" t="e">
        <f t="shared" si="1"/>
        <v>#DIV/0!</v>
      </c>
      <c r="W27" s="3"/>
      <c r="Y27" s="1257"/>
      <c r="Z27" s="1258">
        <v>5.0000000000000001E-3</v>
      </c>
      <c r="AA27" s="1257">
        <f t="shared" si="2"/>
        <v>0</v>
      </c>
      <c r="AB27" s="1257">
        <f t="shared" si="3"/>
        <v>0</v>
      </c>
      <c r="AC27" s="1257">
        <f t="shared" si="4"/>
        <v>0</v>
      </c>
    </row>
    <row r="28" spans="1:29" s="336" customFormat="1" ht="35.25" customHeight="1" x14ac:dyDescent="0.3">
      <c r="A28" s="313">
        <v>25</v>
      </c>
      <c r="B28" s="1255"/>
      <c r="C28" s="1255"/>
      <c r="D28" s="1412"/>
      <c r="E28" s="1408"/>
      <c r="F28" s="1409"/>
      <c r="G28" s="740"/>
      <c r="H28" s="1410"/>
      <c r="I28" s="1411"/>
      <c r="J28" s="1337"/>
      <c r="K28" s="1279"/>
      <c r="L28" s="1261"/>
      <c r="M28" s="1280"/>
      <c r="N28" s="1445"/>
      <c r="O28" s="1440"/>
      <c r="P28" s="1253"/>
      <c r="Q28" s="1559"/>
      <c r="R28" s="1446"/>
      <c r="S28" s="898">
        <f t="shared" si="0"/>
        <v>0</v>
      </c>
      <c r="T28" s="898" t="e">
        <f t="shared" si="1"/>
        <v>#DIV/0!</v>
      </c>
      <c r="W28" s="3"/>
      <c r="X28" s="3"/>
      <c r="Y28" s="1257"/>
      <c r="Z28" s="1258">
        <v>0</v>
      </c>
      <c r="AA28" s="1257">
        <f t="shared" si="2"/>
        <v>0</v>
      </c>
      <c r="AB28" s="1257">
        <f t="shared" si="3"/>
        <v>0</v>
      </c>
      <c r="AC28" s="1257">
        <f t="shared" si="4"/>
        <v>0</v>
      </c>
    </row>
    <row r="29" spans="1:29" s="336" customFormat="1" ht="33.75" customHeight="1" x14ac:dyDescent="0.3">
      <c r="A29" s="313">
        <v>26</v>
      </c>
      <c r="B29" s="1338"/>
      <c r="C29" s="1255"/>
      <c r="D29" s="1412"/>
      <c r="E29" s="1408"/>
      <c r="F29" s="1409"/>
      <c r="G29" s="740"/>
      <c r="H29" s="1410"/>
      <c r="I29" s="1411"/>
      <c r="J29" s="1288"/>
      <c r="K29" s="1030"/>
      <c r="L29" s="1261"/>
      <c r="M29" s="1260"/>
      <c r="N29" s="1445"/>
      <c r="O29" s="1441"/>
      <c r="P29" s="1253"/>
      <c r="Q29" s="1563"/>
      <c r="R29" s="1569"/>
      <c r="S29" s="898">
        <f t="shared" si="0"/>
        <v>0</v>
      </c>
      <c r="T29" s="898" t="e">
        <f t="shared" si="1"/>
        <v>#DIV/0!</v>
      </c>
      <c r="W29" s="3"/>
      <c r="X29" s="3"/>
      <c r="Y29" s="1257"/>
      <c r="Z29" s="1258"/>
      <c r="AA29" s="1257"/>
      <c r="AB29" s="1257"/>
      <c r="AC29" s="1257">
        <f>SUM(AC7:AC28)</f>
        <v>0</v>
      </c>
    </row>
    <row r="30" spans="1:29" s="336" customFormat="1" ht="42" customHeight="1" x14ac:dyDescent="0.3">
      <c r="A30" s="313">
        <v>27</v>
      </c>
      <c r="B30" s="1255"/>
      <c r="C30" s="1255"/>
      <c r="D30" s="1412"/>
      <c r="E30" s="1399"/>
      <c r="F30" s="1403"/>
      <c r="G30" s="1286"/>
      <c r="H30" s="1405"/>
      <c r="I30" s="1411"/>
      <c r="J30" s="1333"/>
      <c r="K30" s="124"/>
      <c r="L30" s="1261"/>
      <c r="M30" s="1260"/>
      <c r="N30" s="1446"/>
      <c r="O30" s="1441"/>
      <c r="P30" s="1253"/>
      <c r="Q30" s="1559"/>
      <c r="R30" s="1446"/>
      <c r="S30" s="898">
        <f>Q30+M30+K30</f>
        <v>0</v>
      </c>
      <c r="T30" s="898" t="e">
        <f t="shared" si="1"/>
        <v>#DIV/0!</v>
      </c>
      <c r="W30" s="3"/>
      <c r="X30" s="3"/>
      <c r="Y30" s="1257"/>
      <c r="Z30" s="1258"/>
      <c r="AA30" s="1257"/>
      <c r="AB30" s="1257"/>
      <c r="AC30" s="1257"/>
    </row>
    <row r="31" spans="1:29" s="336" customFormat="1" ht="32.25" customHeight="1" x14ac:dyDescent="0.3">
      <c r="A31" s="313">
        <v>28</v>
      </c>
      <c r="B31" s="1255"/>
      <c r="C31" s="1339"/>
      <c r="D31" s="1412"/>
      <c r="E31" s="1399"/>
      <c r="F31" s="1403"/>
      <c r="G31" s="1286"/>
      <c r="H31" s="1405"/>
      <c r="I31" s="1411"/>
      <c r="J31" s="1335"/>
      <c r="K31" s="124"/>
      <c r="L31" s="1269"/>
      <c r="M31" s="1260"/>
      <c r="N31" s="1446"/>
      <c r="O31" s="1441"/>
      <c r="P31" s="1253"/>
      <c r="Q31" s="1563"/>
      <c r="R31" s="1446"/>
      <c r="S31" s="898">
        <f t="shared" si="0"/>
        <v>0</v>
      </c>
      <c r="T31" s="898" t="e">
        <f t="shared" si="1"/>
        <v>#DIV/0!</v>
      </c>
      <c r="W31" s="3"/>
      <c r="X31" s="3"/>
      <c r="Y31" s="1257"/>
      <c r="Z31" s="1258"/>
      <c r="AA31" s="1257"/>
      <c r="AB31" s="1257"/>
      <c r="AC31" s="1257"/>
    </row>
    <row r="32" spans="1:29" s="336" customFormat="1" ht="38.25" customHeight="1" x14ac:dyDescent="0.3">
      <c r="A32" s="313">
        <v>29</v>
      </c>
      <c r="B32" s="1255"/>
      <c r="C32" s="1255"/>
      <c r="D32" s="1412"/>
      <c r="E32" s="1399"/>
      <c r="F32" s="1403"/>
      <c r="G32" s="1286"/>
      <c r="H32" s="1405"/>
      <c r="I32" s="1411"/>
      <c r="J32" s="1283"/>
      <c r="K32" s="1281"/>
      <c r="L32" s="1282"/>
      <c r="M32" s="1260"/>
      <c r="N32" s="1446"/>
      <c r="O32" s="1441"/>
      <c r="P32" s="1253"/>
      <c r="Q32" s="1559"/>
      <c r="R32" s="1446"/>
      <c r="S32" s="898">
        <f>Q32+M32+K32+P32</f>
        <v>0</v>
      </c>
      <c r="T32" s="898" t="e">
        <f t="shared" si="1"/>
        <v>#DIV/0!</v>
      </c>
      <c r="W32" s="3"/>
      <c r="X32" s="3"/>
      <c r="Y32" s="1257"/>
      <c r="Z32" s="1258"/>
      <c r="AA32" s="1257"/>
      <c r="AB32" s="1257"/>
      <c r="AC32" s="1257"/>
    </row>
    <row r="33" spans="1:29" s="336" customFormat="1" ht="37.5" customHeight="1" x14ac:dyDescent="0.3">
      <c r="A33" s="313">
        <v>30</v>
      </c>
      <c r="B33" s="1259"/>
      <c r="C33" s="285"/>
      <c r="D33" s="1413"/>
      <c r="E33" s="1414"/>
      <c r="F33" s="1400"/>
      <c r="G33" s="1415"/>
      <c r="H33" s="1401"/>
      <c r="I33" s="1402"/>
      <c r="J33" s="1283"/>
      <c r="K33" s="1279"/>
      <c r="L33" s="1261"/>
      <c r="M33" s="1280"/>
      <c r="N33" s="1447"/>
      <c r="O33" s="1440"/>
      <c r="P33" s="1253"/>
      <c r="Q33" s="1563"/>
      <c r="R33" s="1446"/>
      <c r="S33" s="898">
        <f>Q33+M33+K33+P33</f>
        <v>0</v>
      </c>
      <c r="T33" s="898" t="e">
        <f t="shared" si="1"/>
        <v>#DIV/0!</v>
      </c>
      <c r="W33" s="3"/>
      <c r="X33" s="3"/>
      <c r="Y33" s="1257"/>
      <c r="Z33" s="1258"/>
      <c r="AA33" s="1257"/>
      <c r="AB33" s="1257"/>
      <c r="AC33" s="1257"/>
    </row>
    <row r="34" spans="1:29" s="336" customFormat="1" ht="28.5" customHeight="1" x14ac:dyDescent="0.3">
      <c r="A34" s="313">
        <v>31</v>
      </c>
      <c r="B34" s="285"/>
      <c r="C34" s="1274"/>
      <c r="D34" s="1413"/>
      <c r="E34" s="1414"/>
      <c r="F34" s="1400"/>
      <c r="G34" s="1415"/>
      <c r="H34" s="1401"/>
      <c r="I34" s="1416"/>
      <c r="J34" s="1284"/>
      <c r="K34" s="1030"/>
      <c r="L34" s="1261"/>
      <c r="M34" s="1285"/>
      <c r="N34" s="1446"/>
      <c r="O34" s="1441"/>
      <c r="P34" s="1253"/>
      <c r="Q34" s="1040"/>
      <c r="R34" s="1560"/>
      <c r="S34" s="898">
        <f>Q34+M34+K34+P34</f>
        <v>0</v>
      </c>
      <c r="T34" s="898" t="e">
        <f t="shared" si="1"/>
        <v>#DIV/0!</v>
      </c>
      <c r="W34" s="3"/>
      <c r="X34" s="3"/>
      <c r="Y34" s="1257"/>
      <c r="Z34" s="1258"/>
      <c r="AA34" s="1257"/>
      <c r="AB34" s="1257"/>
      <c r="AC34" s="1257"/>
    </row>
    <row r="35" spans="1:29" s="336" customFormat="1" ht="28.5" customHeight="1" x14ac:dyDescent="0.3">
      <c r="A35" s="313">
        <v>32</v>
      </c>
      <c r="B35" s="285"/>
      <c r="C35" s="1274"/>
      <c r="D35" s="1413"/>
      <c r="E35" s="1414"/>
      <c r="F35" s="1400"/>
      <c r="G35" s="599"/>
      <c r="H35" s="1401"/>
      <c r="I35" s="1416"/>
      <c r="J35" s="1288"/>
      <c r="K35" s="1041"/>
      <c r="L35" s="1261"/>
      <c r="M35" s="1285"/>
      <c r="N35" s="1446"/>
      <c r="O35" s="1441"/>
      <c r="P35" s="1253"/>
      <c r="Q35" s="210"/>
      <c r="R35" s="1446"/>
      <c r="S35" s="898">
        <f>Q35+M35+K35</f>
        <v>0</v>
      </c>
      <c r="T35" s="898" t="e">
        <f t="shared" si="1"/>
        <v>#DIV/0!</v>
      </c>
      <c r="W35" s="3"/>
      <c r="X35" s="3"/>
      <c r="Y35" s="1257"/>
      <c r="Z35" s="1258"/>
      <c r="AA35" s="1257"/>
      <c r="AB35" s="1257"/>
      <c r="AC35" s="1257"/>
    </row>
    <row r="36" spans="1:29" s="336" customFormat="1" x14ac:dyDescent="0.3">
      <c r="A36" s="313"/>
      <c r="B36" s="1042"/>
      <c r="C36" s="1132"/>
      <c r="D36" s="1417"/>
      <c r="E36" s="1418"/>
      <c r="F36" s="1395"/>
      <c r="G36" s="1419"/>
      <c r="H36" s="1396"/>
      <c r="I36" s="1397"/>
      <c r="J36" s="1292"/>
      <c r="K36" s="1260"/>
      <c r="L36" s="1282"/>
      <c r="M36" s="1260"/>
      <c r="N36" s="1445"/>
      <c r="O36" s="1441"/>
      <c r="P36" s="1253"/>
      <c r="Q36" s="210"/>
      <c r="R36" s="1570"/>
      <c r="S36" s="898">
        <f t="shared" ref="S36:S49" si="5">Q36+M36+K36</f>
        <v>0</v>
      </c>
      <c r="T36" s="906" t="e">
        <f t="shared" ref="T36:T37" si="6">S36/H36</f>
        <v>#DIV/0!</v>
      </c>
    </row>
    <row r="37" spans="1:29" s="336" customFormat="1" ht="20.25" customHeight="1" x14ac:dyDescent="0.25">
      <c r="A37" s="313"/>
      <c r="B37" s="1042"/>
      <c r="C37" s="1132"/>
      <c r="D37" s="1417"/>
      <c r="E37" s="1418"/>
      <c r="F37" s="1395"/>
      <c r="G37" s="1419"/>
      <c r="H37" s="1396"/>
      <c r="I37" s="1397"/>
      <c r="J37" s="1315"/>
      <c r="K37" s="1260"/>
      <c r="L37" s="1282"/>
      <c r="M37" s="1260"/>
      <c r="N37" s="1445"/>
      <c r="O37" s="1442"/>
      <c r="P37" s="1316"/>
      <c r="Q37" s="1571"/>
      <c r="R37" s="164"/>
      <c r="S37" s="898">
        <f t="shared" si="5"/>
        <v>0</v>
      </c>
      <c r="T37" s="906" t="e">
        <f t="shared" si="6"/>
        <v>#DIV/0!</v>
      </c>
    </row>
    <row r="38" spans="1:29" s="336" customFormat="1" ht="19.5" thickBot="1" x14ac:dyDescent="0.35">
      <c r="A38" s="313"/>
      <c r="B38" s="1042"/>
      <c r="C38" s="1296"/>
      <c r="D38" s="1420"/>
      <c r="E38" s="1418"/>
      <c r="F38" s="1395"/>
      <c r="G38" s="353"/>
      <c r="H38" s="1396"/>
      <c r="I38" s="1397">
        <f t="shared" ref="I38:I50" si="7">H38-F38</f>
        <v>0</v>
      </c>
      <c r="J38" s="1294"/>
      <c r="K38" s="1248"/>
      <c r="L38" s="1295"/>
      <c r="M38" s="1086"/>
      <c r="N38" s="1450"/>
      <c r="O38" s="1438"/>
      <c r="P38" s="1169"/>
      <c r="Q38" s="1572"/>
      <c r="R38" s="1573"/>
      <c r="S38" s="898">
        <f t="shared" si="5"/>
        <v>0</v>
      </c>
      <c r="T38" s="898" t="e">
        <f t="shared" ref="T38:T46" si="8">S38/H38+0.1</f>
        <v>#DIV/0!</v>
      </c>
    </row>
    <row r="39" spans="1:29" s="336" customFormat="1" ht="19.5" hidden="1" thickBot="1" x14ac:dyDescent="0.35">
      <c r="A39" s="313"/>
      <c r="B39" s="1042"/>
      <c r="C39" s="1042"/>
      <c r="D39" s="1420"/>
      <c r="E39" s="1418"/>
      <c r="F39" s="1395"/>
      <c r="G39" s="353"/>
      <c r="H39" s="1396"/>
      <c r="I39" s="1397">
        <f t="shared" si="7"/>
        <v>0</v>
      </c>
      <c r="J39" s="1294"/>
      <c r="K39" s="1248"/>
      <c r="L39" s="1295"/>
      <c r="M39" s="1086"/>
      <c r="N39" s="1450"/>
      <c r="O39" s="1438"/>
      <c r="P39" s="1169"/>
      <c r="Q39" s="1574"/>
      <c r="R39" s="1575"/>
      <c r="S39" s="898">
        <f t="shared" si="5"/>
        <v>0</v>
      </c>
      <c r="T39" s="898" t="e">
        <f t="shared" si="8"/>
        <v>#DIV/0!</v>
      </c>
    </row>
    <row r="40" spans="1:29" s="336" customFormat="1" ht="19.5" hidden="1" thickBot="1" x14ac:dyDescent="0.35">
      <c r="A40" s="313"/>
      <c r="B40" s="1042"/>
      <c r="C40" s="1042"/>
      <c r="D40" s="1420"/>
      <c r="E40" s="1418"/>
      <c r="F40" s="1395"/>
      <c r="G40" s="353"/>
      <c r="H40" s="1396"/>
      <c r="I40" s="1397">
        <f t="shared" si="7"/>
        <v>0</v>
      </c>
      <c r="J40" s="1294"/>
      <c r="K40" s="1248"/>
      <c r="L40" s="1295"/>
      <c r="M40" s="1086"/>
      <c r="N40" s="1450"/>
      <c r="O40" s="1438"/>
      <c r="P40" s="1169"/>
      <c r="Q40" s="1574"/>
      <c r="R40" s="1575"/>
      <c r="S40" s="898">
        <f t="shared" si="5"/>
        <v>0</v>
      </c>
      <c r="T40" s="898" t="e">
        <f t="shared" si="8"/>
        <v>#DIV/0!</v>
      </c>
    </row>
    <row r="41" spans="1:29" s="336" customFormat="1" ht="19.5" hidden="1" thickBot="1" x14ac:dyDescent="0.35">
      <c r="A41" s="313"/>
      <c r="B41" s="1042"/>
      <c r="C41" s="1042"/>
      <c r="D41" s="1420"/>
      <c r="E41" s="1418"/>
      <c r="F41" s="1395"/>
      <c r="G41" s="353"/>
      <c r="H41" s="1396"/>
      <c r="I41" s="1397">
        <f t="shared" si="7"/>
        <v>0</v>
      </c>
      <c r="J41" s="1294"/>
      <c r="K41" s="1248"/>
      <c r="L41" s="1295"/>
      <c r="M41" s="1086"/>
      <c r="N41" s="1450"/>
      <c r="O41" s="1438"/>
      <c r="P41" s="1169"/>
      <c r="Q41" s="1574"/>
      <c r="R41" s="1576"/>
      <c r="S41" s="898">
        <f t="shared" si="5"/>
        <v>0</v>
      </c>
      <c r="T41" s="898" t="e">
        <f t="shared" si="8"/>
        <v>#DIV/0!</v>
      </c>
    </row>
    <row r="42" spans="1:29" s="336" customFormat="1" ht="19.5" hidden="1" thickBot="1" x14ac:dyDescent="0.35">
      <c r="A42" s="313"/>
      <c r="B42" s="1042"/>
      <c r="C42" s="1042"/>
      <c r="D42" s="1420"/>
      <c r="E42" s="1418"/>
      <c r="F42" s="1395"/>
      <c r="G42" s="353"/>
      <c r="H42" s="1396"/>
      <c r="I42" s="1397">
        <f t="shared" si="7"/>
        <v>0</v>
      </c>
      <c r="J42" s="1294"/>
      <c r="K42" s="1248"/>
      <c r="L42" s="1295"/>
      <c r="M42" s="1086"/>
      <c r="N42" s="1450"/>
      <c r="O42" s="1438"/>
      <c r="P42" s="1169"/>
      <c r="Q42" s="1574"/>
      <c r="R42" s="1576"/>
      <c r="S42" s="898">
        <f t="shared" si="5"/>
        <v>0</v>
      </c>
      <c r="T42" s="898" t="e">
        <f t="shared" si="8"/>
        <v>#DIV/0!</v>
      </c>
    </row>
    <row r="43" spans="1:29" s="336" customFormat="1" ht="19.5" hidden="1" thickBot="1" x14ac:dyDescent="0.35">
      <c r="A43" s="313"/>
      <c r="B43" s="1042"/>
      <c r="C43" s="1296"/>
      <c r="D43" s="1421"/>
      <c r="E43" s="1418"/>
      <c r="F43" s="1395"/>
      <c r="G43" s="353"/>
      <c r="H43" s="1396"/>
      <c r="I43" s="1397">
        <f t="shared" si="7"/>
        <v>0</v>
      </c>
      <c r="J43" s="1294"/>
      <c r="K43" s="1248"/>
      <c r="L43" s="1295"/>
      <c r="M43" s="1086"/>
      <c r="N43" s="1450"/>
      <c r="O43" s="1438"/>
      <c r="P43" s="1169"/>
      <c r="Q43" s="956"/>
      <c r="R43" s="1577"/>
      <c r="S43" s="898">
        <f t="shared" si="5"/>
        <v>0</v>
      </c>
      <c r="T43" s="898" t="e">
        <f t="shared" si="8"/>
        <v>#DIV/0!</v>
      </c>
    </row>
    <row r="44" spans="1:29" s="336" customFormat="1" ht="19.5" hidden="1" thickBot="1" x14ac:dyDescent="0.35">
      <c r="A44" s="313"/>
      <c r="B44" s="1042"/>
      <c r="C44" s="1296"/>
      <c r="D44" s="1417"/>
      <c r="E44" s="1418"/>
      <c r="F44" s="1395"/>
      <c r="G44" s="353"/>
      <c r="H44" s="1396"/>
      <c r="I44" s="1397">
        <f t="shared" si="7"/>
        <v>0</v>
      </c>
      <c r="J44" s="1294"/>
      <c r="K44" s="1248"/>
      <c r="L44" s="1295"/>
      <c r="M44" s="1086"/>
      <c r="N44" s="1450"/>
      <c r="O44" s="1438"/>
      <c r="P44" s="1169"/>
      <c r="Q44" s="956"/>
      <c r="R44" s="1577"/>
      <c r="S44" s="898">
        <f t="shared" si="5"/>
        <v>0</v>
      </c>
      <c r="T44" s="898" t="e">
        <f t="shared" si="8"/>
        <v>#DIV/0!</v>
      </c>
    </row>
    <row r="45" spans="1:29" s="336" customFormat="1" ht="19.5" hidden="1" thickBot="1" x14ac:dyDescent="0.35">
      <c r="A45" s="313"/>
      <c r="B45" s="1042"/>
      <c r="C45" s="1132"/>
      <c r="D45" s="1417"/>
      <c r="E45" s="1418"/>
      <c r="F45" s="1395"/>
      <c r="G45" s="353"/>
      <c r="H45" s="1396"/>
      <c r="I45" s="1397">
        <f t="shared" si="7"/>
        <v>0</v>
      </c>
      <c r="J45" s="1294"/>
      <c r="K45" s="1248"/>
      <c r="L45" s="1295"/>
      <c r="M45" s="1086"/>
      <c r="N45" s="1450"/>
      <c r="O45" s="1438"/>
      <c r="P45" s="1169"/>
      <c r="Q45" s="956"/>
      <c r="R45" s="1577"/>
      <c r="S45" s="898">
        <f t="shared" si="5"/>
        <v>0</v>
      </c>
      <c r="T45" s="898" t="e">
        <f t="shared" si="8"/>
        <v>#DIV/0!</v>
      </c>
    </row>
    <row r="46" spans="1:29" s="336" customFormat="1" ht="19.5" hidden="1" thickBot="1" x14ac:dyDescent="0.35">
      <c r="A46" s="313"/>
      <c r="B46" s="1042"/>
      <c r="C46" s="1132"/>
      <c r="D46" s="1417"/>
      <c r="E46" s="1418"/>
      <c r="F46" s="1395"/>
      <c r="G46" s="353"/>
      <c r="H46" s="1396"/>
      <c r="I46" s="1397">
        <f t="shared" si="7"/>
        <v>0</v>
      </c>
      <c r="J46" s="1294"/>
      <c r="K46" s="1248"/>
      <c r="L46" s="1295"/>
      <c r="M46" s="1086"/>
      <c r="N46" s="1450"/>
      <c r="O46" s="1438"/>
      <c r="P46" s="1169"/>
      <c r="Q46" s="956"/>
      <c r="R46" s="1577"/>
      <c r="S46" s="898">
        <f t="shared" si="5"/>
        <v>0</v>
      </c>
      <c r="T46" s="898" t="e">
        <f t="shared" si="8"/>
        <v>#DIV/0!</v>
      </c>
    </row>
    <row r="47" spans="1:29" s="336" customFormat="1" ht="19.5" hidden="1" thickBot="1" x14ac:dyDescent="0.35">
      <c r="A47" s="313"/>
      <c r="B47" s="1042"/>
      <c r="C47" s="1132"/>
      <c r="D47" s="1417"/>
      <c r="E47" s="1418"/>
      <c r="F47" s="1395"/>
      <c r="G47" s="353"/>
      <c r="H47" s="1396"/>
      <c r="I47" s="1397">
        <f t="shared" si="7"/>
        <v>0</v>
      </c>
      <c r="J47" s="1294"/>
      <c r="K47" s="1248"/>
      <c r="L47" s="1295"/>
      <c r="M47" s="1086"/>
      <c r="N47" s="1450"/>
      <c r="O47" s="1438"/>
      <c r="P47" s="1169"/>
      <c r="Q47" s="956"/>
      <c r="R47" s="1577"/>
      <c r="S47" s="898">
        <f t="shared" si="5"/>
        <v>0</v>
      </c>
      <c r="T47" s="898" t="e">
        <f>S47/H47</f>
        <v>#DIV/0!</v>
      </c>
    </row>
    <row r="48" spans="1:29" s="336" customFormat="1" ht="19.5" hidden="1" thickBot="1" x14ac:dyDescent="0.35">
      <c r="A48" s="313"/>
      <c r="B48" s="1042"/>
      <c r="C48" s="1132"/>
      <c r="D48" s="1422"/>
      <c r="E48" s="1418"/>
      <c r="F48" s="1395"/>
      <c r="G48" s="353"/>
      <c r="H48" s="1396"/>
      <c r="I48" s="1397">
        <f t="shared" si="7"/>
        <v>0</v>
      </c>
      <c r="J48" s="1294"/>
      <c r="K48" s="1248"/>
      <c r="L48" s="1295"/>
      <c r="M48" s="1086"/>
      <c r="N48" s="1450"/>
      <c r="O48" s="1438"/>
      <c r="P48" s="1169"/>
      <c r="Q48" s="1578"/>
      <c r="R48" s="1573"/>
      <c r="S48" s="898">
        <f t="shared" si="5"/>
        <v>0</v>
      </c>
      <c r="T48" s="898" t="e">
        <f>S48/H48</f>
        <v>#DIV/0!</v>
      </c>
    </row>
    <row r="49" spans="1:20" s="336" customFormat="1" ht="19.5" hidden="1" thickBot="1" x14ac:dyDescent="0.35">
      <c r="A49" s="313"/>
      <c r="B49" s="1042"/>
      <c r="C49" s="1132"/>
      <c r="D49" s="1422"/>
      <c r="E49" s="1418"/>
      <c r="F49" s="1395"/>
      <c r="G49" s="353"/>
      <c r="H49" s="1396"/>
      <c r="I49" s="1397">
        <f t="shared" si="7"/>
        <v>0</v>
      </c>
      <c r="J49" s="1294"/>
      <c r="K49" s="1248"/>
      <c r="L49" s="1295"/>
      <c r="M49" s="1086"/>
      <c r="N49" s="1450"/>
      <c r="O49" s="1438"/>
      <c r="P49" s="1169"/>
      <c r="Q49" s="1578"/>
      <c r="R49" s="1579"/>
      <c r="S49" s="898">
        <f t="shared" si="5"/>
        <v>0</v>
      </c>
      <c r="T49" s="898" t="e">
        <f>S49/H49</f>
        <v>#DIV/0!</v>
      </c>
    </row>
    <row r="50" spans="1:20" s="336" customFormat="1" ht="19.5" hidden="1" thickBot="1" x14ac:dyDescent="0.35">
      <c r="A50" s="313"/>
      <c r="B50" s="1042"/>
      <c r="C50" s="1043"/>
      <c r="D50" s="1422"/>
      <c r="E50" s="1423"/>
      <c r="F50" s="1395"/>
      <c r="G50" s="353"/>
      <c r="H50" s="1396"/>
      <c r="I50" s="1397">
        <f t="shared" si="7"/>
        <v>0</v>
      </c>
      <c r="J50" s="1244"/>
      <c r="K50" s="1305"/>
      <c r="L50" s="1306"/>
      <c r="M50" s="1086"/>
      <c r="N50" s="1451"/>
      <c r="O50" s="1438"/>
      <c r="P50" s="1169"/>
      <c r="Q50" s="956"/>
      <c r="R50" s="1580"/>
      <c r="S50" s="898">
        <f>Q50+M50+K50</f>
        <v>0</v>
      </c>
      <c r="T50" s="898" t="e">
        <f>S50/H50+0.1</f>
        <v>#DIV/0!</v>
      </c>
    </row>
    <row r="51" spans="1:20" s="336" customFormat="1" ht="29.25" customHeight="1" thickTop="1" thickBot="1" x14ac:dyDescent="0.35">
      <c r="A51" s="313"/>
      <c r="B51" s="1042"/>
      <c r="C51" s="1043"/>
      <c r="D51" s="1422"/>
      <c r="E51" s="1418"/>
      <c r="F51" s="1424" t="s">
        <v>834</v>
      </c>
      <c r="G51" s="1425">
        <f>SUM(G5:G50)</f>
        <v>81</v>
      </c>
      <c r="H51" s="1426">
        <f>SUM(H3:H50)</f>
        <v>93532.25</v>
      </c>
      <c r="I51" s="1427">
        <f>[1]PIERNA!I37</f>
        <v>0</v>
      </c>
      <c r="J51" s="1308"/>
      <c r="K51" s="1309">
        <f>SUM(K5:K50)</f>
        <v>36292</v>
      </c>
      <c r="L51" s="1310"/>
      <c r="M51" s="1309">
        <f>SUM(M5:M50)</f>
        <v>110520</v>
      </c>
      <c r="N51" s="1452"/>
      <c r="O51" s="1444"/>
      <c r="P51" s="1311"/>
      <c r="Q51" s="1581">
        <f>SUM(Q5:Q50)</f>
        <v>2859753.0982899996</v>
      </c>
      <c r="R51" s="1582"/>
      <c r="S51" s="909">
        <f>Q51+M51+K51</f>
        <v>3006565.0982899996</v>
      </c>
      <c r="T51" s="898"/>
    </row>
    <row r="52" spans="1:20" s="336" customFormat="1" ht="19.5" thickTop="1" x14ac:dyDescent="0.3">
      <c r="B52" s="1042"/>
      <c r="C52" s="1042"/>
      <c r="D52" s="353"/>
      <c r="E52" s="1418"/>
      <c r="F52" s="1428"/>
      <c r="G52" s="353"/>
      <c r="H52" s="1428"/>
      <c r="I52" s="1421"/>
      <c r="J52" s="1244"/>
      <c r="L52" s="1314"/>
      <c r="N52" s="1453"/>
      <c r="O52" s="1438"/>
      <c r="P52" s="1169"/>
      <c r="Q52" s="956"/>
      <c r="R52" s="1583" t="s">
        <v>835</v>
      </c>
      <c r="S52" s="905"/>
      <c r="T52" s="905"/>
    </row>
  </sheetData>
  <mergeCells count="3">
    <mergeCell ref="K1:K2"/>
    <mergeCell ref="M1:M2"/>
    <mergeCell ref="Q1:Q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FC43"/>
  <sheetViews>
    <sheetView workbookViewId="0">
      <selection activeCell="D25" sqref="D25"/>
    </sheetView>
  </sheetViews>
  <sheetFormatPr baseColWidth="10" defaultColWidth="11.42578125" defaultRowHeight="15.75" x14ac:dyDescent="0.25"/>
  <cols>
    <col min="1" max="1" width="6.85546875" style="1113" customWidth="1"/>
    <col min="2" max="2" width="26" style="1042" customWidth="1"/>
    <col min="3" max="3" width="17.7109375" style="1042" customWidth="1"/>
    <col min="4" max="4" width="13.42578125" style="1042" bestFit="1" customWidth="1"/>
    <col min="5" max="5" width="11.28515625" style="1126" customWidth="1"/>
    <col min="6" max="6" width="11.42578125" style="915"/>
    <col min="7" max="8" width="11.42578125" style="1042"/>
    <col min="9" max="9" width="11" style="1042" customWidth="1"/>
    <col min="10" max="10" width="11.42578125" style="1042"/>
    <col min="11" max="11" width="31.28515625" style="1042" bestFit="1" customWidth="1"/>
    <col min="12" max="12" width="21" style="1042" customWidth="1"/>
    <col min="13" max="13" width="15.5703125" style="1042" bestFit="1" customWidth="1"/>
    <col min="14" max="14" width="11.28515625" style="1042" customWidth="1"/>
    <col min="15" max="16" width="11.42578125" style="1042"/>
    <col min="17" max="17" width="11.85546875" style="1042" bestFit="1" customWidth="1"/>
    <col min="18" max="18" width="11.42578125" style="1042"/>
    <col min="19" max="19" width="15.5703125" style="1042" bestFit="1" customWidth="1"/>
    <col min="20" max="20" width="11.42578125" style="1042"/>
    <col min="21" max="21" width="28.5703125" style="1042" bestFit="1" customWidth="1"/>
    <col min="22" max="22" width="17.42578125" style="1042" bestFit="1" customWidth="1"/>
    <col min="23" max="23" width="16.85546875" style="1042" bestFit="1" customWidth="1"/>
    <col min="24" max="24" width="11.28515625" style="1042" customWidth="1"/>
    <col min="25" max="28" width="11.42578125" style="1042"/>
    <col min="29" max="29" width="15.5703125" style="2" bestFit="1" customWidth="1"/>
    <col min="30" max="30" width="11.42578125" style="1042"/>
    <col min="31" max="31" width="31.28515625" style="1042" bestFit="1" customWidth="1"/>
    <col min="32" max="32" width="19" style="1042" customWidth="1"/>
    <col min="33" max="33" width="15.5703125" style="1042" bestFit="1" customWidth="1"/>
    <col min="34" max="35" width="11.42578125" style="1042"/>
    <col min="36" max="36" width="10.42578125" style="1042" customWidth="1"/>
    <col min="37" max="37" width="12.85546875" style="1042" bestFit="1" customWidth="1"/>
    <col min="38" max="38" width="11.42578125" style="1042"/>
    <col min="39" max="39" width="15.5703125" style="1042" bestFit="1" customWidth="1"/>
    <col min="40" max="40" width="11.42578125" style="1042"/>
    <col min="41" max="41" width="31.5703125" style="1042" customWidth="1"/>
    <col min="42" max="42" width="19.140625" style="1042" customWidth="1"/>
    <col min="43" max="43" width="14.28515625" style="1042" customWidth="1"/>
    <col min="44" max="44" width="13.7109375" style="1042" customWidth="1"/>
    <col min="45" max="45" width="13.28515625" style="1042" customWidth="1"/>
    <col min="46" max="46" width="11.7109375" style="1042" customWidth="1"/>
    <col min="47" max="47" width="13.85546875" style="1042" customWidth="1"/>
    <col min="48" max="48" width="11.5703125" style="1042" customWidth="1"/>
    <col min="49" max="49" width="17" style="2" customWidth="1"/>
    <col min="50" max="50" width="12.85546875" style="1042" customWidth="1"/>
    <col min="51" max="51" width="34.7109375" style="1042" customWidth="1"/>
    <col min="52" max="52" width="17.42578125" style="1043" bestFit="1" customWidth="1"/>
    <col min="53" max="53" width="16.42578125" style="1042" bestFit="1" customWidth="1"/>
    <col min="54" max="56" width="11.42578125" style="1042" customWidth="1"/>
    <col min="57" max="57" width="12.85546875" style="1042" bestFit="1" customWidth="1"/>
    <col min="58" max="58" width="14.5703125" style="1042" customWidth="1"/>
    <col min="59" max="59" width="19.5703125" style="2" customWidth="1"/>
    <col min="60" max="60" width="11.42578125" style="1042" customWidth="1"/>
    <col min="61" max="61" width="28.7109375" style="1042" customWidth="1"/>
    <col min="62" max="62" width="19.85546875" style="1042" customWidth="1"/>
    <col min="63" max="63" width="14.28515625" style="1042" bestFit="1" customWidth="1"/>
    <col min="64" max="64" width="11.5703125" style="1042" customWidth="1"/>
    <col min="65" max="65" width="12.5703125" style="1042" customWidth="1"/>
    <col min="66" max="66" width="12" style="1042" customWidth="1"/>
    <col min="67" max="67" width="12.85546875" style="1042" bestFit="1" customWidth="1"/>
    <col min="68" max="68" width="9.5703125" style="1042" bestFit="1" customWidth="1"/>
    <col min="69" max="69" width="16" style="2" customWidth="1"/>
    <col min="70" max="70" width="9.85546875" style="1042" customWidth="1"/>
    <col min="71" max="71" width="28.5703125" style="1042" bestFit="1" customWidth="1"/>
    <col min="72" max="72" width="18.42578125" style="1042" customWidth="1"/>
    <col min="73" max="73" width="13.5703125" style="1042" customWidth="1"/>
    <col min="74" max="76" width="11.42578125" style="1042"/>
    <col min="77" max="77" width="12.85546875" style="1042" bestFit="1" customWidth="1"/>
    <col min="78" max="78" width="11.42578125" style="1042"/>
    <col min="79" max="79" width="15.5703125" style="2" bestFit="1" customWidth="1"/>
    <col min="80" max="80" width="13.85546875" style="2" customWidth="1"/>
    <col min="81" max="81" width="31" style="1042" customWidth="1"/>
    <col min="82" max="82" width="18.42578125" style="1042" customWidth="1"/>
    <col min="83" max="83" width="15" style="1042" customWidth="1"/>
    <col min="84" max="85" width="11.5703125" style="1042" customWidth="1"/>
    <col min="86" max="86" width="11.42578125" style="1042"/>
    <col min="87" max="87" width="12.85546875" style="1042" bestFit="1" customWidth="1"/>
    <col min="88" max="88" width="11.42578125" style="1042"/>
    <col min="89" max="89" width="15.5703125" style="2" bestFit="1" customWidth="1"/>
    <col min="90" max="90" width="11.42578125" style="2"/>
    <col min="91" max="91" width="28.5703125" style="1042" bestFit="1" customWidth="1"/>
    <col min="92" max="92" width="18.42578125" style="1042" customWidth="1"/>
    <col min="93" max="93" width="15.5703125" style="1042" bestFit="1" customWidth="1"/>
    <col min="94" max="94" width="14.85546875" style="1042" bestFit="1" customWidth="1"/>
    <col min="95" max="95" width="13" style="1042" bestFit="1" customWidth="1"/>
    <col min="96" max="96" width="14.42578125" style="1042" bestFit="1" customWidth="1"/>
    <col min="97" max="97" width="13.5703125" style="1042" bestFit="1" customWidth="1"/>
    <col min="98" max="98" width="11.42578125" style="1042"/>
    <col min="99" max="99" width="15.5703125" style="2" bestFit="1" customWidth="1"/>
    <col min="100" max="100" width="11.42578125" style="1042"/>
    <col min="101" max="101" width="28.5703125" style="1042" bestFit="1" customWidth="1"/>
    <col min="102" max="102" width="18.42578125" style="1042" customWidth="1"/>
    <col min="103" max="103" width="16.85546875" style="1042" bestFit="1" customWidth="1"/>
    <col min="104" max="106" width="11.42578125" style="1042"/>
    <col min="107" max="107" width="12.85546875" style="1042" bestFit="1" customWidth="1"/>
    <col min="108" max="108" width="11.42578125" style="1042"/>
    <col min="109" max="109" width="15.5703125" style="2" bestFit="1" customWidth="1"/>
    <col min="110" max="110" width="11.42578125" style="1042"/>
    <col min="111" max="111" width="27.85546875" style="1042" customWidth="1"/>
    <col min="112" max="112" width="19.7109375" style="1042" customWidth="1"/>
    <col min="113" max="113" width="16.85546875" style="1042" bestFit="1" customWidth="1"/>
    <col min="114" max="114" width="11.42578125" style="1042" customWidth="1"/>
    <col min="115" max="115" width="12" style="1042" customWidth="1"/>
    <col min="116" max="116" width="10.5703125" style="1042" bestFit="1" customWidth="1"/>
    <col min="117" max="117" width="12.85546875" style="1042" bestFit="1" customWidth="1"/>
    <col min="118" max="118" width="9.5703125" style="1042" bestFit="1" customWidth="1"/>
    <col min="119" max="119" width="15.5703125" style="2" bestFit="1" customWidth="1"/>
    <col min="120" max="120" width="11.42578125" style="1042"/>
    <col min="121" max="121" width="33" style="1042" customWidth="1"/>
    <col min="122" max="122" width="18.42578125" style="1042" customWidth="1"/>
    <col min="123" max="123" width="13.28515625" style="1042" bestFit="1" customWidth="1"/>
    <col min="124" max="124" width="11.42578125" style="1042"/>
    <col min="125" max="125" width="13" style="1042" bestFit="1" customWidth="1"/>
    <col min="126" max="126" width="11.42578125" style="1042"/>
    <col min="127" max="127" width="13.5703125" style="1042" bestFit="1" customWidth="1"/>
    <col min="128" max="128" width="11.42578125" style="1042"/>
    <col min="129" max="129" width="17.85546875" style="2" customWidth="1"/>
    <col min="130" max="130" width="11.42578125" style="1042"/>
    <col min="131" max="131" width="29.140625" style="1042" bestFit="1" customWidth="1"/>
    <col min="132" max="132" width="18.28515625" style="1042" customWidth="1"/>
    <col min="133" max="133" width="13.7109375" style="1042" bestFit="1" customWidth="1"/>
    <col min="134" max="134" width="11.42578125" style="1042"/>
    <col min="135" max="135" width="12.42578125" style="1042" customWidth="1"/>
    <col min="136" max="136" width="11.42578125" style="1042"/>
    <col min="137" max="137" width="13.5703125" style="1042" bestFit="1" customWidth="1"/>
    <col min="138" max="138" width="11.42578125" style="1042"/>
    <col min="139" max="139" width="15.5703125" style="2" bestFit="1" customWidth="1"/>
    <col min="140" max="140" width="11.42578125" style="1042"/>
    <col min="141" max="141" width="31.28515625" style="1042" bestFit="1" customWidth="1"/>
    <col min="142" max="142" width="19.7109375" style="1042" customWidth="1"/>
    <col min="143" max="143" width="15.5703125" style="1042" bestFit="1" customWidth="1"/>
    <col min="144" max="146" width="11.28515625" style="1042" customWidth="1"/>
    <col min="147" max="147" width="13.140625" style="1042" bestFit="1" customWidth="1"/>
    <col min="148" max="148" width="11.42578125" style="1042"/>
    <col min="149" max="149" width="16" style="2" customWidth="1"/>
    <col min="150" max="150" width="11.42578125" style="1042"/>
    <col min="151" max="151" width="28.5703125" style="1042" bestFit="1" customWidth="1"/>
    <col min="152" max="152" width="19.7109375" style="1042" customWidth="1"/>
    <col min="153" max="153" width="16.85546875" style="1042" bestFit="1" customWidth="1"/>
    <col min="154" max="155" width="11.28515625" style="1042" customWidth="1"/>
    <col min="156" max="156" width="10.5703125" style="1042" customWidth="1"/>
    <col min="157" max="157" width="11.28515625" style="1042" customWidth="1"/>
    <col min="158" max="158" width="11.42578125" style="1042"/>
    <col min="159" max="159" width="15.5703125" style="2" customWidth="1"/>
    <col min="160" max="16384" width="11.42578125" style="1042"/>
  </cols>
  <sheetData>
    <row r="1" spans="1:159" ht="36.75" customHeight="1" thickBot="1" x14ac:dyDescent="0.7">
      <c r="B1" s="1114" t="s">
        <v>801</v>
      </c>
      <c r="C1" s="1115"/>
      <c r="D1" s="1115"/>
      <c r="E1" s="1116"/>
      <c r="F1" s="1117"/>
      <c r="G1" s="1118"/>
      <c r="H1" s="1118"/>
      <c r="I1" s="1118"/>
      <c r="K1" s="2199" t="s">
        <v>913</v>
      </c>
      <c r="L1" s="2199"/>
      <c r="M1" s="2199"/>
      <c r="N1" s="2199"/>
      <c r="O1" s="2199"/>
      <c r="P1" s="2199"/>
      <c r="Q1" s="2199"/>
      <c r="R1" s="1111">
        <f>I1+1</f>
        <v>1</v>
      </c>
      <c r="S1" s="1111"/>
      <c r="U1" s="2198" t="str">
        <f>K1</f>
        <v>ENTRADAS DEL MES DE  DICIEMBRE   2023</v>
      </c>
      <c r="V1" s="2198"/>
      <c r="W1" s="2198"/>
      <c r="X1" s="2198"/>
      <c r="Y1" s="2198"/>
      <c r="Z1" s="2198"/>
      <c r="AA1" s="2198"/>
      <c r="AB1" s="1111">
        <f>R1+1</f>
        <v>2</v>
      </c>
      <c r="AC1" s="1112"/>
      <c r="AE1" s="2198" t="str">
        <f>U1</f>
        <v>ENTRADAS DEL MES DE  DICIEMBRE   2023</v>
      </c>
      <c r="AF1" s="2198"/>
      <c r="AG1" s="2198"/>
      <c r="AH1" s="2198"/>
      <c r="AI1" s="2198"/>
      <c r="AJ1" s="2198"/>
      <c r="AK1" s="2198"/>
      <c r="AL1" s="1111">
        <f>AB1+1</f>
        <v>3</v>
      </c>
      <c r="AM1" s="1111"/>
      <c r="AO1" s="2198" t="str">
        <f>AE1</f>
        <v>ENTRADAS DEL MES DE  DICIEMBRE   2023</v>
      </c>
      <c r="AP1" s="2198"/>
      <c r="AQ1" s="2198"/>
      <c r="AR1" s="2198"/>
      <c r="AS1" s="2198"/>
      <c r="AT1" s="2198"/>
      <c r="AU1" s="2198"/>
      <c r="AV1" s="1111">
        <f>AL1+1</f>
        <v>4</v>
      </c>
      <c r="AW1" s="1112"/>
      <c r="AY1" s="2198" t="str">
        <f>AO1</f>
        <v>ENTRADAS DEL MES DE  DICIEMBRE   2023</v>
      </c>
      <c r="AZ1" s="2198"/>
      <c r="BA1" s="2198"/>
      <c r="BB1" s="2198"/>
      <c r="BC1" s="2198"/>
      <c r="BD1" s="2198"/>
      <c r="BE1" s="2198"/>
      <c r="BF1" s="1111">
        <f>AV1+1</f>
        <v>5</v>
      </c>
      <c r="BG1" s="1112"/>
      <c r="BI1" s="2198" t="str">
        <f>AY1</f>
        <v>ENTRADAS DEL MES DE  DICIEMBRE   2023</v>
      </c>
      <c r="BJ1" s="2198"/>
      <c r="BK1" s="2198"/>
      <c r="BL1" s="2198"/>
      <c r="BM1" s="2198"/>
      <c r="BN1" s="2198"/>
      <c r="BO1" s="2198"/>
      <c r="BP1" s="1111">
        <f>BF1+1</f>
        <v>6</v>
      </c>
      <c r="BQ1" s="1112"/>
      <c r="BS1" s="2198" t="str">
        <f>BI1</f>
        <v>ENTRADAS DEL MES DE  DICIEMBRE   2023</v>
      </c>
      <c r="BT1" s="2198"/>
      <c r="BU1" s="2198"/>
      <c r="BV1" s="2198"/>
      <c r="BW1" s="2198"/>
      <c r="BX1" s="2198"/>
      <c r="BY1" s="2198"/>
      <c r="BZ1" s="1111">
        <f>BP1+1</f>
        <v>7</v>
      </c>
      <c r="CA1" s="1204"/>
      <c r="CC1" s="2198" t="str">
        <f>BS1</f>
        <v>ENTRADAS DEL MES DE  DICIEMBRE   2023</v>
      </c>
      <c r="CD1" s="2198"/>
      <c r="CE1" s="2198"/>
      <c r="CF1" s="2198"/>
      <c r="CG1" s="2198"/>
      <c r="CH1" s="2198"/>
      <c r="CI1" s="2198"/>
      <c r="CJ1" s="1111">
        <f>BZ1+1</f>
        <v>8</v>
      </c>
      <c r="CK1" s="1204"/>
      <c r="CM1" s="2198" t="str">
        <f>CC1</f>
        <v>ENTRADAS DEL MES DE  DICIEMBRE   2023</v>
      </c>
      <c r="CN1" s="2198"/>
      <c r="CO1" s="2198"/>
      <c r="CP1" s="2198"/>
      <c r="CQ1" s="2198"/>
      <c r="CR1" s="2198"/>
      <c r="CS1" s="2198"/>
      <c r="CT1" s="1111">
        <f>CJ1+1</f>
        <v>9</v>
      </c>
      <c r="CU1" s="1112"/>
      <c r="CW1" s="2198" t="str">
        <f>CM1</f>
        <v>ENTRADAS DEL MES DE  DICIEMBRE   2023</v>
      </c>
      <c r="CX1" s="2198"/>
      <c r="CY1" s="2198"/>
      <c r="CZ1" s="2198"/>
      <c r="DA1" s="2198"/>
      <c r="DB1" s="2198"/>
      <c r="DC1" s="2198"/>
      <c r="DD1" s="1111">
        <f>CT1+1</f>
        <v>10</v>
      </c>
      <c r="DE1" s="1112"/>
      <c r="DG1" s="2198" t="str">
        <f>CW1</f>
        <v>ENTRADAS DEL MES DE  DICIEMBRE   2023</v>
      </c>
      <c r="DH1" s="2198"/>
      <c r="DI1" s="2198"/>
      <c r="DJ1" s="2198"/>
      <c r="DK1" s="2198"/>
      <c r="DL1" s="2198"/>
      <c r="DM1" s="2198"/>
      <c r="DN1" s="1111">
        <f>DD1+1</f>
        <v>11</v>
      </c>
      <c r="DO1" s="1112"/>
      <c r="DQ1" s="2198" t="str">
        <f>DG1</f>
        <v>ENTRADAS DEL MES DE  DICIEMBRE   2023</v>
      </c>
      <c r="DR1" s="2198"/>
      <c r="DS1" s="2198"/>
      <c r="DT1" s="2198"/>
      <c r="DU1" s="2198"/>
      <c r="DV1" s="2198"/>
      <c r="DW1" s="2198"/>
      <c r="DX1" s="1111">
        <f>DN1+1</f>
        <v>12</v>
      </c>
      <c r="DY1" s="1204"/>
      <c r="EA1" s="2198" t="str">
        <f>DQ1</f>
        <v>ENTRADAS DEL MES DE  DICIEMBRE   2023</v>
      </c>
      <c r="EB1" s="2198"/>
      <c r="EC1" s="2198"/>
      <c r="ED1" s="2198"/>
      <c r="EE1" s="2198"/>
      <c r="EF1" s="2198"/>
      <c r="EG1" s="2198"/>
      <c r="EH1" s="1111">
        <f>DX1+1</f>
        <v>13</v>
      </c>
      <c r="EI1" s="1112"/>
      <c r="EK1" s="2198" t="str">
        <f>EA1</f>
        <v>ENTRADAS DEL MES DE  DICIEMBRE   2023</v>
      </c>
      <c r="EL1" s="2198"/>
      <c r="EM1" s="2198"/>
      <c r="EN1" s="2198"/>
      <c r="EO1" s="2198"/>
      <c r="EP1" s="2198"/>
      <c r="EQ1" s="2198"/>
      <c r="ER1" s="1111">
        <f>EH1+1</f>
        <v>14</v>
      </c>
      <c r="ES1" s="1112"/>
      <c r="EU1" s="2198" t="str">
        <f>EK1</f>
        <v>ENTRADAS DEL MES DE  DICIEMBRE   2023</v>
      </c>
      <c r="EV1" s="2198"/>
      <c r="EW1" s="2198"/>
      <c r="EX1" s="2198"/>
      <c r="EY1" s="2198"/>
      <c r="EZ1" s="2198"/>
      <c r="FA1" s="2198"/>
      <c r="FB1" s="1111">
        <f>ER1+1</f>
        <v>15</v>
      </c>
      <c r="FC1" s="1112"/>
    </row>
    <row r="2" spans="1:159" ht="17.25" thickTop="1" thickBot="1" x14ac:dyDescent="0.3">
      <c r="A2" s="1119" t="s">
        <v>802</v>
      </c>
      <c r="B2" s="285" t="s">
        <v>4</v>
      </c>
      <c r="C2" s="1120" t="s">
        <v>747</v>
      </c>
      <c r="D2" s="1121"/>
      <c r="E2" s="243" t="s">
        <v>748</v>
      </c>
      <c r="F2" s="1122" t="s">
        <v>749</v>
      </c>
      <c r="G2" s="259" t="s">
        <v>750</v>
      </c>
      <c r="H2" s="1123" t="s">
        <v>751</v>
      </c>
      <c r="I2" s="285" t="s">
        <v>752</v>
      </c>
      <c r="CC2" s="1042" t="s">
        <v>26</v>
      </c>
    </row>
    <row r="3" spans="1:159" ht="17.25" thickTop="1" thickBot="1" x14ac:dyDescent="0.3">
      <c r="D3" s="1125"/>
      <c r="F3" s="297"/>
      <c r="G3" s="3"/>
      <c r="H3" s="333"/>
      <c r="I3" s="915">
        <v>0</v>
      </c>
      <c r="K3" s="1044" t="s">
        <v>4</v>
      </c>
      <c r="L3" s="1044" t="s">
        <v>5</v>
      </c>
      <c r="M3" s="1044"/>
      <c r="N3" s="1044" t="s">
        <v>10</v>
      </c>
      <c r="O3" s="1044" t="s">
        <v>749</v>
      </c>
      <c r="P3" s="1044" t="s">
        <v>791</v>
      </c>
      <c r="Q3" s="1045" t="s">
        <v>792</v>
      </c>
      <c r="R3" s="1046" t="s">
        <v>752</v>
      </c>
      <c r="S3" s="1047"/>
      <c r="U3" s="1044" t="s">
        <v>793</v>
      </c>
      <c r="V3" s="1044" t="s">
        <v>5</v>
      </c>
      <c r="W3" s="1044"/>
      <c r="X3" s="1044" t="s">
        <v>10</v>
      </c>
      <c r="Y3" s="1044" t="s">
        <v>749</v>
      </c>
      <c r="Z3" s="1044" t="s">
        <v>791</v>
      </c>
      <c r="AA3" s="1045" t="s">
        <v>792</v>
      </c>
      <c r="AB3" s="1046" t="s">
        <v>752</v>
      </c>
      <c r="AC3" s="1048"/>
      <c r="AE3" s="1044" t="s">
        <v>4</v>
      </c>
      <c r="AF3" s="1044" t="s">
        <v>5</v>
      </c>
      <c r="AG3" s="1044"/>
      <c r="AH3" s="1044" t="s">
        <v>10</v>
      </c>
      <c r="AI3" s="1044" t="s">
        <v>749</v>
      </c>
      <c r="AJ3" s="1044" t="s">
        <v>791</v>
      </c>
      <c r="AK3" s="1045" t="s">
        <v>792</v>
      </c>
      <c r="AL3" s="1046" t="s">
        <v>752</v>
      </c>
      <c r="AM3" s="1047"/>
      <c r="AO3" s="1044" t="s">
        <v>4</v>
      </c>
      <c r="AP3" s="1044" t="s">
        <v>5</v>
      </c>
      <c r="AQ3" s="1044"/>
      <c r="AR3" s="1044" t="s">
        <v>10</v>
      </c>
      <c r="AS3" s="1044" t="s">
        <v>749</v>
      </c>
      <c r="AT3" s="1044" t="s">
        <v>791</v>
      </c>
      <c r="AU3" s="1045" t="s">
        <v>792</v>
      </c>
      <c r="AV3" s="1046" t="s">
        <v>752</v>
      </c>
      <c r="AW3" s="1048"/>
      <c r="AY3" s="1044" t="s">
        <v>4</v>
      </c>
      <c r="AZ3" s="1049" t="s">
        <v>5</v>
      </c>
      <c r="BA3" s="1044"/>
      <c r="BB3" s="1044" t="s">
        <v>10</v>
      </c>
      <c r="BC3" s="1044" t="s">
        <v>749</v>
      </c>
      <c r="BD3" s="1044" t="s">
        <v>791</v>
      </c>
      <c r="BE3" s="1045" t="s">
        <v>792</v>
      </c>
      <c r="BF3" s="1046" t="s">
        <v>752</v>
      </c>
      <c r="BG3" s="1048"/>
      <c r="BI3" s="1044" t="s">
        <v>4</v>
      </c>
      <c r="BJ3" s="1044" t="s">
        <v>5</v>
      </c>
      <c r="BK3" s="1044"/>
      <c r="BL3" s="1044" t="s">
        <v>10</v>
      </c>
      <c r="BM3" s="1044" t="s">
        <v>749</v>
      </c>
      <c r="BN3" s="1044" t="s">
        <v>791</v>
      </c>
      <c r="BO3" s="1045" t="s">
        <v>792</v>
      </c>
      <c r="BP3" s="1046" t="s">
        <v>752</v>
      </c>
      <c r="BQ3" s="1048"/>
      <c r="BS3" s="1044" t="s">
        <v>4</v>
      </c>
      <c r="BT3" s="1044" t="s">
        <v>5</v>
      </c>
      <c r="BU3" s="1044"/>
      <c r="BV3" s="1044" t="s">
        <v>10</v>
      </c>
      <c r="BW3" s="1044" t="s">
        <v>749</v>
      </c>
      <c r="BX3" s="1044" t="s">
        <v>791</v>
      </c>
      <c r="BY3" s="1045" t="s">
        <v>792</v>
      </c>
      <c r="BZ3" s="1046" t="s">
        <v>752</v>
      </c>
      <c r="CC3" s="1044" t="s">
        <v>4</v>
      </c>
      <c r="CD3" s="1044" t="s">
        <v>5</v>
      </c>
      <c r="CE3" s="1044"/>
      <c r="CF3" s="1044" t="s">
        <v>10</v>
      </c>
      <c r="CG3" s="1044" t="s">
        <v>749</v>
      </c>
      <c r="CH3" s="1044" t="s">
        <v>791</v>
      </c>
      <c r="CI3" s="1045" t="s">
        <v>792</v>
      </c>
      <c r="CJ3" s="1046" t="s">
        <v>752</v>
      </c>
      <c r="CM3" s="1044" t="s">
        <v>4</v>
      </c>
      <c r="CN3" s="1044" t="s">
        <v>5</v>
      </c>
      <c r="CO3" s="1044"/>
      <c r="CP3" s="1044" t="s">
        <v>10</v>
      </c>
      <c r="CQ3" s="1044" t="s">
        <v>749</v>
      </c>
      <c r="CR3" s="1044" t="s">
        <v>791</v>
      </c>
      <c r="CS3" s="1045" t="s">
        <v>792</v>
      </c>
      <c r="CT3" s="1046" t="s">
        <v>752</v>
      </c>
      <c r="CU3" s="1048"/>
      <c r="CW3" s="1044" t="s">
        <v>4</v>
      </c>
      <c r="CX3" s="1044" t="s">
        <v>5</v>
      </c>
      <c r="CY3" s="1044"/>
      <c r="CZ3" s="1044" t="s">
        <v>10</v>
      </c>
      <c r="DA3" s="1044" t="s">
        <v>749</v>
      </c>
      <c r="DB3" s="1044" t="s">
        <v>791</v>
      </c>
      <c r="DC3" s="1045" t="s">
        <v>792</v>
      </c>
      <c r="DD3" s="1046" t="s">
        <v>752</v>
      </c>
      <c r="DE3" s="1048"/>
      <c r="DG3" s="1044" t="s">
        <v>4</v>
      </c>
      <c r="DH3" s="1044" t="s">
        <v>5</v>
      </c>
      <c r="DI3" s="1044"/>
      <c r="DJ3" s="1044" t="s">
        <v>10</v>
      </c>
      <c r="DK3" s="1044" t="s">
        <v>749</v>
      </c>
      <c r="DL3" s="1044" t="s">
        <v>791</v>
      </c>
      <c r="DM3" s="1045" t="s">
        <v>792</v>
      </c>
      <c r="DN3" s="1046" t="s">
        <v>752</v>
      </c>
      <c r="DO3" s="1048"/>
      <c r="DQ3" s="1044" t="s">
        <v>4</v>
      </c>
      <c r="DR3" s="1044" t="s">
        <v>5</v>
      </c>
      <c r="DS3" s="1044"/>
      <c r="DT3" s="1044" t="s">
        <v>10</v>
      </c>
      <c r="DU3" s="1044" t="s">
        <v>749</v>
      </c>
      <c r="DV3" s="1044" t="s">
        <v>791</v>
      </c>
      <c r="DW3" s="1045" t="s">
        <v>792</v>
      </c>
      <c r="DX3" s="1046" t="s">
        <v>752</v>
      </c>
      <c r="EA3" s="1044" t="s">
        <v>4</v>
      </c>
      <c r="EB3" s="1044" t="s">
        <v>5</v>
      </c>
      <c r="EC3" s="1044"/>
      <c r="ED3" s="1044" t="s">
        <v>10</v>
      </c>
      <c r="EE3" s="1044" t="s">
        <v>749</v>
      </c>
      <c r="EF3" s="1044" t="s">
        <v>791</v>
      </c>
      <c r="EG3" s="1045" t="s">
        <v>792</v>
      </c>
      <c r="EH3" s="1046" t="s">
        <v>752</v>
      </c>
      <c r="EI3" s="1048"/>
      <c r="EK3" s="1044" t="s">
        <v>4</v>
      </c>
      <c r="EL3" s="1044" t="s">
        <v>5</v>
      </c>
      <c r="EM3" s="1044"/>
      <c r="EN3" s="1044" t="s">
        <v>10</v>
      </c>
      <c r="EO3" s="1044" t="s">
        <v>749</v>
      </c>
      <c r="EP3" s="1044" t="s">
        <v>791</v>
      </c>
      <c r="EQ3" s="1045" t="s">
        <v>792</v>
      </c>
      <c r="ER3" s="1046" t="s">
        <v>752</v>
      </c>
      <c r="ES3" s="1048"/>
      <c r="EU3" s="1044" t="s">
        <v>4</v>
      </c>
      <c r="EV3" s="1044" t="s">
        <v>5</v>
      </c>
      <c r="EW3" s="1044"/>
      <c r="EX3" s="1044" t="s">
        <v>10</v>
      </c>
      <c r="EY3" s="1044" t="s">
        <v>749</v>
      </c>
      <c r="EZ3" s="1044" t="s">
        <v>791</v>
      </c>
      <c r="FA3" s="1045" t="s">
        <v>792</v>
      </c>
      <c r="FB3" s="1046" t="s">
        <v>752</v>
      </c>
      <c r="FC3" s="1048"/>
    </row>
    <row r="4" spans="1:159" ht="22.5" customHeight="1" thickTop="1" x14ac:dyDescent="0.25">
      <c r="A4" s="1113">
        <v>1</v>
      </c>
      <c r="B4" s="1042" t="str">
        <f t="shared" ref="B4:I4" si="0">K5</f>
        <v xml:space="preserve">SAM FARMS </v>
      </c>
      <c r="C4" s="1042" t="str">
        <f t="shared" si="0"/>
        <v xml:space="preserve">I B P </v>
      </c>
      <c r="D4" s="1127" t="str">
        <f t="shared" si="0"/>
        <v>PED. 16793843</v>
      </c>
      <c r="E4" s="1128">
        <f t="shared" si="0"/>
        <v>45262</v>
      </c>
      <c r="F4" s="1129">
        <f t="shared" si="0"/>
        <v>18350.28</v>
      </c>
      <c r="G4" s="3">
        <f t="shared" si="0"/>
        <v>20</v>
      </c>
      <c r="H4" s="333">
        <f t="shared" si="0"/>
        <v>18395.849999999999</v>
      </c>
      <c r="I4" s="915">
        <f t="shared" si="0"/>
        <v>-45.569999999999709</v>
      </c>
      <c r="L4" s="1042" t="s">
        <v>794</v>
      </c>
      <c r="Q4" s="1050"/>
      <c r="V4" s="1042" t="s">
        <v>794</v>
      </c>
      <c r="AA4" s="1050"/>
      <c r="AF4" s="1042" t="s">
        <v>794</v>
      </c>
      <c r="AK4" s="1050"/>
      <c r="AP4" s="1042" t="s">
        <v>794</v>
      </c>
      <c r="AU4" s="3"/>
      <c r="AZ4" s="1042" t="s">
        <v>794</v>
      </c>
      <c r="BE4" s="1050"/>
      <c r="BJ4" s="1042" t="s">
        <v>794</v>
      </c>
      <c r="BO4" s="3"/>
      <c r="BT4" s="3" t="s">
        <v>803</v>
      </c>
      <c r="BY4" s="1050"/>
      <c r="CD4" s="1042" t="s">
        <v>794</v>
      </c>
      <c r="CI4" s="1050"/>
      <c r="CN4" s="1042" t="s">
        <v>794</v>
      </c>
      <c r="CS4" s="3"/>
      <c r="CX4" s="1042" t="s">
        <v>794</v>
      </c>
      <c r="DC4" s="1050"/>
      <c r="DH4" s="1042" t="s">
        <v>794</v>
      </c>
      <c r="DM4" s="1050"/>
      <c r="DR4" s="1042" t="s">
        <v>794</v>
      </c>
      <c r="DW4" s="1050"/>
      <c r="EB4" s="1042" t="s">
        <v>794</v>
      </c>
      <c r="EG4" s="1130"/>
      <c r="EL4" s="1042" t="s">
        <v>804</v>
      </c>
      <c r="EQ4" s="1130"/>
      <c r="EV4" s="3" t="s">
        <v>805</v>
      </c>
      <c r="FA4" s="3"/>
    </row>
    <row r="5" spans="1:159" ht="22.5" customHeight="1" x14ac:dyDescent="0.3">
      <c r="A5" s="1113">
        <v>2</v>
      </c>
      <c r="B5" s="1042" t="str">
        <f t="shared" ref="B5:H5" si="1">U5</f>
        <v>SAM FARMS</v>
      </c>
      <c r="C5" s="1042" t="str">
        <f t="shared" si="1"/>
        <v xml:space="preserve">I B P </v>
      </c>
      <c r="D5" s="1125" t="str">
        <f t="shared" si="1"/>
        <v>PED. 107050681</v>
      </c>
      <c r="E5" s="1126">
        <f t="shared" si="1"/>
        <v>45268</v>
      </c>
      <c r="F5" s="297">
        <f t="shared" si="1"/>
        <v>18648.18</v>
      </c>
      <c r="G5" s="3">
        <f t="shared" si="1"/>
        <v>20</v>
      </c>
      <c r="H5" s="333">
        <f t="shared" si="1"/>
        <v>18713.32</v>
      </c>
      <c r="I5" s="915">
        <f>AB5</f>
        <v>-65.139999999999418</v>
      </c>
      <c r="K5" s="1053" t="s">
        <v>795</v>
      </c>
      <c r="L5" s="1501" t="s">
        <v>759</v>
      </c>
      <c r="M5" s="1137" t="s">
        <v>914</v>
      </c>
      <c r="N5" s="1055">
        <v>45262</v>
      </c>
      <c r="O5" s="1056">
        <v>18350.28</v>
      </c>
      <c r="P5" s="1057">
        <v>20</v>
      </c>
      <c r="Q5" s="1059">
        <v>18395.849999999999</v>
      </c>
      <c r="R5" s="1051">
        <f>O5-Q5</f>
        <v>-45.569999999999709</v>
      </c>
      <c r="S5" s="1052"/>
      <c r="U5" s="1053" t="s">
        <v>758</v>
      </c>
      <c r="V5" s="1543" t="s">
        <v>759</v>
      </c>
      <c r="W5" s="1054" t="s">
        <v>917</v>
      </c>
      <c r="X5" s="1055">
        <v>45268</v>
      </c>
      <c r="Y5" s="1056">
        <v>18648.18</v>
      </c>
      <c r="Z5" s="1057">
        <v>20</v>
      </c>
      <c r="AA5" s="1059">
        <v>18713.32</v>
      </c>
      <c r="AB5" s="1051">
        <f>Y5-AA5</f>
        <v>-65.139999999999418</v>
      </c>
      <c r="AC5" s="1052"/>
      <c r="AE5" s="1139" t="s">
        <v>921</v>
      </c>
      <c r="AF5" s="1549" t="s">
        <v>771</v>
      </c>
      <c r="AG5" s="1545" t="s">
        <v>922</v>
      </c>
      <c r="AH5" s="1546">
        <v>45271</v>
      </c>
      <c r="AI5" s="1547">
        <v>19087.48</v>
      </c>
      <c r="AJ5" s="1227">
        <v>21</v>
      </c>
      <c r="AK5" s="1548">
        <v>19186.5</v>
      </c>
      <c r="AL5" s="1051">
        <f>AI5-AK5</f>
        <v>-99.020000000000437</v>
      </c>
      <c r="AM5" s="1051"/>
      <c r="AO5" s="1551" t="s">
        <v>758</v>
      </c>
      <c r="AP5" s="1550" t="s">
        <v>926</v>
      </c>
      <c r="AQ5" s="1545" t="s">
        <v>927</v>
      </c>
      <c r="AR5" s="1546">
        <v>45275</v>
      </c>
      <c r="AS5" s="1547">
        <v>18495.080000000002</v>
      </c>
      <c r="AT5" s="1227">
        <v>20</v>
      </c>
      <c r="AU5" s="1548">
        <v>18575.43</v>
      </c>
      <c r="AV5" s="1051">
        <f>AS5-AU5</f>
        <v>-80.349999999998545</v>
      </c>
      <c r="AW5" s="1051"/>
      <c r="AY5" s="1551" t="s">
        <v>795</v>
      </c>
      <c r="AZ5" s="1616" t="s">
        <v>759</v>
      </c>
      <c r="BA5" s="1545" t="s">
        <v>944</v>
      </c>
      <c r="BB5" s="1617">
        <v>45283</v>
      </c>
      <c r="BC5" s="1547">
        <v>18620.88</v>
      </c>
      <c r="BD5" s="1227">
        <v>20</v>
      </c>
      <c r="BE5" s="1548">
        <v>18661.150000000001</v>
      </c>
      <c r="BF5" s="1051">
        <f>BC5-BE5</f>
        <v>-40.270000000000437</v>
      </c>
      <c r="BG5" s="1052"/>
      <c r="BI5" s="1053"/>
      <c r="BJ5" s="1057"/>
      <c r="BK5" s="1054"/>
      <c r="BL5" s="1055"/>
      <c r="BM5" s="1056"/>
      <c r="BN5" s="1057"/>
      <c r="BO5" s="1059"/>
      <c r="BP5" s="1051">
        <f>BM5-BO5</f>
        <v>0</v>
      </c>
      <c r="BQ5" s="1052"/>
      <c r="BS5" s="1134"/>
      <c r="BT5" s="1057"/>
      <c r="BU5" s="1054"/>
      <c r="BV5" s="1055"/>
      <c r="BW5" s="1056"/>
      <c r="BX5" s="1057"/>
      <c r="BY5" s="1059"/>
      <c r="BZ5" s="1051">
        <f>BW5-BY5</f>
        <v>0</v>
      </c>
      <c r="CA5" s="1052"/>
      <c r="CB5" s="1083"/>
      <c r="CC5" s="1135"/>
      <c r="CD5" s="1205"/>
      <c r="CE5" s="1054"/>
      <c r="CF5" s="1055"/>
      <c r="CG5" s="1056"/>
      <c r="CH5" s="1057"/>
      <c r="CI5" s="1059"/>
      <c r="CJ5" s="1051">
        <f>CG5-CI5</f>
        <v>0</v>
      </c>
      <c r="CK5" s="1083"/>
      <c r="CL5" s="1083"/>
      <c r="CM5" s="1136"/>
      <c r="CN5" s="1205"/>
      <c r="CO5" s="1137"/>
      <c r="CP5" s="1055"/>
      <c r="CQ5" s="1056"/>
      <c r="CR5" s="1057"/>
      <c r="CS5" s="1059"/>
      <c r="CT5" s="1051">
        <f>CQ5-CS5</f>
        <v>0</v>
      </c>
      <c r="CU5" s="1052"/>
      <c r="CW5" s="1135"/>
      <c r="CX5" s="1057"/>
      <c r="CY5" s="1137"/>
      <c r="CZ5" s="1055"/>
      <c r="DA5" s="1056"/>
      <c r="DB5" s="1057"/>
      <c r="DC5" s="1059"/>
      <c r="DD5" s="1051">
        <f>DA5-DC5</f>
        <v>0</v>
      </c>
      <c r="DE5" s="1052"/>
      <c r="DG5" s="1135"/>
      <c r="DH5" s="1057"/>
      <c r="DI5" s="1137"/>
      <c r="DJ5" s="1055"/>
      <c r="DK5" s="1056"/>
      <c r="DL5" s="1057"/>
      <c r="DM5" s="1059"/>
      <c r="DN5" s="1051">
        <f>DK5-DM5</f>
        <v>0</v>
      </c>
      <c r="DO5" s="1052"/>
      <c r="DQ5" s="1138"/>
      <c r="DR5" s="1227"/>
      <c r="DS5" s="1054"/>
      <c r="DT5" s="1055"/>
      <c r="DU5" s="1056"/>
      <c r="DV5" s="1057"/>
      <c r="DW5" s="1059"/>
      <c r="DX5" s="1051">
        <f>DU5-DW5</f>
        <v>0</v>
      </c>
      <c r="DY5" s="1083"/>
      <c r="EA5" s="1135"/>
      <c r="EB5" s="1227"/>
      <c r="EC5" s="1054"/>
      <c r="ED5" s="1055"/>
      <c r="EE5" s="1056"/>
      <c r="EF5" s="1057"/>
      <c r="EG5" s="1059"/>
      <c r="EH5" s="1051">
        <f>EE5-EG5</f>
        <v>0</v>
      </c>
      <c r="EI5" s="1052"/>
      <c r="EJ5" s="1042" t="s">
        <v>806</v>
      </c>
      <c r="EK5" s="1139"/>
      <c r="EL5" s="1227"/>
      <c r="EM5" s="1054"/>
      <c r="EN5" s="1055"/>
      <c r="EO5" s="1056"/>
      <c r="EP5" s="1057"/>
      <c r="EQ5" s="1059"/>
      <c r="ER5" s="1051">
        <f>EO5-EQ5</f>
        <v>0</v>
      </c>
      <c r="ES5" s="1052"/>
      <c r="ET5" s="1042" t="s">
        <v>806</v>
      </c>
      <c r="EU5" s="1135"/>
      <c r="EV5" s="1227"/>
      <c r="EW5" s="1137"/>
      <c r="EX5" s="1055"/>
      <c r="EY5" s="1056"/>
      <c r="EZ5" s="1057"/>
      <c r="FA5" s="1140"/>
      <c r="FB5" s="1051">
        <f>EY5-FA5</f>
        <v>0</v>
      </c>
      <c r="FC5" s="1052"/>
    </row>
    <row r="6" spans="1:159" ht="22.5" customHeight="1" thickBot="1" x14ac:dyDescent="0.35">
      <c r="A6" s="1113">
        <v>3</v>
      </c>
      <c r="B6" s="1042" t="str">
        <f t="shared" ref="B6:H6" si="2">AE5</f>
        <v>ALFONSO ESPINDOLA</v>
      </c>
      <c r="C6" s="1042" t="str">
        <f t="shared" si="2"/>
        <v>Seaboard</v>
      </c>
      <c r="D6" s="1125" t="str">
        <f t="shared" si="2"/>
        <v xml:space="preserve">PED. </v>
      </c>
      <c r="E6" s="1126">
        <f t="shared" si="2"/>
        <v>45271</v>
      </c>
      <c r="F6" s="297">
        <f t="shared" si="2"/>
        <v>19087.48</v>
      </c>
      <c r="G6" s="3">
        <f t="shared" si="2"/>
        <v>21</v>
      </c>
      <c r="H6" s="333">
        <f t="shared" si="2"/>
        <v>19186.5</v>
      </c>
      <c r="I6" s="915">
        <f>AL5</f>
        <v>-99.020000000000437</v>
      </c>
      <c r="K6" s="1342">
        <v>11877</v>
      </c>
      <c r="L6" s="1060"/>
      <c r="M6" s="1053"/>
      <c r="N6" s="1053"/>
      <c r="O6" s="1053"/>
      <c r="P6" s="1053"/>
      <c r="Q6" s="1057"/>
      <c r="S6" s="2"/>
      <c r="U6" s="1342">
        <v>11942</v>
      </c>
      <c r="V6" s="1060"/>
      <c r="W6" s="1053"/>
      <c r="X6" s="1053"/>
      <c r="Y6" s="1053"/>
      <c r="Z6" s="1053"/>
      <c r="AA6" s="1057"/>
      <c r="AE6" s="1147" t="s">
        <v>923</v>
      </c>
      <c r="AF6" s="1060"/>
      <c r="AG6" s="1053"/>
      <c r="AH6" s="1053"/>
      <c r="AI6" s="1053"/>
      <c r="AJ6" s="1053"/>
      <c r="AK6" s="1057"/>
      <c r="AO6" s="1147">
        <v>11945</v>
      </c>
      <c r="AP6" s="1062"/>
      <c r="AQ6" s="1139"/>
      <c r="AR6" s="1139"/>
      <c r="AS6" s="1139"/>
      <c r="AT6" s="1139"/>
      <c r="AU6" s="1227"/>
      <c r="AW6" s="1042"/>
      <c r="AY6" s="1061">
        <v>11948</v>
      </c>
      <c r="AZ6" s="1060"/>
      <c r="BA6" s="1053"/>
      <c r="BB6" s="1053"/>
      <c r="BC6" s="1053"/>
      <c r="BD6" s="1053"/>
      <c r="BE6" s="1057"/>
      <c r="BI6" s="1061"/>
      <c r="BJ6" s="1060"/>
      <c r="BK6" s="1053"/>
      <c r="BL6" s="1053"/>
      <c r="BM6" s="1053"/>
      <c r="BN6" s="1053"/>
      <c r="BO6" s="1057"/>
      <c r="BQ6" s="1083"/>
      <c r="BS6" s="1143"/>
      <c r="BT6" s="1060"/>
      <c r="BU6" s="1053"/>
      <c r="BV6" s="1053"/>
      <c r="BW6" s="1053"/>
      <c r="BX6" s="1053"/>
      <c r="BY6" s="1057"/>
      <c r="CA6" s="1083"/>
      <c r="CB6" s="1083"/>
      <c r="CC6" s="1144"/>
      <c r="CD6" s="1060"/>
      <c r="CE6" s="1053"/>
      <c r="CF6" s="1053"/>
      <c r="CG6" s="1053"/>
      <c r="CH6" s="1053"/>
      <c r="CI6" s="1057"/>
      <c r="CK6" s="1083"/>
      <c r="CL6" s="1083"/>
      <c r="CM6" s="1143"/>
      <c r="CN6" s="1145"/>
      <c r="CO6" s="1053"/>
      <c r="CP6" s="1053"/>
      <c r="CQ6" s="1053"/>
      <c r="CR6" s="1053"/>
      <c r="CS6" s="1057"/>
      <c r="CU6" s="1083"/>
      <c r="CW6" s="1144"/>
      <c r="CX6" s="1060"/>
      <c r="CY6" s="1053"/>
      <c r="CZ6" s="1053"/>
      <c r="DA6" s="1053"/>
      <c r="DB6" s="1053"/>
      <c r="DC6" s="1057"/>
      <c r="DE6" s="1083"/>
      <c r="DG6" s="1144"/>
      <c r="DH6" s="1060"/>
      <c r="DI6" s="1053"/>
      <c r="DJ6" s="1053"/>
      <c r="DK6" s="1053"/>
      <c r="DL6" s="1053"/>
      <c r="DM6" s="1057"/>
      <c r="DO6" s="1083"/>
      <c r="DQ6" s="1144"/>
      <c r="DR6" s="1060"/>
      <c r="DS6" s="1053"/>
      <c r="DT6" s="1053"/>
      <c r="DU6" s="1053"/>
      <c r="DV6" s="1053"/>
      <c r="DW6" s="1057"/>
      <c r="DY6" s="1083"/>
      <c r="EA6" s="1146"/>
      <c r="EB6" s="1060"/>
      <c r="EC6" s="1053"/>
      <c r="ED6" s="1053"/>
      <c r="EE6" s="1053"/>
      <c r="EF6" s="1053"/>
      <c r="EG6" s="1057"/>
      <c r="EI6" s="1083"/>
      <c r="EK6" s="1147"/>
      <c r="EL6" s="1060"/>
      <c r="EM6" s="1053"/>
      <c r="EN6" s="1053"/>
      <c r="EO6" s="1053"/>
      <c r="EP6" s="1053"/>
      <c r="EQ6" s="1057"/>
      <c r="ES6" s="1083"/>
      <c r="EU6" s="1147"/>
      <c r="EV6" s="1060"/>
      <c r="EW6" s="1053"/>
      <c r="EX6" s="1053"/>
      <c r="EY6" s="1053"/>
      <c r="EZ6" s="1053"/>
      <c r="FA6" s="1057"/>
      <c r="FC6" s="1083"/>
    </row>
    <row r="7" spans="1:159" ht="22.5" customHeight="1" thickTop="1" thickBot="1" x14ac:dyDescent="0.3">
      <c r="A7" s="1113">
        <v>4</v>
      </c>
      <c r="B7" s="307" t="str">
        <f>AO5</f>
        <v>SAM FARMS</v>
      </c>
      <c r="C7" s="1042" t="str">
        <f t="shared" ref="C7:I7" si="3">AP5</f>
        <v>I B P</v>
      </c>
      <c r="D7" s="1125" t="str">
        <f t="shared" si="3"/>
        <v>PED. 107354738</v>
      </c>
      <c r="E7" s="1126">
        <f t="shared" si="3"/>
        <v>45275</v>
      </c>
      <c r="F7" s="297">
        <f t="shared" si="3"/>
        <v>18495.080000000002</v>
      </c>
      <c r="G7" s="3">
        <f t="shared" si="3"/>
        <v>20</v>
      </c>
      <c r="H7" s="333">
        <f t="shared" si="3"/>
        <v>18575.43</v>
      </c>
      <c r="I7" s="915">
        <f t="shared" si="3"/>
        <v>-80.349999999998545</v>
      </c>
      <c r="L7" s="1063" t="s">
        <v>796</v>
      </c>
      <c r="M7" s="1064" t="s">
        <v>750</v>
      </c>
      <c r="N7" s="1065" t="s">
        <v>797</v>
      </c>
      <c r="O7" s="1066" t="s">
        <v>10</v>
      </c>
      <c r="P7" s="1045" t="s">
        <v>798</v>
      </c>
      <c r="Q7" s="1067" t="s">
        <v>799</v>
      </c>
      <c r="R7" s="1068"/>
      <c r="S7" s="1069"/>
      <c r="V7" s="1063" t="s">
        <v>796</v>
      </c>
      <c r="W7" s="1064" t="s">
        <v>750</v>
      </c>
      <c r="X7" s="1065" t="s">
        <v>797</v>
      </c>
      <c r="Y7" s="1066" t="s">
        <v>10</v>
      </c>
      <c r="Z7" s="1045" t="s">
        <v>798</v>
      </c>
      <c r="AA7" s="1067" t="s">
        <v>799</v>
      </c>
      <c r="AB7" s="1068"/>
      <c r="AC7" s="1069"/>
      <c r="AF7" s="1063" t="s">
        <v>796</v>
      </c>
      <c r="AG7" s="1064" t="s">
        <v>750</v>
      </c>
      <c r="AH7" s="1065" t="s">
        <v>797</v>
      </c>
      <c r="AI7" s="1066" t="s">
        <v>10</v>
      </c>
      <c r="AJ7" s="1045" t="s">
        <v>798</v>
      </c>
      <c r="AK7" s="1067" t="s">
        <v>799</v>
      </c>
      <c r="AL7" s="1068"/>
      <c r="AP7" s="1063" t="s">
        <v>796</v>
      </c>
      <c r="AQ7" s="1064" t="s">
        <v>750</v>
      </c>
      <c r="AR7" s="1065" t="s">
        <v>797</v>
      </c>
      <c r="AS7" s="1066" t="s">
        <v>10</v>
      </c>
      <c r="AT7" s="1045" t="s">
        <v>798</v>
      </c>
      <c r="AU7" s="1067" t="s">
        <v>799</v>
      </c>
      <c r="AV7" s="1068"/>
      <c r="AW7" s="1042"/>
      <c r="AZ7" s="1063" t="s">
        <v>796</v>
      </c>
      <c r="BA7" s="1064" t="s">
        <v>750</v>
      </c>
      <c r="BB7" s="1065" t="s">
        <v>797</v>
      </c>
      <c r="BC7" s="1066" t="s">
        <v>10</v>
      </c>
      <c r="BD7" s="1045" t="s">
        <v>798</v>
      </c>
      <c r="BE7" s="1067" t="s">
        <v>799</v>
      </c>
      <c r="BF7" s="1068"/>
      <c r="BG7" s="1069"/>
      <c r="BJ7" s="1063" t="s">
        <v>796</v>
      </c>
      <c r="BK7" s="1064" t="s">
        <v>750</v>
      </c>
      <c r="BL7" s="1065" t="s">
        <v>797</v>
      </c>
      <c r="BM7" s="1066" t="s">
        <v>10</v>
      </c>
      <c r="BN7" s="1045" t="s">
        <v>798</v>
      </c>
      <c r="BO7" s="1067" t="s">
        <v>799</v>
      </c>
      <c r="BP7" s="1068"/>
      <c r="BQ7" s="1069"/>
      <c r="BR7" s="2"/>
      <c r="BT7" s="1063" t="s">
        <v>796</v>
      </c>
      <c r="BU7" s="1064" t="s">
        <v>750</v>
      </c>
      <c r="BV7" s="1065" t="s">
        <v>797</v>
      </c>
      <c r="BW7" s="1066" t="s">
        <v>10</v>
      </c>
      <c r="BX7" s="1045" t="s">
        <v>798</v>
      </c>
      <c r="BY7" s="1067" t="s">
        <v>799</v>
      </c>
      <c r="BZ7" s="1068"/>
      <c r="CD7" s="1063" t="s">
        <v>796</v>
      </c>
      <c r="CE7" s="1064" t="s">
        <v>750</v>
      </c>
      <c r="CF7" s="1065" t="s">
        <v>797</v>
      </c>
      <c r="CG7" s="1066" t="s">
        <v>10</v>
      </c>
      <c r="CH7" s="1045" t="s">
        <v>798</v>
      </c>
      <c r="CI7" s="1067" t="s">
        <v>799</v>
      </c>
      <c r="CJ7" s="1068"/>
      <c r="CN7" s="1063" t="s">
        <v>796</v>
      </c>
      <c r="CO7" s="1064" t="s">
        <v>750</v>
      </c>
      <c r="CP7" s="1065" t="s">
        <v>797</v>
      </c>
      <c r="CQ7" s="1066" t="s">
        <v>10</v>
      </c>
      <c r="CR7" s="1045" t="s">
        <v>798</v>
      </c>
      <c r="CS7" s="1067" t="s">
        <v>799</v>
      </c>
      <c r="CT7" s="1068"/>
      <c r="CU7" s="1069"/>
      <c r="CX7" s="1063" t="s">
        <v>796</v>
      </c>
      <c r="CY7" s="1064" t="s">
        <v>750</v>
      </c>
      <c r="CZ7" s="1065" t="s">
        <v>797</v>
      </c>
      <c r="DA7" s="1066" t="s">
        <v>10</v>
      </c>
      <c r="DB7" s="1045" t="s">
        <v>798</v>
      </c>
      <c r="DC7" s="1067" t="s">
        <v>799</v>
      </c>
      <c r="DD7" s="1068"/>
      <c r="DE7" s="1069"/>
      <c r="DH7" s="1063" t="s">
        <v>796</v>
      </c>
      <c r="DI7" s="1064" t="s">
        <v>750</v>
      </c>
      <c r="DJ7" s="1065" t="s">
        <v>797</v>
      </c>
      <c r="DK7" s="1066" t="s">
        <v>10</v>
      </c>
      <c r="DL7" s="1045" t="s">
        <v>798</v>
      </c>
      <c r="DM7" s="1067" t="s">
        <v>799</v>
      </c>
      <c r="DN7" s="1068"/>
      <c r="DO7" s="1069"/>
      <c r="DR7" s="1063" t="s">
        <v>796</v>
      </c>
      <c r="DS7" s="1064" t="s">
        <v>750</v>
      </c>
      <c r="DT7" s="1065" t="s">
        <v>797</v>
      </c>
      <c r="DU7" s="1066" t="s">
        <v>10</v>
      </c>
      <c r="DV7" s="1045" t="s">
        <v>798</v>
      </c>
      <c r="DW7" s="1067" t="s">
        <v>799</v>
      </c>
      <c r="DX7" s="1068"/>
      <c r="EB7" s="1063" t="s">
        <v>796</v>
      </c>
      <c r="EC7" s="1064" t="s">
        <v>750</v>
      </c>
      <c r="ED7" s="1065" t="s">
        <v>797</v>
      </c>
      <c r="EE7" s="1066" t="s">
        <v>10</v>
      </c>
      <c r="EF7" s="1045" t="s">
        <v>798</v>
      </c>
      <c r="EG7" s="1067" t="s">
        <v>799</v>
      </c>
      <c r="EH7" s="1068"/>
      <c r="EI7" s="1069"/>
      <c r="EL7" s="1063" t="s">
        <v>796</v>
      </c>
      <c r="EM7" s="1064" t="s">
        <v>750</v>
      </c>
      <c r="EN7" s="1065" t="s">
        <v>797</v>
      </c>
      <c r="EO7" s="1066" t="s">
        <v>10</v>
      </c>
      <c r="EP7" s="1045" t="s">
        <v>798</v>
      </c>
      <c r="EQ7" s="1067" t="s">
        <v>799</v>
      </c>
      <c r="ER7" s="1068"/>
      <c r="ES7" s="1069"/>
      <c r="EV7" s="1063" t="s">
        <v>796</v>
      </c>
      <c r="EW7" s="1064" t="s">
        <v>750</v>
      </c>
      <c r="EX7" s="1065" t="s">
        <v>797</v>
      </c>
      <c r="EY7" s="1066" t="s">
        <v>10</v>
      </c>
      <c r="EZ7" s="1045" t="s">
        <v>798</v>
      </c>
      <c r="FA7" s="1067" t="s">
        <v>799</v>
      </c>
      <c r="FB7" s="1068"/>
      <c r="FC7" s="1069"/>
    </row>
    <row r="8" spans="1:159" ht="22.5" customHeight="1" thickTop="1" x14ac:dyDescent="0.25">
      <c r="A8" s="1113">
        <v>5</v>
      </c>
      <c r="B8" s="1042" t="str">
        <f>AY5</f>
        <v xml:space="preserve">SAM FARMS </v>
      </c>
      <c r="C8" s="1042" t="str">
        <f t="shared" ref="C8:I8" si="4">AZ5</f>
        <v xml:space="preserve">I B P </v>
      </c>
      <c r="D8" s="1125" t="str">
        <f t="shared" si="4"/>
        <v>PED. 107725529</v>
      </c>
      <c r="E8" s="1126">
        <f t="shared" si="4"/>
        <v>45283</v>
      </c>
      <c r="F8" s="297">
        <f t="shared" si="4"/>
        <v>18620.88</v>
      </c>
      <c r="G8" s="3">
        <f t="shared" si="4"/>
        <v>20</v>
      </c>
      <c r="H8" s="333">
        <f t="shared" si="4"/>
        <v>18661.150000000001</v>
      </c>
      <c r="I8" s="915">
        <f t="shared" si="4"/>
        <v>-40.270000000000437</v>
      </c>
      <c r="K8" s="361"/>
      <c r="L8" s="1070"/>
      <c r="M8" s="1071">
        <v>1</v>
      </c>
      <c r="N8" s="1072">
        <v>931.67</v>
      </c>
      <c r="O8" s="1073"/>
      <c r="P8" s="1074"/>
      <c r="Q8" s="1075"/>
      <c r="R8" s="1076"/>
      <c r="S8" s="1077">
        <f>R8*P8</f>
        <v>0</v>
      </c>
      <c r="U8" s="361"/>
      <c r="V8" s="1078"/>
      <c r="W8" s="1071">
        <v>1</v>
      </c>
      <c r="X8" s="1079">
        <v>891.76</v>
      </c>
      <c r="Y8" s="1080"/>
      <c r="Z8" s="1079"/>
      <c r="AA8" s="1081"/>
      <c r="AB8" s="1082"/>
      <c r="AC8" s="1083">
        <f>AB8*Z8</f>
        <v>0</v>
      </c>
      <c r="AD8" s="1053"/>
      <c r="AE8" s="361"/>
      <c r="AF8" s="1070"/>
      <c r="AG8" s="1071">
        <v>1</v>
      </c>
      <c r="AH8" s="1084">
        <v>913.1</v>
      </c>
      <c r="AI8" s="1085"/>
      <c r="AJ8" s="1084"/>
      <c r="AK8" s="1043"/>
      <c r="AL8" s="1086"/>
      <c r="AM8" s="1086">
        <f>AL8*AJ8</f>
        <v>0</v>
      </c>
      <c r="AO8" s="361"/>
      <c r="AP8" s="1070"/>
      <c r="AQ8" s="1071">
        <v>1</v>
      </c>
      <c r="AR8" s="1072">
        <v>941.65</v>
      </c>
      <c r="AS8" s="1085"/>
      <c r="AT8" s="1072"/>
      <c r="AU8" s="1043"/>
      <c r="AV8" s="1086"/>
      <c r="AW8" s="1086">
        <f>AV8*AT8</f>
        <v>0</v>
      </c>
      <c r="AY8" s="361"/>
      <c r="AZ8" s="1087"/>
      <c r="BA8" s="1071">
        <v>1</v>
      </c>
      <c r="BB8" s="1072">
        <v>917.16</v>
      </c>
      <c r="BC8" s="1085"/>
      <c r="BD8" s="1072"/>
      <c r="BE8" s="1043"/>
      <c r="BF8" s="1086"/>
      <c r="BG8" s="2">
        <f>BF8*BD8</f>
        <v>0</v>
      </c>
      <c r="BI8" s="361"/>
      <c r="BJ8" s="1070"/>
      <c r="BK8" s="1071">
        <v>1</v>
      </c>
      <c r="BL8" s="1072"/>
      <c r="BM8" s="1085"/>
      <c r="BN8" s="1072"/>
      <c r="BO8" s="1043"/>
      <c r="BP8" s="1086"/>
      <c r="BQ8" s="1149">
        <f>BP8*BN8</f>
        <v>0</v>
      </c>
      <c r="BR8" s="2"/>
      <c r="BS8" s="361"/>
      <c r="BT8" s="1070"/>
      <c r="BU8" s="1071">
        <v>1</v>
      </c>
      <c r="BV8" s="1072"/>
      <c r="BW8" s="1150"/>
      <c r="BX8" s="1072"/>
      <c r="BY8" s="1151"/>
      <c r="BZ8" s="1105"/>
      <c r="CA8" s="1083">
        <f t="shared" ref="CA8:CA28" si="5">BZ8*BX8</f>
        <v>0</v>
      </c>
      <c r="CC8" s="361"/>
      <c r="CD8" s="1152"/>
      <c r="CE8" s="1071">
        <v>1</v>
      </c>
      <c r="CF8" s="1072"/>
      <c r="CG8" s="1150"/>
      <c r="CH8" s="1072"/>
      <c r="CI8" s="1153"/>
      <c r="CJ8" s="1105"/>
      <c r="CK8" s="2">
        <f>CJ8*CH8</f>
        <v>0</v>
      </c>
      <c r="CM8" s="361"/>
      <c r="CN8" s="1078"/>
      <c r="CO8" s="1071">
        <v>1</v>
      </c>
      <c r="CP8" s="1072"/>
      <c r="CQ8" s="1150"/>
      <c r="CR8" s="1072"/>
      <c r="CS8" s="1153"/>
      <c r="CT8" s="1105"/>
      <c r="CU8" s="1154">
        <f>CT8*CR8</f>
        <v>0</v>
      </c>
      <c r="CW8" s="361"/>
      <c r="CX8" s="1155"/>
      <c r="CY8" s="1071">
        <v>1</v>
      </c>
      <c r="CZ8" s="1072"/>
      <c r="DA8" s="1085"/>
      <c r="DB8" s="1072"/>
      <c r="DC8" s="1043"/>
      <c r="DD8" s="1086"/>
      <c r="DE8" s="2">
        <f>DD8*DB8</f>
        <v>0</v>
      </c>
      <c r="DG8" s="361"/>
      <c r="DH8" s="1155"/>
      <c r="DI8" s="1071">
        <v>1</v>
      </c>
      <c r="DJ8" s="1072"/>
      <c r="DK8" s="1085"/>
      <c r="DL8" s="1072"/>
      <c r="DM8" s="1043"/>
      <c r="DN8" s="1086"/>
      <c r="DO8" s="2">
        <f>DN8*DL8</f>
        <v>0</v>
      </c>
      <c r="DQ8" s="361"/>
      <c r="DR8" s="1092"/>
      <c r="DS8" s="1071">
        <v>1</v>
      </c>
      <c r="DT8" s="1072"/>
      <c r="DU8" s="1150"/>
      <c r="DV8" s="1072"/>
      <c r="DW8" s="1153"/>
      <c r="DX8" s="1105"/>
      <c r="DY8" s="2">
        <f>DX8*DV8</f>
        <v>0</v>
      </c>
      <c r="EA8" s="361"/>
      <c r="EB8" s="1070"/>
      <c r="EC8" s="1071">
        <v>1</v>
      </c>
      <c r="ED8" s="1072"/>
      <c r="EE8" s="1156"/>
      <c r="EF8" s="1072"/>
      <c r="EG8" s="1157"/>
      <c r="EH8" s="1086"/>
      <c r="EI8" s="2">
        <f>EH8*EF8</f>
        <v>0</v>
      </c>
      <c r="EK8" s="361"/>
      <c r="EL8" s="1070"/>
      <c r="EM8" s="1071">
        <v>1</v>
      </c>
      <c r="EN8" s="1072"/>
      <c r="EO8" s="1156"/>
      <c r="EP8" s="1072"/>
      <c r="EQ8" s="1158"/>
      <c r="ER8" s="1086"/>
      <c r="ES8" s="2">
        <f>ER8*EP8</f>
        <v>0</v>
      </c>
      <c r="EU8" s="361"/>
      <c r="EV8" s="1088"/>
      <c r="EW8" s="1071">
        <v>1</v>
      </c>
      <c r="EX8" s="1072"/>
      <c r="EY8" s="1085"/>
      <c r="EZ8" s="1072"/>
      <c r="FA8" s="1158"/>
      <c r="FB8" s="1086"/>
      <c r="FC8" s="2">
        <f>FB8*EZ8</f>
        <v>0</v>
      </c>
    </row>
    <row r="9" spans="1:159" ht="22.5" customHeight="1" x14ac:dyDescent="0.25">
      <c r="A9" s="1113">
        <v>6</v>
      </c>
      <c r="B9" s="1042">
        <f>BI5</f>
        <v>0</v>
      </c>
      <c r="C9" s="1042">
        <f t="shared" ref="C9:H9" si="6">BJ5</f>
        <v>0</v>
      </c>
      <c r="D9" s="1125">
        <f t="shared" si="6"/>
        <v>0</v>
      </c>
      <c r="E9" s="1126">
        <f t="shared" si="6"/>
        <v>0</v>
      </c>
      <c r="F9" s="297">
        <f t="shared" si="6"/>
        <v>0</v>
      </c>
      <c r="G9" s="3">
        <f t="shared" si="6"/>
        <v>0</v>
      </c>
      <c r="H9" s="333">
        <f t="shared" si="6"/>
        <v>0</v>
      </c>
      <c r="I9" s="915">
        <f>BP5</f>
        <v>0</v>
      </c>
      <c r="L9" s="1088"/>
      <c r="M9" s="1071">
        <v>2</v>
      </c>
      <c r="N9" s="1072">
        <v>942.56</v>
      </c>
      <c r="O9" s="1073"/>
      <c r="P9" s="1074"/>
      <c r="Q9" s="1075"/>
      <c r="R9" s="1076"/>
      <c r="S9" s="1089">
        <f t="shared" ref="S9:S29" si="7">R9*P9</f>
        <v>0</v>
      </c>
      <c r="V9" s="1078"/>
      <c r="W9" s="1071">
        <v>2</v>
      </c>
      <c r="X9" s="1079">
        <v>899.02</v>
      </c>
      <c r="Y9" s="1080"/>
      <c r="Z9" s="1079"/>
      <c r="AA9" s="1081"/>
      <c r="AB9" s="1082"/>
      <c r="AC9" s="1083">
        <f t="shared" ref="AC9:AC29" si="8">AB9*Z9</f>
        <v>0</v>
      </c>
      <c r="AD9" s="1053"/>
      <c r="AF9" s="1088"/>
      <c r="AG9" s="1071">
        <v>2</v>
      </c>
      <c r="AH9" s="1090">
        <v>911.3</v>
      </c>
      <c r="AI9" s="1085"/>
      <c r="AJ9" s="1090"/>
      <c r="AK9" s="1043"/>
      <c r="AL9" s="1086"/>
      <c r="AM9" s="1086">
        <f t="shared" ref="AM9:AM28" si="9">AL9*AJ9</f>
        <v>0</v>
      </c>
      <c r="AP9" s="1088"/>
      <c r="AQ9" s="1071">
        <v>2</v>
      </c>
      <c r="AR9" s="1072">
        <v>948.91</v>
      </c>
      <c r="AS9" s="1085"/>
      <c r="AT9" s="1072"/>
      <c r="AU9" s="1043"/>
      <c r="AV9" s="1086"/>
      <c r="AW9" s="1086">
        <f t="shared" ref="AW9:AW28" si="10">AV9*AT9</f>
        <v>0</v>
      </c>
      <c r="AZ9" s="1087"/>
      <c r="BA9" s="1071">
        <v>2</v>
      </c>
      <c r="BB9" s="1072">
        <v>946.19</v>
      </c>
      <c r="BC9" s="1085"/>
      <c r="BD9" s="1072"/>
      <c r="BE9" s="1043"/>
      <c r="BF9" s="1086"/>
      <c r="BG9" s="2">
        <f t="shared" ref="BG9:BG29" si="11">BF9*BD9</f>
        <v>0</v>
      </c>
      <c r="BJ9" s="1088"/>
      <c r="BK9" s="1071">
        <v>2</v>
      </c>
      <c r="BL9" s="1072"/>
      <c r="BM9" s="1085"/>
      <c r="BN9" s="1072"/>
      <c r="BO9" s="1043"/>
      <c r="BP9" s="1086"/>
      <c r="BQ9" s="1149">
        <f t="shared" ref="BQ9:BQ29" si="12">BP9*BN9</f>
        <v>0</v>
      </c>
      <c r="BR9" s="2"/>
      <c r="BT9" s="1070"/>
      <c r="BU9" s="1071">
        <v>2</v>
      </c>
      <c r="BV9" s="1072"/>
      <c r="BW9" s="1150"/>
      <c r="BX9" s="1072"/>
      <c r="BY9" s="1151"/>
      <c r="BZ9" s="1105"/>
      <c r="CA9" s="1083">
        <f t="shared" si="5"/>
        <v>0</v>
      </c>
      <c r="CD9" s="1152"/>
      <c r="CE9" s="1071">
        <v>2</v>
      </c>
      <c r="CF9" s="1072"/>
      <c r="CG9" s="1150"/>
      <c r="CH9" s="1072"/>
      <c r="CI9" s="1153"/>
      <c r="CJ9" s="1105"/>
      <c r="CK9" s="2">
        <f t="shared" ref="CK9:CK29" si="13">CJ9*CH9</f>
        <v>0</v>
      </c>
      <c r="CN9" s="1078"/>
      <c r="CO9" s="1071">
        <v>2</v>
      </c>
      <c r="CP9" s="1072"/>
      <c r="CQ9" s="1150"/>
      <c r="CR9" s="1072"/>
      <c r="CS9" s="1153"/>
      <c r="CT9" s="1105"/>
      <c r="CU9" s="1154">
        <f>CT9*CR9</f>
        <v>0</v>
      </c>
      <c r="CX9" s="1155"/>
      <c r="CY9" s="1071">
        <v>2</v>
      </c>
      <c r="CZ9" s="1072"/>
      <c r="DA9" s="1085"/>
      <c r="DB9" s="1072"/>
      <c r="DC9" s="1043"/>
      <c r="DD9" s="1086"/>
      <c r="DE9" s="2">
        <f t="shared" ref="DE9:DE31" si="14">DD9*DB9</f>
        <v>0</v>
      </c>
      <c r="DH9" s="1155"/>
      <c r="DI9" s="1071">
        <v>2</v>
      </c>
      <c r="DJ9" s="1072"/>
      <c r="DK9" s="1085"/>
      <c r="DL9" s="1072"/>
      <c r="DM9" s="1043"/>
      <c r="DN9" s="1086"/>
      <c r="DO9" s="2">
        <f t="shared" ref="DO9:DO31" si="15">DN9*DL9</f>
        <v>0</v>
      </c>
      <c r="DR9" s="1092"/>
      <c r="DS9" s="1071">
        <v>2</v>
      </c>
      <c r="DT9" s="1072"/>
      <c r="DU9" s="1150"/>
      <c r="DV9" s="1072"/>
      <c r="DW9" s="1153"/>
      <c r="DX9" s="1105"/>
      <c r="DY9" s="2">
        <f t="shared" ref="DY9:DY29" si="16">DX9*DV9</f>
        <v>0</v>
      </c>
      <c r="EB9" s="1088"/>
      <c r="EC9" s="1071">
        <v>2</v>
      </c>
      <c r="ED9" s="1072"/>
      <c r="EE9" s="1156"/>
      <c r="EF9" s="1072"/>
      <c r="EG9" s="1157"/>
      <c r="EH9" s="1086"/>
      <c r="EI9" s="2">
        <f t="shared" ref="EI9:EI28" si="17">EH9*EF9</f>
        <v>0</v>
      </c>
      <c r="EL9" s="1088"/>
      <c r="EM9" s="1071">
        <v>2</v>
      </c>
      <c r="EN9" s="350"/>
      <c r="EO9" s="1156"/>
      <c r="EP9" s="350"/>
      <c r="EQ9" s="1158"/>
      <c r="ER9" s="1086"/>
      <c r="ES9" s="2">
        <f t="shared" ref="ES9:ES28" si="18">ER9*EP9</f>
        <v>0</v>
      </c>
      <c r="EV9" s="1088"/>
      <c r="EW9" s="1071">
        <v>2</v>
      </c>
      <c r="EX9" s="1072"/>
      <c r="EY9" s="1085"/>
      <c r="EZ9" s="1072"/>
      <c r="FA9" s="1158"/>
      <c r="FB9" s="1086"/>
      <c r="FC9" s="2">
        <f t="shared" ref="FC9:FC29" si="19">FB9*EZ9</f>
        <v>0</v>
      </c>
    </row>
    <row r="10" spans="1:159" ht="22.5" customHeight="1" x14ac:dyDescent="0.25">
      <c r="A10" s="1113">
        <v>7</v>
      </c>
      <c r="B10" s="1042">
        <f t="shared" ref="B10:I10" si="20">BS5</f>
        <v>0</v>
      </c>
      <c r="C10" s="1042">
        <f t="shared" si="20"/>
        <v>0</v>
      </c>
      <c r="D10" s="1125">
        <f t="shared" si="20"/>
        <v>0</v>
      </c>
      <c r="E10" s="1126">
        <f t="shared" si="20"/>
        <v>0</v>
      </c>
      <c r="F10" s="297">
        <f t="shared" si="20"/>
        <v>0</v>
      </c>
      <c r="G10" s="3">
        <f t="shared" si="20"/>
        <v>0</v>
      </c>
      <c r="H10" s="333">
        <f t="shared" si="20"/>
        <v>0</v>
      </c>
      <c r="I10" s="915">
        <f t="shared" si="20"/>
        <v>0</v>
      </c>
      <c r="L10" s="1088"/>
      <c r="M10" s="1071">
        <v>3</v>
      </c>
      <c r="N10" s="1072">
        <v>929.86</v>
      </c>
      <c r="O10" s="1085"/>
      <c r="P10" s="1072"/>
      <c r="Q10" s="1043"/>
      <c r="R10" s="1086"/>
      <c r="S10" s="1083">
        <f t="shared" si="7"/>
        <v>0</v>
      </c>
      <c r="V10" s="1078"/>
      <c r="W10" s="1071">
        <v>3</v>
      </c>
      <c r="X10" s="1079">
        <v>949.82</v>
      </c>
      <c r="Y10" s="1080"/>
      <c r="Z10" s="1079"/>
      <c r="AA10" s="1081"/>
      <c r="AB10" s="1082"/>
      <c r="AC10" s="1083">
        <f t="shared" si="8"/>
        <v>0</v>
      </c>
      <c r="AD10" s="1053"/>
      <c r="AF10" s="1088"/>
      <c r="AG10" s="1071">
        <v>3</v>
      </c>
      <c r="AH10" s="1090">
        <v>898.6</v>
      </c>
      <c r="AI10" s="1085"/>
      <c r="AJ10" s="1090"/>
      <c r="AK10" s="1043"/>
      <c r="AL10" s="1086"/>
      <c r="AM10" s="1086">
        <f t="shared" si="9"/>
        <v>0</v>
      </c>
      <c r="AP10" s="1088"/>
      <c r="AQ10" s="1071">
        <v>3</v>
      </c>
      <c r="AR10" s="1072">
        <v>958.89</v>
      </c>
      <c r="AS10" s="1085"/>
      <c r="AT10" s="1072"/>
      <c r="AU10" s="1043"/>
      <c r="AV10" s="1086"/>
      <c r="AW10" s="1086">
        <f t="shared" si="10"/>
        <v>0</v>
      </c>
      <c r="AZ10" s="1087"/>
      <c r="BA10" s="1071">
        <v>3</v>
      </c>
      <c r="BB10" s="1072">
        <v>933.49</v>
      </c>
      <c r="BC10" s="1085"/>
      <c r="BD10" s="1072"/>
      <c r="BE10" s="1043"/>
      <c r="BF10" s="1086"/>
      <c r="BG10" s="2">
        <f t="shared" si="11"/>
        <v>0</v>
      </c>
      <c r="BJ10" s="1088"/>
      <c r="BK10" s="1071">
        <v>3</v>
      </c>
      <c r="BL10" s="1072"/>
      <c r="BM10" s="1085"/>
      <c r="BN10" s="1072"/>
      <c r="BO10" s="1043"/>
      <c r="BP10" s="1086"/>
      <c r="BQ10" s="1149">
        <f t="shared" si="12"/>
        <v>0</v>
      </c>
      <c r="BR10" s="2"/>
      <c r="BT10" s="1070"/>
      <c r="BU10" s="1071">
        <v>3</v>
      </c>
      <c r="BV10" s="1072"/>
      <c r="BW10" s="1150"/>
      <c r="BX10" s="1072"/>
      <c r="BY10" s="1151"/>
      <c r="BZ10" s="1105"/>
      <c r="CA10" s="1083">
        <f t="shared" si="5"/>
        <v>0</v>
      </c>
      <c r="CD10" s="1152"/>
      <c r="CE10" s="1071">
        <v>3</v>
      </c>
      <c r="CF10" s="1072"/>
      <c r="CG10" s="1150"/>
      <c r="CH10" s="1072"/>
      <c r="CI10" s="1153"/>
      <c r="CJ10" s="1105"/>
      <c r="CK10" s="2">
        <f t="shared" si="13"/>
        <v>0</v>
      </c>
      <c r="CN10" s="1078"/>
      <c r="CO10" s="1071">
        <v>3</v>
      </c>
      <c r="CP10" s="1072"/>
      <c r="CQ10" s="1150"/>
      <c r="CR10" s="1072"/>
      <c r="CS10" s="1153"/>
      <c r="CT10" s="1105"/>
      <c r="CU10" s="1154">
        <f t="shared" ref="CU10:CU30" si="21">CT10*CR10</f>
        <v>0</v>
      </c>
      <c r="CX10" s="1155"/>
      <c r="CY10" s="1071">
        <v>3</v>
      </c>
      <c r="CZ10" s="1072"/>
      <c r="DA10" s="1085"/>
      <c r="DB10" s="1072"/>
      <c r="DC10" s="1043"/>
      <c r="DD10" s="1086"/>
      <c r="DE10" s="2">
        <f t="shared" si="14"/>
        <v>0</v>
      </c>
      <c r="DH10" s="1155"/>
      <c r="DI10" s="1071">
        <v>3</v>
      </c>
      <c r="DJ10" s="1072"/>
      <c r="DK10" s="1085"/>
      <c r="DL10" s="1072"/>
      <c r="DM10" s="1043"/>
      <c r="DN10" s="1086"/>
      <c r="DO10" s="2">
        <f t="shared" si="15"/>
        <v>0</v>
      </c>
      <c r="DR10" s="1092"/>
      <c r="DS10" s="1071">
        <v>3</v>
      </c>
      <c r="DT10" s="1072"/>
      <c r="DU10" s="1150"/>
      <c r="DV10" s="1072"/>
      <c r="DW10" s="1153"/>
      <c r="DX10" s="1105"/>
      <c r="DY10" s="2">
        <f t="shared" si="16"/>
        <v>0</v>
      </c>
      <c r="EB10" s="1088"/>
      <c r="EC10" s="1071">
        <v>3</v>
      </c>
      <c r="ED10" s="350"/>
      <c r="EE10" s="1156"/>
      <c r="EF10" s="350"/>
      <c r="EG10" s="1157"/>
      <c r="EH10" s="1086"/>
      <c r="EI10" s="2">
        <f t="shared" si="17"/>
        <v>0</v>
      </c>
      <c r="EL10" s="1088"/>
      <c r="EM10" s="1071">
        <v>3</v>
      </c>
      <c r="EN10" s="350"/>
      <c r="EO10" s="1156"/>
      <c r="EP10" s="350"/>
      <c r="EQ10" s="1158"/>
      <c r="ER10" s="1086"/>
      <c r="ES10" s="2">
        <f t="shared" si="18"/>
        <v>0</v>
      </c>
      <c r="EV10" s="1088"/>
      <c r="EW10" s="1071">
        <v>3</v>
      </c>
      <c r="EX10" s="1072"/>
      <c r="EY10" s="1085"/>
      <c r="EZ10" s="1072"/>
      <c r="FA10" s="1158"/>
      <c r="FB10" s="1086"/>
      <c r="FC10" s="2">
        <f t="shared" si="19"/>
        <v>0</v>
      </c>
    </row>
    <row r="11" spans="1:159" ht="22.5" customHeight="1" x14ac:dyDescent="0.25">
      <c r="A11" s="1113">
        <v>8</v>
      </c>
      <c r="B11" s="1042">
        <f t="shared" ref="B11:I11" si="22">CC5</f>
        <v>0</v>
      </c>
      <c r="C11" s="1042">
        <f t="shared" si="22"/>
        <v>0</v>
      </c>
      <c r="D11" s="1125">
        <f t="shared" si="22"/>
        <v>0</v>
      </c>
      <c r="E11" s="1126">
        <f t="shared" si="22"/>
        <v>0</v>
      </c>
      <c r="F11" s="297">
        <f t="shared" si="22"/>
        <v>0</v>
      </c>
      <c r="G11" s="3">
        <f t="shared" si="22"/>
        <v>0</v>
      </c>
      <c r="H11" s="333">
        <f t="shared" si="22"/>
        <v>0</v>
      </c>
      <c r="I11" s="915">
        <f t="shared" si="22"/>
        <v>0</v>
      </c>
      <c r="K11" s="361"/>
      <c r="L11" s="1070"/>
      <c r="M11" s="1071">
        <v>4</v>
      </c>
      <c r="N11" s="1072">
        <v>896.29</v>
      </c>
      <c r="O11" s="1073"/>
      <c r="P11" s="1074"/>
      <c r="Q11" s="1075"/>
      <c r="R11" s="1076"/>
      <c r="S11" s="1089">
        <f t="shared" si="7"/>
        <v>0</v>
      </c>
      <c r="U11" s="361"/>
      <c r="V11" s="1078"/>
      <c r="W11" s="1071">
        <v>4</v>
      </c>
      <c r="X11" s="1079">
        <v>951.63</v>
      </c>
      <c r="Y11" s="1080"/>
      <c r="Z11" s="1079"/>
      <c r="AA11" s="1081"/>
      <c r="AB11" s="1082"/>
      <c r="AC11" s="1083">
        <f t="shared" si="8"/>
        <v>0</v>
      </c>
      <c r="AD11" s="1053"/>
      <c r="AE11" s="361"/>
      <c r="AF11" s="1070"/>
      <c r="AG11" s="1071">
        <v>4</v>
      </c>
      <c r="AH11" s="1090">
        <v>924.9</v>
      </c>
      <c r="AI11" s="1085"/>
      <c r="AJ11" s="1090"/>
      <c r="AK11" s="1043"/>
      <c r="AL11" s="1086"/>
      <c r="AM11" s="1086">
        <f t="shared" si="9"/>
        <v>0</v>
      </c>
      <c r="AO11" s="361"/>
      <c r="AP11" s="1070"/>
      <c r="AQ11" s="1071">
        <v>4</v>
      </c>
      <c r="AR11" s="1072">
        <v>937.12</v>
      </c>
      <c r="AS11" s="1085"/>
      <c r="AT11" s="1072"/>
      <c r="AU11" s="1043"/>
      <c r="AV11" s="1086"/>
      <c r="AW11" s="1086">
        <f t="shared" si="10"/>
        <v>0</v>
      </c>
      <c r="AY11" s="361"/>
      <c r="AZ11" s="1087"/>
      <c r="BA11" s="1071">
        <v>4</v>
      </c>
      <c r="BB11" s="1072">
        <v>953.45</v>
      </c>
      <c r="BC11" s="1085"/>
      <c r="BD11" s="1072"/>
      <c r="BE11" s="1043"/>
      <c r="BF11" s="1086"/>
      <c r="BG11" s="2">
        <f t="shared" si="11"/>
        <v>0</v>
      </c>
      <c r="BI11" s="361"/>
      <c r="BJ11" s="1070"/>
      <c r="BK11" s="1071">
        <v>4</v>
      </c>
      <c r="BL11" s="1072"/>
      <c r="BM11" s="1085"/>
      <c r="BN11" s="1072"/>
      <c r="BO11" s="1043"/>
      <c r="BP11" s="1086"/>
      <c r="BQ11" s="1149">
        <f t="shared" si="12"/>
        <v>0</v>
      </c>
      <c r="BR11" s="2"/>
      <c r="BS11" s="361"/>
      <c r="BT11" s="1070"/>
      <c r="BU11" s="1071">
        <v>4</v>
      </c>
      <c r="BV11" s="1072"/>
      <c r="BW11" s="1150"/>
      <c r="BX11" s="1072"/>
      <c r="BY11" s="1151"/>
      <c r="BZ11" s="1105"/>
      <c r="CA11" s="1083">
        <f t="shared" si="5"/>
        <v>0</v>
      </c>
      <c r="CC11" s="361"/>
      <c r="CD11" s="1152"/>
      <c r="CE11" s="1071">
        <v>4</v>
      </c>
      <c r="CF11" s="1072"/>
      <c r="CG11" s="1150"/>
      <c r="CH11" s="1072"/>
      <c r="CI11" s="1153"/>
      <c r="CJ11" s="1105"/>
      <c r="CK11" s="2">
        <f t="shared" si="13"/>
        <v>0</v>
      </c>
      <c r="CM11" s="361"/>
      <c r="CN11" s="1078"/>
      <c r="CO11" s="1071">
        <v>4</v>
      </c>
      <c r="CP11" s="1072"/>
      <c r="CQ11" s="1150"/>
      <c r="CR11" s="1072"/>
      <c r="CS11" s="1153"/>
      <c r="CT11" s="1105"/>
      <c r="CU11" s="1154">
        <f t="shared" si="21"/>
        <v>0</v>
      </c>
      <c r="CW11" s="361"/>
      <c r="CX11" s="1155"/>
      <c r="CY11" s="1071">
        <v>4</v>
      </c>
      <c r="CZ11" s="1072"/>
      <c r="DA11" s="1085"/>
      <c r="DB11" s="1072"/>
      <c r="DC11" s="1043"/>
      <c r="DD11" s="1086"/>
      <c r="DE11" s="2">
        <f t="shared" si="14"/>
        <v>0</v>
      </c>
      <c r="DG11" s="361"/>
      <c r="DH11" s="1155"/>
      <c r="DI11" s="1071">
        <v>4</v>
      </c>
      <c r="DJ11" s="1072"/>
      <c r="DK11" s="1085"/>
      <c r="DL11" s="1072"/>
      <c r="DM11" s="1043"/>
      <c r="DN11" s="1086"/>
      <c r="DO11" s="2">
        <f t="shared" si="15"/>
        <v>0</v>
      </c>
      <c r="DQ11" s="361"/>
      <c r="DR11" s="1092"/>
      <c r="DS11" s="1071">
        <v>4</v>
      </c>
      <c r="DT11" s="1072"/>
      <c r="DU11" s="1150"/>
      <c r="DV11" s="1072"/>
      <c r="DW11" s="1153"/>
      <c r="DX11" s="1105"/>
      <c r="DY11" s="2">
        <f t="shared" si="16"/>
        <v>0</v>
      </c>
      <c r="EA11" s="361"/>
      <c r="EB11" s="1070"/>
      <c r="EC11" s="1071">
        <v>4</v>
      </c>
      <c r="ED11" s="350"/>
      <c r="EE11" s="1156"/>
      <c r="EF11" s="350"/>
      <c r="EG11" s="1157"/>
      <c r="EH11" s="1086"/>
      <c r="EI11" s="2">
        <f t="shared" si="17"/>
        <v>0</v>
      </c>
      <c r="EK11" s="361"/>
      <c r="EL11" s="1070"/>
      <c r="EM11" s="1071">
        <v>4</v>
      </c>
      <c r="EN11" s="350"/>
      <c r="EO11" s="1156"/>
      <c r="EP11" s="350"/>
      <c r="EQ11" s="1158"/>
      <c r="ER11" s="1086"/>
      <c r="ES11" s="2">
        <f t="shared" si="18"/>
        <v>0</v>
      </c>
      <c r="EU11" s="1165"/>
      <c r="EV11" s="1088"/>
      <c r="EW11" s="1071">
        <v>4</v>
      </c>
      <c r="EX11" s="1072"/>
      <c r="EY11" s="1085"/>
      <c r="EZ11" s="1072"/>
      <c r="FA11" s="1158"/>
      <c r="FB11" s="1086"/>
      <c r="FC11" s="2">
        <f t="shared" si="19"/>
        <v>0</v>
      </c>
    </row>
    <row r="12" spans="1:159" ht="22.5" customHeight="1" x14ac:dyDescent="0.25">
      <c r="A12" s="1113">
        <v>9</v>
      </c>
      <c r="B12" s="1042">
        <f t="shared" ref="B12:I12" si="23">CM5</f>
        <v>0</v>
      </c>
      <c r="C12" s="1042">
        <f t="shared" si="23"/>
        <v>0</v>
      </c>
      <c r="D12" s="1125">
        <f t="shared" si="23"/>
        <v>0</v>
      </c>
      <c r="E12" s="1126">
        <f t="shared" si="23"/>
        <v>0</v>
      </c>
      <c r="F12" s="297">
        <f t="shared" si="23"/>
        <v>0</v>
      </c>
      <c r="G12" s="3">
        <f t="shared" si="23"/>
        <v>0</v>
      </c>
      <c r="H12" s="333">
        <f t="shared" si="23"/>
        <v>0</v>
      </c>
      <c r="I12" s="915">
        <f t="shared" si="23"/>
        <v>0</v>
      </c>
      <c r="L12" s="1070"/>
      <c r="M12" s="1071">
        <v>5</v>
      </c>
      <c r="N12" s="1072">
        <v>893.57</v>
      </c>
      <c r="O12" s="1073"/>
      <c r="P12" s="1074"/>
      <c r="Q12" s="1075"/>
      <c r="R12" s="1076"/>
      <c r="S12" s="1089">
        <f t="shared" si="7"/>
        <v>0</v>
      </c>
      <c r="V12" s="1078"/>
      <c r="W12" s="1071">
        <v>5</v>
      </c>
      <c r="X12" s="1079">
        <v>928.04</v>
      </c>
      <c r="Y12" s="1080"/>
      <c r="Z12" s="1079"/>
      <c r="AA12" s="1081"/>
      <c r="AB12" s="1082"/>
      <c r="AC12" s="1083">
        <f t="shared" si="8"/>
        <v>0</v>
      </c>
      <c r="AD12" s="1053"/>
      <c r="AF12" s="1070"/>
      <c r="AG12" s="1071">
        <v>5</v>
      </c>
      <c r="AH12" s="1090">
        <v>915.8</v>
      </c>
      <c r="AI12" s="1085"/>
      <c r="AJ12" s="1090"/>
      <c r="AK12" s="1043"/>
      <c r="AL12" s="1086"/>
      <c r="AM12" s="1086">
        <f t="shared" si="9"/>
        <v>0</v>
      </c>
      <c r="AP12" s="1070"/>
      <c r="AQ12" s="1071">
        <v>5</v>
      </c>
      <c r="AR12" s="1072">
        <v>935.3</v>
      </c>
      <c r="AS12" s="1085"/>
      <c r="AT12" s="1072"/>
      <c r="AU12" s="1043"/>
      <c r="AV12" s="1086"/>
      <c r="AW12" s="1086">
        <f t="shared" si="10"/>
        <v>0</v>
      </c>
      <c r="AZ12" s="1087"/>
      <c r="BA12" s="1071">
        <v>5</v>
      </c>
      <c r="BB12" s="1072">
        <v>918.97</v>
      </c>
      <c r="BC12" s="1085"/>
      <c r="BD12" s="1072"/>
      <c r="BE12" s="1043"/>
      <c r="BF12" s="1086"/>
      <c r="BG12" s="2">
        <f t="shared" si="11"/>
        <v>0</v>
      </c>
      <c r="BJ12" s="1070"/>
      <c r="BK12" s="1071">
        <v>5</v>
      </c>
      <c r="BL12" s="1072"/>
      <c r="BM12" s="1085"/>
      <c r="BN12" s="1079"/>
      <c r="BO12" s="1043"/>
      <c r="BP12" s="1086"/>
      <c r="BQ12" s="1149">
        <f t="shared" si="12"/>
        <v>0</v>
      </c>
      <c r="BR12" s="2"/>
      <c r="BT12" s="1070"/>
      <c r="BU12" s="1071">
        <v>5</v>
      </c>
      <c r="BV12" s="1072"/>
      <c r="BW12" s="1150"/>
      <c r="BX12" s="1072"/>
      <c r="BY12" s="1151"/>
      <c r="BZ12" s="1105"/>
      <c r="CA12" s="1083">
        <f t="shared" si="5"/>
        <v>0</v>
      </c>
      <c r="CD12" s="1152"/>
      <c r="CE12" s="1071">
        <v>5</v>
      </c>
      <c r="CF12" s="1072"/>
      <c r="CG12" s="1150"/>
      <c r="CH12" s="1072"/>
      <c r="CI12" s="1153"/>
      <c r="CJ12" s="1105"/>
      <c r="CK12" s="2">
        <f t="shared" si="13"/>
        <v>0</v>
      </c>
      <c r="CN12" s="1078"/>
      <c r="CO12" s="1071">
        <v>5</v>
      </c>
      <c r="CP12" s="1072"/>
      <c r="CQ12" s="1150"/>
      <c r="CR12" s="1072"/>
      <c r="CS12" s="1153"/>
      <c r="CT12" s="1105"/>
      <c r="CU12" s="1154">
        <f t="shared" si="21"/>
        <v>0</v>
      </c>
      <c r="CX12" s="1155"/>
      <c r="CY12" s="1071">
        <v>5</v>
      </c>
      <c r="CZ12" s="1072"/>
      <c r="DA12" s="1085"/>
      <c r="DB12" s="1072"/>
      <c r="DC12" s="1043"/>
      <c r="DD12" s="1086"/>
      <c r="DE12" s="2">
        <f t="shared" si="14"/>
        <v>0</v>
      </c>
      <c r="DH12" s="1155"/>
      <c r="DI12" s="1071">
        <v>5</v>
      </c>
      <c r="DJ12" s="1072"/>
      <c r="DK12" s="1085"/>
      <c r="DL12" s="1072"/>
      <c r="DM12" s="1043"/>
      <c r="DN12" s="1086"/>
      <c r="DO12" s="2">
        <f t="shared" si="15"/>
        <v>0</v>
      </c>
      <c r="DR12" s="1070"/>
      <c r="DS12" s="1071">
        <v>5</v>
      </c>
      <c r="DT12" s="1072"/>
      <c r="DU12" s="1150"/>
      <c r="DV12" s="1072"/>
      <c r="DW12" s="1153"/>
      <c r="DX12" s="1105"/>
      <c r="DY12" s="2">
        <f t="shared" si="16"/>
        <v>0</v>
      </c>
      <c r="EB12" s="1070"/>
      <c r="EC12" s="1071">
        <v>5</v>
      </c>
      <c r="ED12" s="350"/>
      <c r="EE12" s="1156"/>
      <c r="EF12" s="350"/>
      <c r="EG12" s="1157"/>
      <c r="EH12" s="1086"/>
      <c r="EI12" s="2">
        <f t="shared" si="17"/>
        <v>0</v>
      </c>
      <c r="EL12" s="1070"/>
      <c r="EM12" s="1071">
        <v>5</v>
      </c>
      <c r="EN12" s="350"/>
      <c r="EO12" s="1156"/>
      <c r="EP12" s="350"/>
      <c r="EQ12" s="1158"/>
      <c r="ER12" s="1086"/>
      <c r="ES12" s="2">
        <f t="shared" si="18"/>
        <v>0</v>
      </c>
      <c r="EV12" s="1088"/>
      <c r="EW12" s="1071">
        <v>5</v>
      </c>
      <c r="EX12" s="1072"/>
      <c r="EY12" s="1085"/>
      <c r="EZ12" s="1072"/>
      <c r="FA12" s="1158"/>
      <c r="FB12" s="1086"/>
      <c r="FC12" s="2">
        <f t="shared" si="19"/>
        <v>0</v>
      </c>
    </row>
    <row r="13" spans="1:159" ht="22.5" customHeight="1" x14ac:dyDescent="0.25">
      <c r="A13" s="1113">
        <v>10</v>
      </c>
      <c r="B13" s="1042">
        <f t="shared" ref="B13:I13" si="24">CW5</f>
        <v>0</v>
      </c>
      <c r="C13" s="1042">
        <f t="shared" si="24"/>
        <v>0</v>
      </c>
      <c r="D13" s="1125">
        <f t="shared" si="24"/>
        <v>0</v>
      </c>
      <c r="E13" s="1126">
        <f t="shared" si="24"/>
        <v>0</v>
      </c>
      <c r="F13" s="297">
        <f t="shared" si="24"/>
        <v>0</v>
      </c>
      <c r="G13" s="3">
        <f t="shared" si="24"/>
        <v>0</v>
      </c>
      <c r="H13" s="333">
        <f t="shared" si="24"/>
        <v>0</v>
      </c>
      <c r="I13" s="915">
        <f t="shared" si="24"/>
        <v>0</v>
      </c>
      <c r="L13" s="1070"/>
      <c r="M13" s="1071">
        <v>6</v>
      </c>
      <c r="N13" s="1072">
        <v>897.28</v>
      </c>
      <c r="O13" s="1085"/>
      <c r="P13" s="1072"/>
      <c r="Q13" s="1043"/>
      <c r="R13" s="1086"/>
      <c r="S13" s="1083">
        <f t="shared" si="7"/>
        <v>0</v>
      </c>
      <c r="V13" s="1078"/>
      <c r="W13" s="1071">
        <v>6</v>
      </c>
      <c r="X13" s="1079">
        <v>968.87</v>
      </c>
      <c r="Y13" s="1080"/>
      <c r="Z13" s="1079"/>
      <c r="AA13" s="1081"/>
      <c r="AB13" s="1082"/>
      <c r="AC13" s="1083">
        <f t="shared" si="8"/>
        <v>0</v>
      </c>
      <c r="AD13" s="1053"/>
      <c r="AF13" s="1070"/>
      <c r="AG13" s="1071">
        <v>6</v>
      </c>
      <c r="AH13" s="1090">
        <v>909.4</v>
      </c>
      <c r="AI13" s="1085"/>
      <c r="AJ13" s="1090"/>
      <c r="AK13" s="1043"/>
      <c r="AL13" s="1086"/>
      <c r="AM13" s="1086">
        <f t="shared" si="9"/>
        <v>0</v>
      </c>
      <c r="AP13" s="1070"/>
      <c r="AQ13" s="1071">
        <v>6</v>
      </c>
      <c r="AR13" s="1072">
        <v>951.63</v>
      </c>
      <c r="AS13" s="1085"/>
      <c r="AT13" s="1072"/>
      <c r="AU13" s="1043"/>
      <c r="AV13" s="1086"/>
      <c r="AW13" s="1086">
        <f t="shared" si="10"/>
        <v>0</v>
      </c>
      <c r="AZ13" s="1087"/>
      <c r="BA13" s="1071">
        <v>6</v>
      </c>
      <c r="BB13" s="1072">
        <v>934.4</v>
      </c>
      <c r="BC13" s="1085"/>
      <c r="BD13" s="1072"/>
      <c r="BE13" s="1043"/>
      <c r="BF13" s="1086"/>
      <c r="BG13" s="2">
        <f t="shared" si="11"/>
        <v>0</v>
      </c>
      <c r="BJ13" s="1070"/>
      <c r="BK13" s="1071">
        <v>6</v>
      </c>
      <c r="BL13" s="1072"/>
      <c r="BM13" s="1085"/>
      <c r="BN13" s="1079"/>
      <c r="BO13" s="1043"/>
      <c r="BP13" s="1086"/>
      <c r="BQ13" s="1149">
        <f t="shared" si="12"/>
        <v>0</v>
      </c>
      <c r="BR13" s="2"/>
      <c r="BT13" s="1070"/>
      <c r="BU13" s="1071">
        <v>6</v>
      </c>
      <c r="BV13" s="1072"/>
      <c r="BW13" s="1150"/>
      <c r="BX13" s="1072"/>
      <c r="BY13" s="1151"/>
      <c r="BZ13" s="1105"/>
      <c r="CA13" s="1083">
        <f t="shared" si="5"/>
        <v>0</v>
      </c>
      <c r="CD13" s="1152"/>
      <c r="CE13" s="1071">
        <v>6</v>
      </c>
      <c r="CF13" s="1072"/>
      <c r="CG13" s="1150"/>
      <c r="CH13" s="1072"/>
      <c r="CI13" s="1153"/>
      <c r="CJ13" s="1105"/>
      <c r="CK13" s="2">
        <f t="shared" si="13"/>
        <v>0</v>
      </c>
      <c r="CN13" s="1078"/>
      <c r="CO13" s="1071">
        <v>6</v>
      </c>
      <c r="CP13" s="1072"/>
      <c r="CQ13" s="1150"/>
      <c r="CR13" s="1072"/>
      <c r="CS13" s="1153"/>
      <c r="CT13" s="1105"/>
      <c r="CU13" s="1154">
        <f t="shared" si="21"/>
        <v>0</v>
      </c>
      <c r="CX13" s="1070"/>
      <c r="CY13" s="1071">
        <v>6</v>
      </c>
      <c r="CZ13" s="1072"/>
      <c r="DA13" s="1085"/>
      <c r="DB13" s="1072"/>
      <c r="DC13" s="1043"/>
      <c r="DD13" s="1086"/>
      <c r="DE13" s="1083">
        <f t="shared" si="14"/>
        <v>0</v>
      </c>
      <c r="DH13" s="1070"/>
      <c r="DI13" s="1071">
        <v>6</v>
      </c>
      <c r="DJ13" s="1072"/>
      <c r="DK13" s="1085"/>
      <c r="DL13" s="1072"/>
      <c r="DM13" s="1043"/>
      <c r="DN13" s="1086"/>
      <c r="DO13" s="1083">
        <f t="shared" si="15"/>
        <v>0</v>
      </c>
      <c r="DR13" s="1070"/>
      <c r="DS13" s="1071">
        <v>6</v>
      </c>
      <c r="DT13" s="1072"/>
      <c r="DU13" s="1150"/>
      <c r="DV13" s="1072"/>
      <c r="DW13" s="1153"/>
      <c r="DX13" s="1105"/>
      <c r="DY13" s="2">
        <f t="shared" si="16"/>
        <v>0</v>
      </c>
      <c r="EB13" s="1070"/>
      <c r="EC13" s="1071">
        <v>6</v>
      </c>
      <c r="ED13" s="350"/>
      <c r="EE13" s="1156"/>
      <c r="EF13" s="350"/>
      <c r="EG13" s="1157"/>
      <c r="EH13" s="1086"/>
      <c r="EI13" s="2">
        <f t="shared" si="17"/>
        <v>0</v>
      </c>
      <c r="EL13" s="1070"/>
      <c r="EM13" s="1071">
        <v>6</v>
      </c>
      <c r="EN13" s="350"/>
      <c r="EO13" s="1156"/>
      <c r="EP13" s="350"/>
      <c r="EQ13" s="1158"/>
      <c r="ER13" s="1086"/>
      <c r="ES13" s="2">
        <f t="shared" si="18"/>
        <v>0</v>
      </c>
      <c r="EV13" s="1088"/>
      <c r="EW13" s="1071">
        <v>6</v>
      </c>
      <c r="EX13" s="1072"/>
      <c r="EY13" s="1085"/>
      <c r="EZ13" s="1072"/>
      <c r="FA13" s="1158"/>
      <c r="FB13" s="1086"/>
      <c r="FC13" s="2">
        <f t="shared" si="19"/>
        <v>0</v>
      </c>
    </row>
    <row r="14" spans="1:159" ht="22.5" customHeight="1" x14ac:dyDescent="0.25">
      <c r="A14" s="1113">
        <v>11</v>
      </c>
      <c r="B14" s="1042">
        <f t="shared" ref="B14:I14" si="25">DG5</f>
        <v>0</v>
      </c>
      <c r="C14" s="1042">
        <f t="shared" si="25"/>
        <v>0</v>
      </c>
      <c r="D14" s="1125">
        <f t="shared" si="25"/>
        <v>0</v>
      </c>
      <c r="E14" s="1126">
        <f t="shared" si="25"/>
        <v>0</v>
      </c>
      <c r="F14" s="297">
        <f t="shared" si="25"/>
        <v>0</v>
      </c>
      <c r="G14" s="3">
        <f t="shared" si="25"/>
        <v>0</v>
      </c>
      <c r="H14" s="333">
        <f t="shared" si="25"/>
        <v>0</v>
      </c>
      <c r="I14" s="915">
        <f t="shared" si="25"/>
        <v>0</v>
      </c>
      <c r="L14" s="1070"/>
      <c r="M14" s="1071">
        <v>7</v>
      </c>
      <c r="N14" s="1072">
        <v>910.81</v>
      </c>
      <c r="O14" s="1073"/>
      <c r="P14" s="1074"/>
      <c r="Q14" s="1075"/>
      <c r="R14" s="1076"/>
      <c r="S14" s="1089">
        <f t="shared" si="7"/>
        <v>0</v>
      </c>
      <c r="V14" s="1078"/>
      <c r="W14" s="1071">
        <v>7</v>
      </c>
      <c r="X14" s="1079">
        <v>928.04</v>
      </c>
      <c r="Y14" s="1080"/>
      <c r="Z14" s="1079"/>
      <c r="AA14" s="1081"/>
      <c r="AB14" s="1082"/>
      <c r="AC14" s="1083">
        <f t="shared" si="8"/>
        <v>0</v>
      </c>
      <c r="AD14" s="1053"/>
      <c r="AF14" s="1070"/>
      <c r="AG14" s="1071">
        <v>7</v>
      </c>
      <c r="AH14" s="1090">
        <v>904.9</v>
      </c>
      <c r="AI14" s="1085"/>
      <c r="AJ14" s="1090"/>
      <c r="AK14" s="1043"/>
      <c r="AL14" s="1086"/>
      <c r="AM14" s="1086">
        <f t="shared" si="9"/>
        <v>0</v>
      </c>
      <c r="AP14" s="1070"/>
      <c r="AQ14" s="1071">
        <v>7</v>
      </c>
      <c r="AR14" s="1072">
        <v>918.07</v>
      </c>
      <c r="AS14" s="1085"/>
      <c r="AT14" s="1072"/>
      <c r="AU14" s="1043"/>
      <c r="AV14" s="1086"/>
      <c r="AW14" s="1086">
        <f t="shared" si="10"/>
        <v>0</v>
      </c>
      <c r="AZ14" s="1087"/>
      <c r="BA14" s="1071">
        <v>7</v>
      </c>
      <c r="BB14" s="1072">
        <v>934.4</v>
      </c>
      <c r="BC14" s="1085"/>
      <c r="BD14" s="1072"/>
      <c r="BE14" s="1043"/>
      <c r="BF14" s="1086"/>
      <c r="BG14" s="2">
        <f t="shared" si="11"/>
        <v>0</v>
      </c>
      <c r="BJ14" s="1070"/>
      <c r="BK14" s="1071">
        <v>7</v>
      </c>
      <c r="BL14" s="1072"/>
      <c r="BM14" s="1085"/>
      <c r="BN14" s="1079"/>
      <c r="BO14" s="1043"/>
      <c r="BP14" s="1086"/>
      <c r="BQ14" s="1149">
        <f t="shared" si="12"/>
        <v>0</v>
      </c>
      <c r="BR14" s="2"/>
      <c r="BT14" s="1070"/>
      <c r="BU14" s="1071">
        <v>7</v>
      </c>
      <c r="BV14" s="350"/>
      <c r="BW14" s="1150"/>
      <c r="BX14" s="350"/>
      <c r="BY14" s="1151"/>
      <c r="BZ14" s="1105"/>
      <c r="CA14" s="1083">
        <f t="shared" si="5"/>
        <v>0</v>
      </c>
      <c r="CD14" s="1152"/>
      <c r="CE14" s="1071">
        <v>7</v>
      </c>
      <c r="CF14" s="1072"/>
      <c r="CG14" s="1150"/>
      <c r="CH14" s="1072"/>
      <c r="CI14" s="1153"/>
      <c r="CJ14" s="1105"/>
      <c r="CK14" s="2">
        <f t="shared" si="13"/>
        <v>0</v>
      </c>
      <c r="CN14" s="1078"/>
      <c r="CO14" s="1071">
        <v>7</v>
      </c>
      <c r="CP14" s="1072"/>
      <c r="CQ14" s="1150"/>
      <c r="CR14" s="1072"/>
      <c r="CS14" s="1153"/>
      <c r="CT14" s="1105"/>
      <c r="CU14" s="1154">
        <f t="shared" si="21"/>
        <v>0</v>
      </c>
      <c r="CX14" s="1155"/>
      <c r="CY14" s="1071">
        <v>7</v>
      </c>
      <c r="CZ14" s="1072"/>
      <c r="DA14" s="1085"/>
      <c r="DB14" s="1072"/>
      <c r="DC14" s="1043"/>
      <c r="DD14" s="1086"/>
      <c r="DE14" s="2">
        <f t="shared" si="14"/>
        <v>0</v>
      </c>
      <c r="DH14" s="1155"/>
      <c r="DI14" s="1071">
        <v>7</v>
      </c>
      <c r="DJ14" s="1072"/>
      <c r="DK14" s="1085"/>
      <c r="DL14" s="1072"/>
      <c r="DM14" s="1043"/>
      <c r="DN14" s="1086"/>
      <c r="DO14" s="2">
        <f t="shared" si="15"/>
        <v>0</v>
      </c>
      <c r="DR14" s="1070"/>
      <c r="DS14" s="1071">
        <v>7</v>
      </c>
      <c r="DT14" s="1072"/>
      <c r="DU14" s="1150"/>
      <c r="DV14" s="1072"/>
      <c r="DW14" s="1153"/>
      <c r="DX14" s="1105"/>
      <c r="DY14" s="2">
        <f t="shared" si="16"/>
        <v>0</v>
      </c>
      <c r="EB14" s="1070"/>
      <c r="EC14" s="1071">
        <v>7</v>
      </c>
      <c r="ED14" s="350"/>
      <c r="EE14" s="1156"/>
      <c r="EF14" s="350"/>
      <c r="EG14" s="1157"/>
      <c r="EH14" s="1086"/>
      <c r="EI14" s="2">
        <f t="shared" si="17"/>
        <v>0</v>
      </c>
      <c r="EL14" s="1070"/>
      <c r="EM14" s="1071">
        <v>7</v>
      </c>
      <c r="EN14" s="350"/>
      <c r="EO14" s="1156"/>
      <c r="EP14" s="350"/>
      <c r="EQ14" s="1158"/>
      <c r="ER14" s="1086"/>
      <c r="ES14" s="2">
        <f t="shared" si="18"/>
        <v>0</v>
      </c>
      <c r="EV14" s="1088"/>
      <c r="EW14" s="1071">
        <v>7</v>
      </c>
      <c r="EX14" s="1072"/>
      <c r="EY14" s="1085"/>
      <c r="EZ14" s="1072"/>
      <c r="FA14" s="1158"/>
      <c r="FB14" s="1086"/>
      <c r="FC14" s="2">
        <f t="shared" si="19"/>
        <v>0</v>
      </c>
    </row>
    <row r="15" spans="1:159" ht="22.5" customHeight="1" x14ac:dyDescent="0.25">
      <c r="A15" s="1113">
        <v>12</v>
      </c>
      <c r="B15" s="1042">
        <f t="shared" ref="B15:I15" si="26">DQ5</f>
        <v>0</v>
      </c>
      <c r="C15" s="1042">
        <f t="shared" si="26"/>
        <v>0</v>
      </c>
      <c r="D15" s="1125">
        <f t="shared" si="26"/>
        <v>0</v>
      </c>
      <c r="E15" s="1126">
        <f t="shared" si="26"/>
        <v>0</v>
      </c>
      <c r="F15" s="297">
        <f t="shared" si="26"/>
        <v>0</v>
      </c>
      <c r="G15" s="3">
        <f t="shared" si="26"/>
        <v>0</v>
      </c>
      <c r="H15" s="333">
        <f t="shared" si="26"/>
        <v>0</v>
      </c>
      <c r="I15" s="915">
        <f t="shared" si="26"/>
        <v>0</v>
      </c>
      <c r="L15" s="1070"/>
      <c r="M15" s="1071">
        <v>8</v>
      </c>
      <c r="N15" s="1072">
        <v>920.79</v>
      </c>
      <c r="O15" s="1085"/>
      <c r="P15" s="1072"/>
      <c r="Q15" s="1043"/>
      <c r="R15" s="1086"/>
      <c r="S15" s="1083">
        <f t="shared" si="7"/>
        <v>0</v>
      </c>
      <c r="V15" s="1078"/>
      <c r="W15" s="1071">
        <v>8</v>
      </c>
      <c r="X15" s="1079">
        <v>920.79</v>
      </c>
      <c r="Y15" s="1080"/>
      <c r="Z15" s="1079"/>
      <c r="AA15" s="1081"/>
      <c r="AB15" s="1082"/>
      <c r="AC15" s="1083">
        <f t="shared" si="8"/>
        <v>0</v>
      </c>
      <c r="AD15" s="1053"/>
      <c r="AF15" s="1070"/>
      <c r="AG15" s="1071">
        <v>8</v>
      </c>
      <c r="AH15" s="1090">
        <v>906.7</v>
      </c>
      <c r="AI15" s="1085"/>
      <c r="AJ15" s="1090"/>
      <c r="AK15" s="1043"/>
      <c r="AL15" s="1086"/>
      <c r="AM15" s="1086">
        <f t="shared" si="9"/>
        <v>0</v>
      </c>
      <c r="AP15" s="1070"/>
      <c r="AQ15" s="1071">
        <v>8</v>
      </c>
      <c r="AR15" s="1072">
        <v>930.77</v>
      </c>
      <c r="AS15" s="1085"/>
      <c r="AT15" s="1072"/>
      <c r="AU15" s="1043"/>
      <c r="AV15" s="1086"/>
      <c r="AW15" s="1086">
        <f t="shared" si="10"/>
        <v>0</v>
      </c>
      <c r="AZ15" s="1087"/>
      <c r="BA15" s="1071">
        <v>8</v>
      </c>
      <c r="BB15" s="1072">
        <v>936.2</v>
      </c>
      <c r="BC15" s="1085"/>
      <c r="BD15" s="1072"/>
      <c r="BE15" s="1043"/>
      <c r="BF15" s="1086"/>
      <c r="BG15" s="2">
        <f t="shared" si="11"/>
        <v>0</v>
      </c>
      <c r="BJ15" s="1070"/>
      <c r="BK15" s="1071">
        <v>8</v>
      </c>
      <c r="BL15" s="1072"/>
      <c r="BM15" s="1085"/>
      <c r="BN15" s="1079"/>
      <c r="BO15" s="1043"/>
      <c r="BP15" s="1086"/>
      <c r="BQ15" s="1149">
        <f t="shared" si="12"/>
        <v>0</v>
      </c>
      <c r="BR15" s="2"/>
      <c r="BT15" s="1070"/>
      <c r="BU15" s="1071">
        <v>8</v>
      </c>
      <c r="BV15" s="1072"/>
      <c r="BW15" s="1150"/>
      <c r="BX15" s="1072"/>
      <c r="BY15" s="1151"/>
      <c r="BZ15" s="1105"/>
      <c r="CA15" s="1083">
        <f t="shared" si="5"/>
        <v>0</v>
      </c>
      <c r="CD15" s="1152"/>
      <c r="CE15" s="1071">
        <v>8</v>
      </c>
      <c r="CF15" s="1072"/>
      <c r="CG15" s="1150"/>
      <c r="CH15" s="1072"/>
      <c r="CI15" s="1153"/>
      <c r="CJ15" s="1105"/>
      <c r="CK15" s="2">
        <f t="shared" si="13"/>
        <v>0</v>
      </c>
      <c r="CN15" s="1078"/>
      <c r="CO15" s="1071">
        <v>8</v>
      </c>
      <c r="CP15" s="1072"/>
      <c r="CQ15" s="1150"/>
      <c r="CR15" s="1072"/>
      <c r="CS15" s="1153"/>
      <c r="CT15" s="1105"/>
      <c r="CU15" s="1154">
        <f t="shared" si="21"/>
        <v>0</v>
      </c>
      <c r="CX15" s="1155"/>
      <c r="CY15" s="1071">
        <v>8</v>
      </c>
      <c r="CZ15" s="1072"/>
      <c r="DA15" s="1085"/>
      <c r="DB15" s="1072"/>
      <c r="DC15" s="1043"/>
      <c r="DD15" s="1086"/>
      <c r="DE15" s="2">
        <f t="shared" si="14"/>
        <v>0</v>
      </c>
      <c r="DH15" s="1155"/>
      <c r="DI15" s="1071">
        <v>8</v>
      </c>
      <c r="DJ15" s="1072"/>
      <c r="DK15" s="1085"/>
      <c r="DL15" s="1072"/>
      <c r="DM15" s="1043"/>
      <c r="DN15" s="1086"/>
      <c r="DO15" s="2">
        <f t="shared" si="15"/>
        <v>0</v>
      </c>
      <c r="DR15" s="1070"/>
      <c r="DS15" s="1071">
        <v>8</v>
      </c>
      <c r="DT15" s="1072"/>
      <c r="DU15" s="1150"/>
      <c r="DV15" s="1072"/>
      <c r="DW15" s="1153"/>
      <c r="DX15" s="1105"/>
      <c r="DY15" s="2">
        <f t="shared" si="16"/>
        <v>0</v>
      </c>
      <c r="EB15" s="1070"/>
      <c r="EC15" s="1071">
        <v>8</v>
      </c>
      <c r="ED15" s="350"/>
      <c r="EE15" s="1156"/>
      <c r="EF15" s="350"/>
      <c r="EG15" s="1157"/>
      <c r="EH15" s="1086"/>
      <c r="EI15" s="2">
        <f t="shared" si="17"/>
        <v>0</v>
      </c>
      <c r="EL15" s="1070"/>
      <c r="EM15" s="1071">
        <v>8</v>
      </c>
      <c r="EN15" s="350"/>
      <c r="EO15" s="1156"/>
      <c r="EP15" s="350"/>
      <c r="EQ15" s="1158"/>
      <c r="ER15" s="1086"/>
      <c r="ES15" s="2">
        <f t="shared" si="18"/>
        <v>0</v>
      </c>
      <c r="EV15" s="1088"/>
      <c r="EW15" s="1071">
        <v>8</v>
      </c>
      <c r="EX15" s="1072"/>
      <c r="EY15" s="1085"/>
      <c r="EZ15" s="1072"/>
      <c r="FA15" s="1158"/>
      <c r="FB15" s="1086"/>
      <c r="FC15" s="2">
        <f t="shared" si="19"/>
        <v>0</v>
      </c>
    </row>
    <row r="16" spans="1:159" ht="22.5" customHeight="1" x14ac:dyDescent="0.25">
      <c r="A16" s="1113">
        <v>13</v>
      </c>
      <c r="B16" s="1042">
        <f t="shared" ref="B16:I16" si="27">EA5</f>
        <v>0</v>
      </c>
      <c r="C16" s="1042">
        <f t="shared" si="27"/>
        <v>0</v>
      </c>
      <c r="D16" s="1125">
        <f t="shared" si="27"/>
        <v>0</v>
      </c>
      <c r="E16" s="1126">
        <f t="shared" si="27"/>
        <v>0</v>
      </c>
      <c r="F16" s="297">
        <f t="shared" si="27"/>
        <v>0</v>
      </c>
      <c r="G16" s="3">
        <f t="shared" si="27"/>
        <v>0</v>
      </c>
      <c r="H16" s="333">
        <f t="shared" si="27"/>
        <v>0</v>
      </c>
      <c r="I16" s="915">
        <f t="shared" si="27"/>
        <v>0</v>
      </c>
      <c r="L16" s="1070"/>
      <c r="M16" s="1071">
        <v>9</v>
      </c>
      <c r="N16" s="1072">
        <v>921.69</v>
      </c>
      <c r="O16" s="1085"/>
      <c r="P16" s="1072"/>
      <c r="Q16" s="1043"/>
      <c r="R16" s="1086"/>
      <c r="S16" s="1083">
        <f t="shared" si="7"/>
        <v>0</v>
      </c>
      <c r="V16" s="1078"/>
      <c r="W16" s="1071">
        <v>9</v>
      </c>
      <c r="X16" s="1079">
        <v>947.1</v>
      </c>
      <c r="Y16" s="1080"/>
      <c r="Z16" s="1079"/>
      <c r="AA16" s="1081"/>
      <c r="AB16" s="1082"/>
      <c r="AC16" s="1083">
        <f t="shared" si="8"/>
        <v>0</v>
      </c>
      <c r="AD16" s="1053"/>
      <c r="AF16" s="1070"/>
      <c r="AG16" s="1071">
        <v>9</v>
      </c>
      <c r="AH16" s="1090">
        <v>924</v>
      </c>
      <c r="AI16" s="1085"/>
      <c r="AJ16" s="1090"/>
      <c r="AK16" s="1043"/>
      <c r="AL16" s="1086"/>
      <c r="AM16" s="1086">
        <f t="shared" si="9"/>
        <v>0</v>
      </c>
      <c r="AP16" s="1070"/>
      <c r="AQ16" s="1071">
        <v>9</v>
      </c>
      <c r="AR16" s="1072">
        <v>908.99</v>
      </c>
      <c r="AS16" s="1085"/>
      <c r="AT16" s="1072"/>
      <c r="AU16" s="1043"/>
      <c r="AV16" s="1086"/>
      <c r="AW16" s="1086">
        <f t="shared" si="10"/>
        <v>0</v>
      </c>
      <c r="AZ16" s="1087"/>
      <c r="BA16" s="1071">
        <v>9</v>
      </c>
      <c r="BB16" s="1072">
        <v>918.97</v>
      </c>
      <c r="BC16" s="1085"/>
      <c r="BD16" s="1072"/>
      <c r="BE16" s="1043"/>
      <c r="BF16" s="1086"/>
      <c r="BG16" s="2">
        <f t="shared" si="11"/>
        <v>0</v>
      </c>
      <c r="BJ16" s="1070"/>
      <c r="BK16" s="1071">
        <v>9</v>
      </c>
      <c r="BL16" s="1072"/>
      <c r="BM16" s="1085"/>
      <c r="BN16" s="1079"/>
      <c r="BO16" s="1043"/>
      <c r="BP16" s="1086"/>
      <c r="BQ16" s="1149">
        <f t="shared" si="12"/>
        <v>0</v>
      </c>
      <c r="BR16" s="2"/>
      <c r="BT16" s="1070"/>
      <c r="BU16" s="1071">
        <v>9</v>
      </c>
      <c r="BV16" s="1072"/>
      <c r="BW16" s="1150"/>
      <c r="BX16" s="1072"/>
      <c r="BY16" s="1151"/>
      <c r="BZ16" s="1105"/>
      <c r="CA16" s="2">
        <f t="shared" si="5"/>
        <v>0</v>
      </c>
      <c r="CD16" s="1152"/>
      <c r="CE16" s="1071">
        <v>9</v>
      </c>
      <c r="CF16" s="1072"/>
      <c r="CG16" s="1150"/>
      <c r="CH16" s="1072"/>
      <c r="CI16" s="1153"/>
      <c r="CJ16" s="1105"/>
      <c r="CK16" s="2">
        <f t="shared" si="13"/>
        <v>0</v>
      </c>
      <c r="CN16" s="1078"/>
      <c r="CO16" s="1071">
        <v>9</v>
      </c>
      <c r="CP16" s="1072"/>
      <c r="CQ16" s="1150"/>
      <c r="CR16" s="1072"/>
      <c r="CS16" s="1153"/>
      <c r="CT16" s="1105"/>
      <c r="CU16" s="1154">
        <f t="shared" si="21"/>
        <v>0</v>
      </c>
      <c r="CX16" s="1155"/>
      <c r="CY16" s="1071">
        <v>9</v>
      </c>
      <c r="CZ16" s="1072"/>
      <c r="DA16" s="1085"/>
      <c r="DB16" s="1072"/>
      <c r="DC16" s="1043"/>
      <c r="DD16" s="1086"/>
      <c r="DE16" s="2">
        <f t="shared" si="14"/>
        <v>0</v>
      </c>
      <c r="DH16" s="1155"/>
      <c r="DI16" s="1071">
        <v>9</v>
      </c>
      <c r="DJ16" s="1072"/>
      <c r="DK16" s="1085"/>
      <c r="DL16" s="1072"/>
      <c r="DM16" s="1043"/>
      <c r="DN16" s="1086"/>
      <c r="DO16" s="2">
        <f t="shared" si="15"/>
        <v>0</v>
      </c>
      <c r="DR16" s="1070"/>
      <c r="DS16" s="1071">
        <v>9</v>
      </c>
      <c r="DT16" s="1072"/>
      <c r="DU16" s="1150"/>
      <c r="DV16" s="1072"/>
      <c r="DW16" s="1153"/>
      <c r="DX16" s="1105"/>
      <c r="DY16" s="2">
        <f t="shared" si="16"/>
        <v>0</v>
      </c>
      <c r="EB16" s="1070"/>
      <c r="EC16" s="1071">
        <v>9</v>
      </c>
      <c r="ED16" s="350"/>
      <c r="EE16" s="1156"/>
      <c r="EF16" s="350"/>
      <c r="EG16" s="1157"/>
      <c r="EH16" s="1086"/>
      <c r="EI16" s="2">
        <f t="shared" si="17"/>
        <v>0</v>
      </c>
      <c r="EL16" s="1070"/>
      <c r="EM16" s="1071">
        <v>9</v>
      </c>
      <c r="EN16" s="350"/>
      <c r="EO16" s="1156"/>
      <c r="EP16" s="350"/>
      <c r="EQ16" s="1158"/>
      <c r="ER16" s="1086"/>
      <c r="ES16" s="2">
        <f t="shared" si="18"/>
        <v>0</v>
      </c>
      <c r="EV16" s="1088"/>
      <c r="EW16" s="1071">
        <v>9</v>
      </c>
      <c r="EX16" s="1072"/>
      <c r="EY16" s="1085"/>
      <c r="EZ16" s="1072"/>
      <c r="FA16" s="1158"/>
      <c r="FB16" s="1086"/>
      <c r="FC16" s="2">
        <f t="shared" si="19"/>
        <v>0</v>
      </c>
    </row>
    <row r="17" spans="1:159" x14ac:dyDescent="0.25">
      <c r="A17" s="1113">
        <v>14</v>
      </c>
      <c r="B17" s="1042">
        <f>EK5</f>
        <v>0</v>
      </c>
      <c r="C17" s="1042">
        <f t="shared" ref="C17:I17" si="28">EL5</f>
        <v>0</v>
      </c>
      <c r="D17" s="1125">
        <f t="shared" si="28"/>
        <v>0</v>
      </c>
      <c r="E17" s="1126">
        <f t="shared" si="28"/>
        <v>0</v>
      </c>
      <c r="F17" s="297">
        <f t="shared" si="28"/>
        <v>0</v>
      </c>
      <c r="G17" s="3">
        <f t="shared" si="28"/>
        <v>0</v>
      </c>
      <c r="H17" s="333">
        <f t="shared" si="28"/>
        <v>0</v>
      </c>
      <c r="I17" s="915">
        <f t="shared" si="28"/>
        <v>0</v>
      </c>
      <c r="L17" s="1070"/>
      <c r="M17" s="1071">
        <v>10</v>
      </c>
      <c r="N17" s="1072">
        <v>916.25</v>
      </c>
      <c r="O17" s="1073"/>
      <c r="P17" s="1074"/>
      <c r="Q17" s="1075"/>
      <c r="R17" s="1076"/>
      <c r="S17" s="1089">
        <f t="shared" si="7"/>
        <v>0</v>
      </c>
      <c r="V17" s="1078"/>
      <c r="W17" s="1071">
        <v>10</v>
      </c>
      <c r="X17" s="1079">
        <v>921.69</v>
      </c>
      <c r="Y17" s="1080"/>
      <c r="Z17" s="1079"/>
      <c r="AA17" s="1081"/>
      <c r="AB17" s="1082"/>
      <c r="AC17" s="1083">
        <f t="shared" si="8"/>
        <v>0</v>
      </c>
      <c r="AD17" s="1053"/>
      <c r="AF17" s="1070"/>
      <c r="AG17" s="1071">
        <v>10</v>
      </c>
      <c r="AH17" s="1090">
        <v>913.1</v>
      </c>
      <c r="AI17" s="1085"/>
      <c r="AJ17" s="1090"/>
      <c r="AK17" s="1043"/>
      <c r="AL17" s="1086"/>
      <c r="AM17" s="1086">
        <f t="shared" si="9"/>
        <v>0</v>
      </c>
      <c r="AP17" s="1070"/>
      <c r="AQ17" s="1071">
        <v>10</v>
      </c>
      <c r="AR17" s="350">
        <v>937.12</v>
      </c>
      <c r="AS17" s="1085"/>
      <c r="AT17" s="350"/>
      <c r="AU17" s="1043"/>
      <c r="AV17" s="1086"/>
      <c r="AW17" s="1086">
        <f t="shared" si="10"/>
        <v>0</v>
      </c>
      <c r="AZ17" s="1087"/>
      <c r="BA17" s="1071">
        <v>10</v>
      </c>
      <c r="BB17" s="1072">
        <v>936.21</v>
      </c>
      <c r="BC17" s="1085"/>
      <c r="BD17" s="1072"/>
      <c r="BE17" s="1043"/>
      <c r="BF17" s="1086"/>
      <c r="BG17" s="2">
        <f t="shared" si="11"/>
        <v>0</v>
      </c>
      <c r="BJ17" s="1070"/>
      <c r="BK17" s="1071">
        <v>10</v>
      </c>
      <c r="BL17" s="1072"/>
      <c r="BM17" s="1085"/>
      <c r="BN17" s="1079"/>
      <c r="BO17" s="1043"/>
      <c r="BP17" s="1086"/>
      <c r="BQ17" s="1149">
        <f t="shared" si="12"/>
        <v>0</v>
      </c>
      <c r="BR17" s="2"/>
      <c r="BT17" s="1070"/>
      <c r="BU17" s="1071">
        <v>10</v>
      </c>
      <c r="BV17" s="1072"/>
      <c r="BW17" s="1150"/>
      <c r="BX17" s="1072"/>
      <c r="BY17" s="1151"/>
      <c r="BZ17" s="1105"/>
      <c r="CA17" s="2">
        <f t="shared" si="5"/>
        <v>0</v>
      </c>
      <c r="CD17" s="1152"/>
      <c r="CE17" s="1071">
        <v>10</v>
      </c>
      <c r="CF17" s="1072"/>
      <c r="CG17" s="1150"/>
      <c r="CH17" s="1072"/>
      <c r="CI17" s="1153"/>
      <c r="CJ17" s="1105"/>
      <c r="CK17" s="2">
        <f t="shared" si="13"/>
        <v>0</v>
      </c>
      <c r="CN17" s="1078"/>
      <c r="CO17" s="1071">
        <v>10</v>
      </c>
      <c r="CP17" s="1072"/>
      <c r="CQ17" s="1150"/>
      <c r="CR17" s="1072"/>
      <c r="CS17" s="1153"/>
      <c r="CT17" s="1105"/>
      <c r="CU17" s="1154">
        <f t="shared" si="21"/>
        <v>0</v>
      </c>
      <c r="CX17" s="1070"/>
      <c r="CY17" s="1071">
        <v>10</v>
      </c>
      <c r="CZ17" s="1072"/>
      <c r="DA17" s="1085"/>
      <c r="DB17" s="1072"/>
      <c r="DC17" s="1043"/>
      <c r="DD17" s="1086"/>
      <c r="DE17" s="2">
        <f t="shared" si="14"/>
        <v>0</v>
      </c>
      <c r="DH17" s="1070"/>
      <c r="DI17" s="1071">
        <v>10</v>
      </c>
      <c r="DJ17" s="1072"/>
      <c r="DK17" s="1085"/>
      <c r="DL17" s="1072"/>
      <c r="DM17" s="1043"/>
      <c r="DN17" s="1086"/>
      <c r="DO17" s="2">
        <f t="shared" si="15"/>
        <v>0</v>
      </c>
      <c r="DR17" s="1070"/>
      <c r="DS17" s="1071">
        <v>10</v>
      </c>
      <c r="DT17" s="1072"/>
      <c r="DU17" s="1150"/>
      <c r="DV17" s="1072"/>
      <c r="DW17" s="1153"/>
      <c r="DX17" s="1105"/>
      <c r="DY17" s="2">
        <f t="shared" si="16"/>
        <v>0</v>
      </c>
      <c r="EB17" s="1070"/>
      <c r="EC17" s="1071">
        <v>10</v>
      </c>
      <c r="ED17" s="350"/>
      <c r="EE17" s="1156"/>
      <c r="EF17" s="350"/>
      <c r="EG17" s="1157"/>
      <c r="EH17" s="1086"/>
      <c r="EI17" s="2">
        <f t="shared" si="17"/>
        <v>0</v>
      </c>
      <c r="EL17" s="1070"/>
      <c r="EM17" s="1071">
        <v>10</v>
      </c>
      <c r="EN17" s="350"/>
      <c r="EO17" s="1156"/>
      <c r="EP17" s="350"/>
      <c r="EQ17" s="1158"/>
      <c r="ER17" s="1086"/>
      <c r="ES17" s="2">
        <f t="shared" si="18"/>
        <v>0</v>
      </c>
      <c r="EV17" s="1088"/>
      <c r="EW17" s="1071">
        <v>10</v>
      </c>
      <c r="EX17" s="1072"/>
      <c r="EY17" s="1085"/>
      <c r="EZ17" s="1072"/>
      <c r="FA17" s="1158"/>
      <c r="FB17" s="1086"/>
      <c r="FC17" s="2">
        <f t="shared" si="19"/>
        <v>0</v>
      </c>
    </row>
    <row r="18" spans="1:159" x14ac:dyDescent="0.25">
      <c r="A18" s="1113">
        <v>15</v>
      </c>
      <c r="B18" s="1042">
        <f t="shared" ref="B18:I18" si="29">EU5</f>
        <v>0</v>
      </c>
      <c r="C18" s="1042">
        <f t="shared" si="29"/>
        <v>0</v>
      </c>
      <c r="D18" s="1125">
        <f t="shared" si="29"/>
        <v>0</v>
      </c>
      <c r="E18" s="1126">
        <f t="shared" si="29"/>
        <v>0</v>
      </c>
      <c r="F18" s="297">
        <f t="shared" si="29"/>
        <v>0</v>
      </c>
      <c r="G18" s="3">
        <f t="shared" si="29"/>
        <v>0</v>
      </c>
      <c r="H18" s="333">
        <f t="shared" si="29"/>
        <v>0</v>
      </c>
      <c r="I18" s="915">
        <f t="shared" si="29"/>
        <v>0</v>
      </c>
      <c r="L18" s="1070"/>
      <c r="M18" s="1071">
        <v>11</v>
      </c>
      <c r="N18" s="1072">
        <v>921.69</v>
      </c>
      <c r="O18" s="1073"/>
      <c r="P18" s="1074"/>
      <c r="Q18" s="1075"/>
      <c r="R18" s="1076"/>
      <c r="S18" s="1089">
        <f t="shared" si="7"/>
        <v>0</v>
      </c>
      <c r="V18" s="1070"/>
      <c r="W18" s="1071">
        <v>11</v>
      </c>
      <c r="X18" s="1079">
        <v>924.42</v>
      </c>
      <c r="Y18" s="1080"/>
      <c r="Z18" s="1079"/>
      <c r="AA18" s="1081"/>
      <c r="AB18" s="1082"/>
      <c r="AC18" s="1083">
        <f t="shared" si="8"/>
        <v>0</v>
      </c>
      <c r="AD18" s="1053"/>
      <c r="AF18" s="1070"/>
      <c r="AG18" s="1071">
        <v>11</v>
      </c>
      <c r="AH18" s="1090">
        <v>922.1</v>
      </c>
      <c r="AI18" s="1085"/>
      <c r="AJ18" s="1090"/>
      <c r="AK18" s="1043"/>
      <c r="AL18" s="1086"/>
      <c r="AM18" s="1086">
        <f t="shared" si="9"/>
        <v>0</v>
      </c>
      <c r="AP18" s="1070"/>
      <c r="AQ18" s="1071">
        <v>11</v>
      </c>
      <c r="AR18" s="1072">
        <v>921.69</v>
      </c>
      <c r="AS18" s="1085"/>
      <c r="AT18" s="1072"/>
      <c r="AU18" s="1043"/>
      <c r="AV18" s="1086"/>
      <c r="AW18" s="1086">
        <f t="shared" si="10"/>
        <v>0</v>
      </c>
      <c r="AZ18" s="1087"/>
      <c r="BA18" s="1071">
        <v>11</v>
      </c>
      <c r="BB18" s="1072">
        <v>923.51</v>
      </c>
      <c r="BC18" s="1085"/>
      <c r="BD18" s="1072"/>
      <c r="BE18" s="1043"/>
      <c r="BF18" s="1086"/>
      <c r="BG18" s="2">
        <f t="shared" si="11"/>
        <v>0</v>
      </c>
      <c r="BJ18" s="1070"/>
      <c r="BK18" s="1071">
        <v>11</v>
      </c>
      <c r="BL18" s="1072"/>
      <c r="BM18" s="1085"/>
      <c r="BN18" s="1079"/>
      <c r="BO18" s="1043"/>
      <c r="BP18" s="1086"/>
      <c r="BQ18" s="1149">
        <f t="shared" si="12"/>
        <v>0</v>
      </c>
      <c r="BR18" s="2"/>
      <c r="BT18" s="1070"/>
      <c r="BU18" s="1071">
        <v>11</v>
      </c>
      <c r="BV18" s="1072"/>
      <c r="BW18" s="1150"/>
      <c r="BX18" s="1072"/>
      <c r="BY18" s="1151"/>
      <c r="BZ18" s="1105"/>
      <c r="CA18" s="2">
        <f t="shared" si="5"/>
        <v>0</v>
      </c>
      <c r="CD18" s="1152"/>
      <c r="CE18" s="1071">
        <v>11</v>
      </c>
      <c r="CF18" s="350"/>
      <c r="CG18" s="1150"/>
      <c r="CH18" s="350"/>
      <c r="CI18" s="1153"/>
      <c r="CJ18" s="1105"/>
      <c r="CK18" s="2">
        <f t="shared" si="13"/>
        <v>0</v>
      </c>
      <c r="CN18" s="1078"/>
      <c r="CO18" s="1071">
        <v>11</v>
      </c>
      <c r="CP18" s="350"/>
      <c r="CQ18" s="1150"/>
      <c r="CR18" s="350"/>
      <c r="CS18" s="1153"/>
      <c r="CT18" s="1105"/>
      <c r="CU18" s="1154">
        <f t="shared" si="21"/>
        <v>0</v>
      </c>
      <c r="CX18" s="1070"/>
      <c r="CY18" s="1071">
        <v>11</v>
      </c>
      <c r="CZ18" s="1072"/>
      <c r="DA18" s="1085"/>
      <c r="DB18" s="1072"/>
      <c r="DC18" s="1043"/>
      <c r="DD18" s="1086"/>
      <c r="DE18" s="2">
        <f t="shared" si="14"/>
        <v>0</v>
      </c>
      <c r="DH18" s="1070"/>
      <c r="DI18" s="1071">
        <v>11</v>
      </c>
      <c r="DJ18" s="1072"/>
      <c r="DK18" s="1085"/>
      <c r="DL18" s="1072"/>
      <c r="DM18" s="1043"/>
      <c r="DN18" s="1086"/>
      <c r="DO18" s="2">
        <f t="shared" si="15"/>
        <v>0</v>
      </c>
      <c r="DR18" s="1070"/>
      <c r="DS18" s="1071">
        <v>11</v>
      </c>
      <c r="DT18" s="350"/>
      <c r="DU18" s="1150"/>
      <c r="DV18" s="350"/>
      <c r="DW18" s="1153"/>
      <c r="DX18" s="1105"/>
      <c r="DY18" s="2">
        <f t="shared" si="16"/>
        <v>0</v>
      </c>
      <c r="EB18" s="1070"/>
      <c r="EC18" s="1071">
        <v>11</v>
      </c>
      <c r="ED18" s="350"/>
      <c r="EE18" s="1156"/>
      <c r="EF18" s="350"/>
      <c r="EG18" s="1157"/>
      <c r="EH18" s="1086"/>
      <c r="EI18" s="2">
        <f t="shared" si="17"/>
        <v>0</v>
      </c>
      <c r="EL18" s="1070"/>
      <c r="EM18" s="1071">
        <v>11</v>
      </c>
      <c r="EN18" s="350"/>
      <c r="EO18" s="1156"/>
      <c r="EP18" s="350"/>
      <c r="EQ18" s="1158"/>
      <c r="ER18" s="1086"/>
      <c r="ES18" s="2">
        <f t="shared" si="18"/>
        <v>0</v>
      </c>
      <c r="EV18" s="1088"/>
      <c r="EW18" s="1071">
        <v>11</v>
      </c>
      <c r="EX18" s="1072"/>
      <c r="EY18" s="1085"/>
      <c r="EZ18" s="1072"/>
      <c r="FA18" s="1158"/>
      <c r="FB18" s="1086"/>
      <c r="FC18" s="2">
        <f t="shared" si="19"/>
        <v>0</v>
      </c>
    </row>
    <row r="19" spans="1:159" x14ac:dyDescent="0.25">
      <c r="A19" s="1113">
        <v>16</v>
      </c>
      <c r="D19" s="1125"/>
      <c r="F19" s="297"/>
      <c r="G19" s="3"/>
      <c r="H19" s="333"/>
      <c r="I19" s="915"/>
      <c r="L19" s="1070"/>
      <c r="M19" s="1071">
        <v>12</v>
      </c>
      <c r="N19" s="1072">
        <v>938.02</v>
      </c>
      <c r="O19" s="1085"/>
      <c r="P19" s="1072"/>
      <c r="Q19" s="1043"/>
      <c r="R19" s="1086"/>
      <c r="S19" s="1083">
        <f t="shared" si="7"/>
        <v>0</v>
      </c>
      <c r="V19" s="1070"/>
      <c r="W19" s="1071">
        <v>12</v>
      </c>
      <c r="X19" s="1079">
        <v>966.15</v>
      </c>
      <c r="Y19" s="1080"/>
      <c r="Z19" s="1079"/>
      <c r="AA19" s="1081"/>
      <c r="AB19" s="1082"/>
      <c r="AC19" s="1083">
        <f t="shared" si="8"/>
        <v>0</v>
      </c>
      <c r="AD19" s="1053"/>
      <c r="AF19" s="1070"/>
      <c r="AG19" s="1071">
        <v>12</v>
      </c>
      <c r="AH19" s="1090">
        <v>915.8</v>
      </c>
      <c r="AI19" s="1085"/>
      <c r="AJ19" s="1090"/>
      <c r="AK19" s="1043"/>
      <c r="AL19" s="1086"/>
      <c r="AM19" s="1086">
        <f t="shared" si="9"/>
        <v>0</v>
      </c>
      <c r="AP19" s="1070"/>
      <c r="AQ19" s="1071">
        <v>12</v>
      </c>
      <c r="AR19" s="1072">
        <v>918.07</v>
      </c>
      <c r="AS19" s="1085"/>
      <c r="AT19" s="1072"/>
      <c r="AU19" s="1043"/>
      <c r="AV19" s="1086"/>
      <c r="AW19" s="1086">
        <f t="shared" si="10"/>
        <v>0</v>
      </c>
      <c r="AZ19" s="1091"/>
      <c r="BA19" s="1071">
        <v>12</v>
      </c>
      <c r="BB19" s="1072">
        <v>908.09</v>
      </c>
      <c r="BC19" s="1085"/>
      <c r="BD19" s="1072"/>
      <c r="BE19" s="1043"/>
      <c r="BF19" s="1086"/>
      <c r="BG19" s="2">
        <f t="shared" si="11"/>
        <v>0</v>
      </c>
      <c r="BJ19" s="1070"/>
      <c r="BK19" s="1071">
        <v>12</v>
      </c>
      <c r="BL19" s="1072"/>
      <c r="BM19" s="1085"/>
      <c r="BN19" s="1079"/>
      <c r="BO19" s="1043"/>
      <c r="BP19" s="1086"/>
      <c r="BQ19" s="1149">
        <f t="shared" si="12"/>
        <v>0</v>
      </c>
      <c r="BR19" s="2"/>
      <c r="BT19" s="1070"/>
      <c r="BU19" s="1071">
        <v>12</v>
      </c>
      <c r="BV19" s="1072"/>
      <c r="BW19" s="1150"/>
      <c r="BX19" s="1072"/>
      <c r="BY19" s="1151"/>
      <c r="BZ19" s="1105"/>
      <c r="CA19" s="2">
        <f t="shared" si="5"/>
        <v>0</v>
      </c>
      <c r="CD19" s="1152"/>
      <c r="CE19" s="1071">
        <v>12</v>
      </c>
      <c r="CF19" s="1072"/>
      <c r="CG19" s="1150"/>
      <c r="CH19" s="1072"/>
      <c r="CI19" s="1153"/>
      <c r="CJ19" s="1105"/>
      <c r="CK19" s="1083">
        <f t="shared" si="13"/>
        <v>0</v>
      </c>
      <c r="CN19" s="1078"/>
      <c r="CO19" s="1071">
        <v>12</v>
      </c>
      <c r="CP19" s="1072"/>
      <c r="CQ19" s="1150"/>
      <c r="CR19" s="1072"/>
      <c r="CS19" s="1153"/>
      <c r="CT19" s="1105"/>
      <c r="CU19" s="1154">
        <f t="shared" si="21"/>
        <v>0</v>
      </c>
      <c r="CX19" s="1070"/>
      <c r="CY19" s="1071">
        <v>12</v>
      </c>
      <c r="CZ19" s="1072"/>
      <c r="DA19" s="1085"/>
      <c r="DB19" s="1072"/>
      <c r="DC19" s="1043"/>
      <c r="DD19" s="1086"/>
      <c r="DE19" s="2">
        <f t="shared" si="14"/>
        <v>0</v>
      </c>
      <c r="DH19" s="1070"/>
      <c r="DI19" s="1071">
        <v>12</v>
      </c>
      <c r="DJ19" s="1072"/>
      <c r="DK19" s="1085"/>
      <c r="DL19" s="1072"/>
      <c r="DM19" s="1043"/>
      <c r="DN19" s="1086"/>
      <c r="DO19" s="2">
        <f t="shared" si="15"/>
        <v>0</v>
      </c>
      <c r="DR19" s="1070"/>
      <c r="DS19" s="1071">
        <v>12</v>
      </c>
      <c r="DT19" s="1072"/>
      <c r="DU19" s="1150"/>
      <c r="DV19" s="1072"/>
      <c r="DW19" s="1153"/>
      <c r="DX19" s="1105"/>
      <c r="DY19" s="2">
        <f t="shared" si="16"/>
        <v>0</v>
      </c>
      <c r="EB19" s="1070"/>
      <c r="EC19" s="1071">
        <v>12</v>
      </c>
      <c r="ED19" s="350"/>
      <c r="EE19" s="1156"/>
      <c r="EF19" s="350"/>
      <c r="EG19" s="1157"/>
      <c r="EH19" s="1086"/>
      <c r="EI19" s="2">
        <f t="shared" si="17"/>
        <v>0</v>
      </c>
      <c r="EL19" s="1070"/>
      <c r="EM19" s="1071">
        <v>12</v>
      </c>
      <c r="EN19" s="350"/>
      <c r="EO19" s="1156"/>
      <c r="EP19" s="350"/>
      <c r="EQ19" s="1158"/>
      <c r="ER19" s="1086"/>
      <c r="ES19" s="2">
        <f t="shared" si="18"/>
        <v>0</v>
      </c>
      <c r="EV19" s="1166"/>
      <c r="EW19" s="1071">
        <v>12</v>
      </c>
      <c r="EX19" s="1072"/>
      <c r="EY19" s="1085"/>
      <c r="EZ19" s="1072"/>
      <c r="FA19" s="1158"/>
      <c r="FB19" s="1086"/>
      <c r="FC19" s="2">
        <f t="shared" si="19"/>
        <v>0</v>
      </c>
    </row>
    <row r="20" spans="1:159" x14ac:dyDescent="0.25">
      <c r="A20" s="1113">
        <v>17</v>
      </c>
      <c r="B20" s="294"/>
      <c r="D20" s="1125"/>
      <c r="F20" s="297"/>
      <c r="G20" s="3"/>
      <c r="H20" s="333"/>
      <c r="I20" s="915"/>
      <c r="L20" s="1070"/>
      <c r="M20" s="1071">
        <v>13</v>
      </c>
      <c r="N20" s="1072">
        <v>961.61</v>
      </c>
      <c r="O20" s="1085"/>
      <c r="P20" s="1072"/>
      <c r="Q20" s="1043"/>
      <c r="R20" s="1086"/>
      <c r="S20" s="1083">
        <f t="shared" si="7"/>
        <v>0</v>
      </c>
      <c r="V20" s="1070"/>
      <c r="W20" s="1071">
        <v>13</v>
      </c>
      <c r="X20" s="1079">
        <v>947.1</v>
      </c>
      <c r="Y20" s="1080"/>
      <c r="Z20" s="1079"/>
      <c r="AA20" s="1081"/>
      <c r="AB20" s="1082"/>
      <c r="AC20" s="1083">
        <f t="shared" si="8"/>
        <v>0</v>
      </c>
      <c r="AD20" s="1053"/>
      <c r="AF20" s="1070"/>
      <c r="AG20" s="1071">
        <v>13</v>
      </c>
      <c r="AH20" s="1090">
        <v>909.4</v>
      </c>
      <c r="AI20" s="1085"/>
      <c r="AJ20" s="1090"/>
      <c r="AK20" s="1043"/>
      <c r="AL20" s="1086"/>
      <c r="AM20" s="1086">
        <f t="shared" si="9"/>
        <v>0</v>
      </c>
      <c r="AP20" s="1070"/>
      <c r="AQ20" s="1071">
        <v>13</v>
      </c>
      <c r="AR20" s="1072">
        <v>943.47</v>
      </c>
      <c r="AS20" s="1085"/>
      <c r="AT20" s="1072"/>
      <c r="AU20" s="1043"/>
      <c r="AV20" s="1086"/>
      <c r="AW20" s="1086">
        <f t="shared" si="10"/>
        <v>0</v>
      </c>
      <c r="AZ20" s="1091"/>
      <c r="BA20" s="1071">
        <v>13</v>
      </c>
      <c r="BB20" s="1072">
        <v>936.21</v>
      </c>
      <c r="BC20" s="1085"/>
      <c r="BD20" s="1072"/>
      <c r="BE20" s="1043"/>
      <c r="BF20" s="1086"/>
      <c r="BG20" s="2">
        <f t="shared" si="11"/>
        <v>0</v>
      </c>
      <c r="BJ20" s="1070"/>
      <c r="BK20" s="1071">
        <v>13</v>
      </c>
      <c r="BL20" s="1072"/>
      <c r="BM20" s="1085"/>
      <c r="BN20" s="1079"/>
      <c r="BO20" s="1043"/>
      <c r="BP20" s="1086"/>
      <c r="BQ20" s="1149">
        <f t="shared" si="12"/>
        <v>0</v>
      </c>
      <c r="BR20" s="2"/>
      <c r="BT20" s="1070"/>
      <c r="BU20" s="1071">
        <v>13</v>
      </c>
      <c r="BV20" s="1072"/>
      <c r="BW20" s="1150"/>
      <c r="BX20" s="1072"/>
      <c r="BY20" s="1151"/>
      <c r="BZ20" s="1105"/>
      <c r="CA20" s="2">
        <f t="shared" si="5"/>
        <v>0</v>
      </c>
      <c r="CD20" s="1152"/>
      <c r="CE20" s="1071">
        <v>13</v>
      </c>
      <c r="CF20" s="1072"/>
      <c r="CG20" s="1150"/>
      <c r="CH20" s="1072"/>
      <c r="CI20" s="1153"/>
      <c r="CJ20" s="1105"/>
      <c r="CK20" s="1083">
        <f t="shared" si="13"/>
        <v>0</v>
      </c>
      <c r="CN20" s="1078"/>
      <c r="CO20" s="1071">
        <v>13</v>
      </c>
      <c r="CP20" s="1072"/>
      <c r="CQ20" s="1150"/>
      <c r="CR20" s="1072"/>
      <c r="CS20" s="1153"/>
      <c r="CT20" s="1105"/>
      <c r="CU20" s="1154">
        <f t="shared" si="21"/>
        <v>0</v>
      </c>
      <c r="CX20" s="1070"/>
      <c r="CY20" s="1071">
        <v>13</v>
      </c>
      <c r="CZ20" s="1072"/>
      <c r="DA20" s="1085"/>
      <c r="DB20" s="1072"/>
      <c r="DC20" s="1043"/>
      <c r="DD20" s="1086"/>
      <c r="DE20" s="2">
        <f t="shared" si="14"/>
        <v>0</v>
      </c>
      <c r="DH20" s="1070"/>
      <c r="DI20" s="1071">
        <v>13</v>
      </c>
      <c r="DJ20" s="1072"/>
      <c r="DK20" s="1085"/>
      <c r="DL20" s="1072"/>
      <c r="DM20" s="1043"/>
      <c r="DN20" s="1086"/>
      <c r="DO20" s="2">
        <f t="shared" si="15"/>
        <v>0</v>
      </c>
      <c r="DR20" s="1070"/>
      <c r="DS20" s="1071">
        <v>13</v>
      </c>
      <c r="DT20" s="1072"/>
      <c r="DU20" s="1150"/>
      <c r="DV20" s="1072"/>
      <c r="DW20" s="1153"/>
      <c r="DX20" s="1105"/>
      <c r="DY20" s="2">
        <f t="shared" si="16"/>
        <v>0</v>
      </c>
      <c r="EB20" s="1070"/>
      <c r="EC20" s="1071">
        <v>13</v>
      </c>
      <c r="ED20" s="350"/>
      <c r="EE20" s="1156"/>
      <c r="EF20" s="350"/>
      <c r="EG20" s="1157"/>
      <c r="EH20" s="1086"/>
      <c r="EI20" s="2">
        <f t="shared" si="17"/>
        <v>0</v>
      </c>
      <c r="EL20" s="1070"/>
      <c r="EM20" s="1071">
        <v>13</v>
      </c>
      <c r="EN20" s="350"/>
      <c r="EO20" s="1156"/>
      <c r="EP20" s="350"/>
      <c r="EQ20" s="1158"/>
      <c r="ER20" s="1086"/>
      <c r="ES20" s="2">
        <f t="shared" si="18"/>
        <v>0</v>
      </c>
      <c r="EV20" s="1166"/>
      <c r="EW20" s="1071">
        <v>13</v>
      </c>
      <c r="EX20" s="1072"/>
      <c r="EY20" s="1085"/>
      <c r="EZ20" s="1072"/>
      <c r="FA20" s="1158"/>
      <c r="FB20" s="1086"/>
      <c r="FC20" s="2">
        <f t="shared" si="19"/>
        <v>0</v>
      </c>
    </row>
    <row r="21" spans="1:159" x14ac:dyDescent="0.25">
      <c r="A21" s="1113">
        <v>18</v>
      </c>
      <c r="D21" s="1167"/>
      <c r="F21" s="297"/>
      <c r="G21" s="3"/>
      <c r="H21" s="333"/>
      <c r="I21" s="915"/>
      <c r="L21" s="1070"/>
      <c r="M21" s="1071">
        <v>14</v>
      </c>
      <c r="N21" s="1072">
        <v>964.33</v>
      </c>
      <c r="O21" s="1073"/>
      <c r="P21" s="1074"/>
      <c r="Q21" s="1075"/>
      <c r="R21" s="1076"/>
      <c r="S21" s="1089">
        <f t="shared" si="7"/>
        <v>0</v>
      </c>
      <c r="V21" s="1070"/>
      <c r="W21" s="1071">
        <v>14</v>
      </c>
      <c r="X21" s="1079">
        <v>956.17</v>
      </c>
      <c r="Y21" s="1080"/>
      <c r="Z21" s="1079"/>
      <c r="AA21" s="1081"/>
      <c r="AB21" s="1082"/>
      <c r="AC21" s="1083">
        <f t="shared" si="8"/>
        <v>0</v>
      </c>
      <c r="AD21" s="1053"/>
      <c r="AF21" s="1070"/>
      <c r="AG21" s="1071">
        <v>14</v>
      </c>
      <c r="AH21" s="1090">
        <v>914</v>
      </c>
      <c r="AI21" s="1085"/>
      <c r="AJ21" s="1090"/>
      <c r="AK21" s="1043"/>
      <c r="AL21" s="1086"/>
      <c r="AM21" s="1086">
        <f t="shared" si="9"/>
        <v>0</v>
      </c>
      <c r="AP21" s="1070"/>
      <c r="AQ21" s="1071">
        <v>14</v>
      </c>
      <c r="AR21" s="1072">
        <v>959.8</v>
      </c>
      <c r="AS21" s="1085"/>
      <c r="AT21" s="1072"/>
      <c r="AU21" s="1043"/>
      <c r="AV21" s="1086"/>
      <c r="AW21" s="1086">
        <f t="shared" si="10"/>
        <v>0</v>
      </c>
      <c r="AZ21" s="1091"/>
      <c r="BA21" s="1071">
        <v>14</v>
      </c>
      <c r="BB21" s="1072">
        <v>919.88</v>
      </c>
      <c r="BC21" s="1085"/>
      <c r="BD21" s="1072"/>
      <c r="BE21" s="1043"/>
      <c r="BF21" s="1086"/>
      <c r="BG21" s="2">
        <f t="shared" si="11"/>
        <v>0</v>
      </c>
      <c r="BJ21" s="1070"/>
      <c r="BK21" s="1071">
        <v>14</v>
      </c>
      <c r="BL21" s="1072"/>
      <c r="BM21" s="1085"/>
      <c r="BN21" s="1072"/>
      <c r="BO21" s="1043"/>
      <c r="BP21" s="1086"/>
      <c r="BQ21" s="1149">
        <f t="shared" si="12"/>
        <v>0</v>
      </c>
      <c r="BR21" s="2"/>
      <c r="BT21" s="1070"/>
      <c r="BU21" s="1071">
        <v>14</v>
      </c>
      <c r="BV21" s="1072"/>
      <c r="BW21" s="1150"/>
      <c r="BX21" s="1072"/>
      <c r="BY21" s="1151"/>
      <c r="BZ21" s="1105"/>
      <c r="CA21" s="2">
        <f t="shared" si="5"/>
        <v>0</v>
      </c>
      <c r="CD21" s="1152"/>
      <c r="CE21" s="1071">
        <v>14</v>
      </c>
      <c r="CF21" s="1072"/>
      <c r="CG21" s="1150"/>
      <c r="CH21" s="1072"/>
      <c r="CI21" s="1153"/>
      <c r="CJ21" s="1105"/>
      <c r="CK21" s="1083">
        <f t="shared" si="13"/>
        <v>0</v>
      </c>
      <c r="CN21" s="1078"/>
      <c r="CO21" s="1071">
        <v>14</v>
      </c>
      <c r="CP21" s="1072"/>
      <c r="CQ21" s="1150"/>
      <c r="CR21" s="1072"/>
      <c r="CS21" s="1153"/>
      <c r="CT21" s="1105"/>
      <c r="CU21" s="1154">
        <f t="shared" si="21"/>
        <v>0</v>
      </c>
      <c r="CX21" s="1070"/>
      <c r="CY21" s="1071">
        <v>14</v>
      </c>
      <c r="CZ21" s="1072"/>
      <c r="DA21" s="1085"/>
      <c r="DB21" s="1072"/>
      <c r="DC21" s="1043"/>
      <c r="DD21" s="1086"/>
      <c r="DE21" s="2">
        <f t="shared" si="14"/>
        <v>0</v>
      </c>
      <c r="DH21" s="1070"/>
      <c r="DI21" s="1071">
        <v>14</v>
      </c>
      <c r="DJ21" s="1072"/>
      <c r="DK21" s="1085"/>
      <c r="DL21" s="1072"/>
      <c r="DM21" s="1043"/>
      <c r="DN21" s="1086"/>
      <c r="DO21" s="2">
        <f t="shared" si="15"/>
        <v>0</v>
      </c>
      <c r="DR21" s="1070"/>
      <c r="DS21" s="1071">
        <v>14</v>
      </c>
      <c r="DT21" s="1072"/>
      <c r="DU21" s="1150"/>
      <c r="DV21" s="1072"/>
      <c r="DW21" s="1153"/>
      <c r="DX21" s="1105"/>
      <c r="DY21" s="2">
        <f t="shared" si="16"/>
        <v>0</v>
      </c>
      <c r="EB21" s="1070"/>
      <c r="EC21" s="1071">
        <v>14</v>
      </c>
      <c r="ED21" s="350"/>
      <c r="EE21" s="1156"/>
      <c r="EF21" s="350"/>
      <c r="EG21" s="1157"/>
      <c r="EH21" s="1086"/>
      <c r="EI21" s="2">
        <f t="shared" si="17"/>
        <v>0</v>
      </c>
      <c r="EL21" s="1070"/>
      <c r="EM21" s="1071">
        <v>14</v>
      </c>
      <c r="EN21" s="350"/>
      <c r="EO21" s="1156"/>
      <c r="EP21" s="350"/>
      <c r="EQ21" s="1158"/>
      <c r="ER21" s="1086"/>
      <c r="ES21" s="2">
        <f t="shared" si="18"/>
        <v>0</v>
      </c>
      <c r="EV21" s="1166"/>
      <c r="EW21" s="1071">
        <v>14</v>
      </c>
      <c r="EX21" s="1072"/>
      <c r="EY21" s="1085"/>
      <c r="EZ21" s="1072"/>
      <c r="FA21" s="1158"/>
      <c r="FB21" s="1086"/>
      <c r="FC21" s="2">
        <f t="shared" si="19"/>
        <v>0</v>
      </c>
    </row>
    <row r="22" spans="1:159" x14ac:dyDescent="0.25">
      <c r="A22" s="1113">
        <v>19</v>
      </c>
      <c r="D22" s="1125"/>
      <c r="F22" s="297"/>
      <c r="G22" s="3"/>
      <c r="H22" s="333"/>
      <c r="I22" s="915"/>
      <c r="L22" s="1070"/>
      <c r="M22" s="1071">
        <v>15</v>
      </c>
      <c r="N22" s="1072">
        <v>897.2</v>
      </c>
      <c r="O22" s="1085"/>
      <c r="P22" s="1072"/>
      <c r="Q22" s="1043"/>
      <c r="R22" s="1086"/>
      <c r="S22" s="1083">
        <f t="shared" si="7"/>
        <v>0</v>
      </c>
      <c r="V22" s="1070"/>
      <c r="W22" s="1071">
        <v>15</v>
      </c>
      <c r="X22" s="1079">
        <v>942.56</v>
      </c>
      <c r="Y22" s="1080"/>
      <c r="Z22" s="1079"/>
      <c r="AA22" s="1081"/>
      <c r="AB22" s="1082"/>
      <c r="AC22" s="1083">
        <f t="shared" si="8"/>
        <v>0</v>
      </c>
      <c r="AD22" s="1053"/>
      <c r="AF22" s="1070"/>
      <c r="AG22" s="1071">
        <v>15</v>
      </c>
      <c r="AH22" s="1090">
        <v>911.3</v>
      </c>
      <c r="AI22" s="1085"/>
      <c r="AJ22" s="1090"/>
      <c r="AK22" s="1043"/>
      <c r="AL22" s="1086"/>
      <c r="AM22" s="1086">
        <f t="shared" si="9"/>
        <v>0</v>
      </c>
      <c r="AP22" s="1070"/>
      <c r="AQ22" s="1071">
        <v>15</v>
      </c>
      <c r="AR22" s="1072">
        <v>894.48</v>
      </c>
      <c r="AS22" s="1085"/>
      <c r="AT22" s="1072"/>
      <c r="AU22" s="1043"/>
      <c r="AV22" s="1086"/>
      <c r="AW22" s="1086">
        <f t="shared" si="10"/>
        <v>0</v>
      </c>
      <c r="AZ22" s="1091"/>
      <c r="BA22" s="1071">
        <v>15</v>
      </c>
      <c r="BB22" s="1072">
        <v>954.35</v>
      </c>
      <c r="BC22" s="1085"/>
      <c r="BD22" s="1072"/>
      <c r="BE22" s="1043"/>
      <c r="BF22" s="1086"/>
      <c r="BG22" s="2">
        <f t="shared" si="11"/>
        <v>0</v>
      </c>
      <c r="BJ22" s="1070"/>
      <c r="BK22" s="1071">
        <v>15</v>
      </c>
      <c r="BL22" s="1072"/>
      <c r="BM22" s="1085"/>
      <c r="BN22" s="1072"/>
      <c r="BO22" s="1043"/>
      <c r="BP22" s="1086"/>
      <c r="BQ22" s="1149">
        <f t="shared" si="12"/>
        <v>0</v>
      </c>
      <c r="BR22" s="2"/>
      <c r="BT22" s="1070"/>
      <c r="BU22" s="1071">
        <v>15</v>
      </c>
      <c r="BV22" s="1072"/>
      <c r="BW22" s="1150"/>
      <c r="BX22" s="1072"/>
      <c r="BY22" s="1151"/>
      <c r="BZ22" s="1105"/>
      <c r="CA22" s="2">
        <f t="shared" si="5"/>
        <v>0</v>
      </c>
      <c r="CD22" s="1152"/>
      <c r="CE22" s="1071">
        <v>15</v>
      </c>
      <c r="CF22" s="1072"/>
      <c r="CG22" s="1150"/>
      <c r="CH22" s="1072"/>
      <c r="CI22" s="1153"/>
      <c r="CJ22" s="1105"/>
      <c r="CK22" s="1083">
        <f t="shared" si="13"/>
        <v>0</v>
      </c>
      <c r="CN22" s="1078"/>
      <c r="CO22" s="1071">
        <v>15</v>
      </c>
      <c r="CP22" s="350"/>
      <c r="CQ22" s="1150"/>
      <c r="CR22" s="350"/>
      <c r="CS22" s="1153"/>
      <c r="CT22" s="1105"/>
      <c r="CU22" s="1154">
        <f t="shared" si="21"/>
        <v>0</v>
      </c>
      <c r="CX22" s="1070"/>
      <c r="CY22" s="1071">
        <v>15</v>
      </c>
      <c r="CZ22" s="1072"/>
      <c r="DA22" s="1085"/>
      <c r="DB22" s="1072"/>
      <c r="DC22" s="1043"/>
      <c r="DD22" s="1086"/>
      <c r="DE22" s="2">
        <f t="shared" si="14"/>
        <v>0</v>
      </c>
      <c r="DH22" s="1070"/>
      <c r="DI22" s="1071">
        <v>15</v>
      </c>
      <c r="DJ22" s="1072"/>
      <c r="DK22" s="1085"/>
      <c r="DL22" s="1072"/>
      <c r="DM22" s="1043"/>
      <c r="DN22" s="1086"/>
      <c r="DO22" s="2">
        <f t="shared" si="15"/>
        <v>0</v>
      </c>
      <c r="DR22" s="1070"/>
      <c r="DS22" s="1071">
        <v>15</v>
      </c>
      <c r="DT22" s="1072"/>
      <c r="DU22" s="1150"/>
      <c r="DV22" s="1072"/>
      <c r="DW22" s="1153"/>
      <c r="DX22" s="1105"/>
      <c r="DY22" s="2">
        <f t="shared" si="16"/>
        <v>0</v>
      </c>
      <c r="EB22" s="1070"/>
      <c r="EC22" s="1071">
        <v>15</v>
      </c>
      <c r="ED22" s="350"/>
      <c r="EE22" s="1156"/>
      <c r="EF22" s="350"/>
      <c r="EG22" s="1157"/>
      <c r="EH22" s="1086"/>
      <c r="EI22" s="2">
        <f t="shared" si="17"/>
        <v>0</v>
      </c>
      <c r="EL22" s="1070"/>
      <c r="EM22" s="1071">
        <v>15</v>
      </c>
      <c r="EN22" s="350"/>
      <c r="EO22" s="1156"/>
      <c r="EP22" s="350"/>
      <c r="EQ22" s="1158"/>
      <c r="ER22" s="1086"/>
      <c r="ES22" s="2">
        <f t="shared" si="18"/>
        <v>0</v>
      </c>
      <c r="EV22" s="1166"/>
      <c r="EW22" s="1071">
        <v>15</v>
      </c>
      <c r="EX22" s="1072"/>
      <c r="EY22" s="1085"/>
      <c r="EZ22" s="1072"/>
      <c r="FA22" s="1158"/>
      <c r="FB22" s="1086"/>
      <c r="FC22" s="2">
        <f t="shared" si="19"/>
        <v>0</v>
      </c>
    </row>
    <row r="23" spans="1:159" x14ac:dyDescent="0.25">
      <c r="A23" s="1113">
        <v>20</v>
      </c>
      <c r="D23" s="1125"/>
      <c r="F23" s="297"/>
      <c r="G23" s="3"/>
      <c r="H23" s="333"/>
      <c r="I23" s="915"/>
      <c r="L23" s="1070"/>
      <c r="M23" s="1071">
        <v>16</v>
      </c>
      <c r="N23" s="1072">
        <v>884.5</v>
      </c>
      <c r="O23" s="1085"/>
      <c r="P23" s="1072"/>
      <c r="Q23" s="1043"/>
      <c r="R23" s="1086"/>
      <c r="S23" s="1083">
        <f t="shared" si="7"/>
        <v>0</v>
      </c>
      <c r="V23" s="1070"/>
      <c r="W23" s="1071">
        <v>16</v>
      </c>
      <c r="X23" s="1079">
        <v>941.65</v>
      </c>
      <c r="Y23" s="1080"/>
      <c r="Z23" s="1079"/>
      <c r="AA23" s="1081"/>
      <c r="AB23" s="1082"/>
      <c r="AC23" s="1083">
        <f t="shared" si="8"/>
        <v>0</v>
      </c>
      <c r="AD23" s="1053"/>
      <c r="AF23" s="1070"/>
      <c r="AG23" s="1071">
        <v>16</v>
      </c>
      <c r="AH23" s="1090">
        <v>914</v>
      </c>
      <c r="AI23" s="1085"/>
      <c r="AJ23" s="1090"/>
      <c r="AK23" s="1043"/>
      <c r="AL23" s="1086"/>
      <c r="AM23" s="1086">
        <f t="shared" si="9"/>
        <v>0</v>
      </c>
      <c r="AP23" s="1070"/>
      <c r="AQ23" s="1071">
        <v>16</v>
      </c>
      <c r="AR23" s="1072">
        <v>899.92</v>
      </c>
      <c r="AS23" s="1085"/>
      <c r="AT23" s="1072"/>
      <c r="AU23" s="1043"/>
      <c r="AV23" s="1086"/>
      <c r="AW23" s="1086">
        <f t="shared" si="10"/>
        <v>0</v>
      </c>
      <c r="AZ23" s="1091"/>
      <c r="BA23" s="1071">
        <v>16</v>
      </c>
      <c r="BB23" s="1072">
        <v>907.18</v>
      </c>
      <c r="BC23" s="1085"/>
      <c r="BD23" s="1072"/>
      <c r="BE23" s="1043"/>
      <c r="BF23" s="1086"/>
      <c r="BG23" s="2">
        <f t="shared" si="11"/>
        <v>0</v>
      </c>
      <c r="BJ23" s="1070"/>
      <c r="BK23" s="1071">
        <v>16</v>
      </c>
      <c r="BL23" s="1072"/>
      <c r="BM23" s="1085"/>
      <c r="BN23" s="1072"/>
      <c r="BO23" s="1043"/>
      <c r="BP23" s="1086"/>
      <c r="BQ23" s="1149">
        <f t="shared" si="12"/>
        <v>0</v>
      </c>
      <c r="BR23" s="2"/>
      <c r="BT23" s="1070"/>
      <c r="BU23" s="1071">
        <v>16</v>
      </c>
      <c r="BV23" s="1072"/>
      <c r="BW23" s="1150"/>
      <c r="BX23" s="1072"/>
      <c r="BY23" s="1151"/>
      <c r="BZ23" s="1105"/>
      <c r="CA23" s="2">
        <f t="shared" si="5"/>
        <v>0</v>
      </c>
      <c r="CD23" s="1152"/>
      <c r="CE23" s="1071">
        <v>16</v>
      </c>
      <c r="CF23" s="1072"/>
      <c r="CG23" s="1150"/>
      <c r="CH23" s="1072"/>
      <c r="CI23" s="1153"/>
      <c r="CJ23" s="1105"/>
      <c r="CK23" s="1083">
        <f t="shared" si="13"/>
        <v>0</v>
      </c>
      <c r="CN23" s="1078"/>
      <c r="CO23" s="1071">
        <v>16</v>
      </c>
      <c r="CP23" s="1072"/>
      <c r="CQ23" s="1150"/>
      <c r="CR23" s="1072"/>
      <c r="CS23" s="1153"/>
      <c r="CT23" s="1105"/>
      <c r="CU23" s="1154">
        <f t="shared" si="21"/>
        <v>0</v>
      </c>
      <c r="CX23" s="1070"/>
      <c r="CY23" s="1071">
        <v>16</v>
      </c>
      <c r="CZ23" s="1072"/>
      <c r="DA23" s="1085"/>
      <c r="DB23" s="1072"/>
      <c r="DC23" s="1043"/>
      <c r="DD23" s="1086"/>
      <c r="DE23" s="2">
        <f t="shared" si="14"/>
        <v>0</v>
      </c>
      <c r="DH23" s="1070"/>
      <c r="DI23" s="1071">
        <v>16</v>
      </c>
      <c r="DJ23" s="1072"/>
      <c r="DK23" s="1085"/>
      <c r="DL23" s="1072"/>
      <c r="DM23" s="1043"/>
      <c r="DN23" s="1086"/>
      <c r="DO23" s="2">
        <f t="shared" si="15"/>
        <v>0</v>
      </c>
      <c r="DR23" s="1070"/>
      <c r="DS23" s="1071">
        <v>16</v>
      </c>
      <c r="DT23" s="1072"/>
      <c r="DU23" s="1150"/>
      <c r="DV23" s="1072"/>
      <c r="DW23" s="1153"/>
      <c r="DX23" s="1105"/>
      <c r="DY23" s="2">
        <f t="shared" si="16"/>
        <v>0</v>
      </c>
      <c r="EB23" s="1070"/>
      <c r="EC23" s="1071">
        <v>16</v>
      </c>
      <c r="ED23" s="350"/>
      <c r="EE23" s="1156"/>
      <c r="EF23" s="350"/>
      <c r="EG23" s="1157"/>
      <c r="EH23" s="1086"/>
      <c r="EI23" s="2">
        <f t="shared" si="17"/>
        <v>0</v>
      </c>
      <c r="EL23" s="1070"/>
      <c r="EM23" s="1071">
        <v>16</v>
      </c>
      <c r="EN23" s="350"/>
      <c r="EO23" s="1156"/>
      <c r="EP23" s="350"/>
      <c r="EQ23" s="1158"/>
      <c r="ER23" s="1086"/>
      <c r="ES23" s="2">
        <f t="shared" si="18"/>
        <v>0</v>
      </c>
      <c r="EV23" s="1166"/>
      <c r="EW23" s="1071">
        <v>16</v>
      </c>
      <c r="EX23" s="1072"/>
      <c r="EY23" s="1085"/>
      <c r="EZ23" s="1072"/>
      <c r="FA23" s="1158"/>
      <c r="FB23" s="1086"/>
      <c r="FC23" s="2">
        <f t="shared" si="19"/>
        <v>0</v>
      </c>
    </row>
    <row r="24" spans="1:159" x14ac:dyDescent="0.25">
      <c r="D24" s="1125"/>
      <c r="F24" s="297"/>
      <c r="G24" s="3"/>
      <c r="H24" s="333"/>
      <c r="I24" s="915"/>
      <c r="L24" s="1070"/>
      <c r="M24" s="1071">
        <v>17</v>
      </c>
      <c r="N24" s="1072">
        <v>917.16</v>
      </c>
      <c r="O24" s="1085"/>
      <c r="P24" s="1072"/>
      <c r="Q24" s="1043"/>
      <c r="R24" s="1086"/>
      <c r="S24" s="1083">
        <f t="shared" si="7"/>
        <v>0</v>
      </c>
      <c r="V24" s="1070"/>
      <c r="W24" s="1071">
        <v>17</v>
      </c>
      <c r="X24" s="1079">
        <v>956.17</v>
      </c>
      <c r="Y24" s="1080"/>
      <c r="Z24" s="1079"/>
      <c r="AA24" s="1081"/>
      <c r="AB24" s="1082"/>
      <c r="AC24" s="1083">
        <f t="shared" si="8"/>
        <v>0</v>
      </c>
      <c r="AD24" s="1053"/>
      <c r="AF24" s="1070"/>
      <c r="AG24" s="1071">
        <v>17</v>
      </c>
      <c r="AH24" s="1090">
        <v>920.3</v>
      </c>
      <c r="AI24" s="1085"/>
      <c r="AJ24" s="1090"/>
      <c r="AK24" s="1043"/>
      <c r="AL24" s="1086"/>
      <c r="AM24" s="1086">
        <f t="shared" si="9"/>
        <v>0</v>
      </c>
      <c r="AP24" s="1070"/>
      <c r="AQ24" s="1071">
        <v>17</v>
      </c>
      <c r="AR24" s="1072">
        <v>930.77</v>
      </c>
      <c r="AS24" s="1085"/>
      <c r="AT24" s="1072"/>
      <c r="AU24" s="1043"/>
      <c r="AV24" s="1086"/>
      <c r="AW24" s="1086">
        <f t="shared" si="10"/>
        <v>0</v>
      </c>
      <c r="AZ24" s="1091"/>
      <c r="BA24" s="1071">
        <v>17</v>
      </c>
      <c r="BB24" s="1072">
        <v>971.14</v>
      </c>
      <c r="BC24" s="1085"/>
      <c r="BD24" s="1072"/>
      <c r="BE24" s="1043"/>
      <c r="BF24" s="1086"/>
      <c r="BG24" s="2">
        <f t="shared" si="11"/>
        <v>0</v>
      </c>
      <c r="BJ24" s="1070"/>
      <c r="BK24" s="1071">
        <v>17</v>
      </c>
      <c r="BL24" s="1072"/>
      <c r="BM24" s="1085"/>
      <c r="BN24" s="1072"/>
      <c r="BO24" s="1043"/>
      <c r="BP24" s="1086"/>
      <c r="BQ24" s="1149">
        <f t="shared" si="12"/>
        <v>0</v>
      </c>
      <c r="BR24" s="2"/>
      <c r="BT24" s="1070"/>
      <c r="BU24" s="1071">
        <v>17</v>
      </c>
      <c r="BV24" s="1072"/>
      <c r="BW24" s="1150"/>
      <c r="BX24" s="1072"/>
      <c r="BY24" s="1151"/>
      <c r="BZ24" s="1105"/>
      <c r="CA24" s="2">
        <f t="shared" si="5"/>
        <v>0</v>
      </c>
      <c r="CD24" s="1152"/>
      <c r="CE24" s="1071">
        <v>17</v>
      </c>
      <c r="CF24" s="1072"/>
      <c r="CG24" s="1150"/>
      <c r="CH24" s="1072"/>
      <c r="CI24" s="1153"/>
      <c r="CJ24" s="1105"/>
      <c r="CK24" s="1083">
        <f t="shared" si="13"/>
        <v>0</v>
      </c>
      <c r="CN24" s="1078"/>
      <c r="CO24" s="1071">
        <v>17</v>
      </c>
      <c r="CP24" s="1072"/>
      <c r="CQ24" s="1150"/>
      <c r="CR24" s="1072"/>
      <c r="CS24" s="1153"/>
      <c r="CT24" s="1105"/>
      <c r="CU24" s="1154">
        <f t="shared" si="21"/>
        <v>0</v>
      </c>
      <c r="CX24" s="1070"/>
      <c r="CY24" s="1071">
        <v>17</v>
      </c>
      <c r="CZ24" s="1072"/>
      <c r="DA24" s="1085"/>
      <c r="DB24" s="1072"/>
      <c r="DC24" s="1043"/>
      <c r="DD24" s="1086"/>
      <c r="DE24" s="2">
        <f t="shared" si="14"/>
        <v>0</v>
      </c>
      <c r="DH24" s="1070"/>
      <c r="DI24" s="1071">
        <v>17</v>
      </c>
      <c r="DJ24" s="1072"/>
      <c r="DK24" s="1085"/>
      <c r="DL24" s="1072"/>
      <c r="DM24" s="1043"/>
      <c r="DN24" s="1086"/>
      <c r="DO24" s="2">
        <f t="shared" si="15"/>
        <v>0</v>
      </c>
      <c r="DR24" s="1070"/>
      <c r="DS24" s="1071">
        <v>17</v>
      </c>
      <c r="DT24" s="1072"/>
      <c r="DU24" s="1150"/>
      <c r="DV24" s="1072"/>
      <c r="DW24" s="1153"/>
      <c r="DX24" s="1105"/>
      <c r="DY24" s="2">
        <f t="shared" si="16"/>
        <v>0</v>
      </c>
      <c r="EB24" s="1070"/>
      <c r="EC24" s="1071">
        <v>17</v>
      </c>
      <c r="ED24" s="350"/>
      <c r="EE24" s="1156"/>
      <c r="EF24" s="350"/>
      <c r="EG24" s="1157"/>
      <c r="EH24" s="1086"/>
      <c r="EI24" s="2">
        <f t="shared" si="17"/>
        <v>0</v>
      </c>
      <c r="EL24" s="1070"/>
      <c r="EM24" s="1071">
        <v>17</v>
      </c>
      <c r="EN24" s="350"/>
      <c r="EO24" s="1156"/>
      <c r="EP24" s="350"/>
      <c r="EQ24" s="1158"/>
      <c r="ER24" s="1086"/>
      <c r="ES24" s="2">
        <f t="shared" si="18"/>
        <v>0</v>
      </c>
      <c r="EV24" s="1166"/>
      <c r="EW24" s="1071">
        <v>17</v>
      </c>
      <c r="EX24" s="1072"/>
      <c r="EY24" s="1085"/>
      <c r="EZ24" s="1072"/>
      <c r="FA24" s="1158"/>
      <c r="FB24" s="1086"/>
      <c r="FC24" s="2">
        <f t="shared" si="19"/>
        <v>0</v>
      </c>
    </row>
    <row r="25" spans="1:159" x14ac:dyDescent="0.25">
      <c r="C25" s="1086"/>
      <c r="D25" s="1125"/>
      <c r="F25" s="297"/>
      <c r="G25" s="3"/>
      <c r="H25" s="333"/>
      <c r="I25" s="915"/>
      <c r="L25" s="1088"/>
      <c r="M25" s="1071">
        <v>18</v>
      </c>
      <c r="N25" s="1072">
        <v>907.18</v>
      </c>
      <c r="O25" s="1085"/>
      <c r="P25" s="1072"/>
      <c r="Q25" s="1043"/>
      <c r="R25" s="1086"/>
      <c r="S25" s="1083">
        <f t="shared" si="7"/>
        <v>0</v>
      </c>
      <c r="V25" s="1092"/>
      <c r="W25" s="1071">
        <v>18</v>
      </c>
      <c r="X25" s="1079">
        <v>924.42</v>
      </c>
      <c r="Y25" s="1080"/>
      <c r="Z25" s="1079"/>
      <c r="AA25" s="1081"/>
      <c r="AB25" s="1082"/>
      <c r="AC25" s="1083">
        <f t="shared" si="8"/>
        <v>0</v>
      </c>
      <c r="AD25" s="1053"/>
      <c r="AF25" s="1088"/>
      <c r="AG25" s="1071">
        <v>18</v>
      </c>
      <c r="AH25" s="1090">
        <v>915.8</v>
      </c>
      <c r="AI25" s="1085"/>
      <c r="AJ25" s="1090"/>
      <c r="AK25" s="1043"/>
      <c r="AL25" s="1086"/>
      <c r="AM25" s="1086">
        <f t="shared" si="9"/>
        <v>0</v>
      </c>
      <c r="AP25" s="1088"/>
      <c r="AQ25" s="1071">
        <v>18</v>
      </c>
      <c r="AR25" s="1072">
        <v>935.3</v>
      </c>
      <c r="AS25" s="1085"/>
      <c r="AT25" s="1072"/>
      <c r="AU25" s="1043"/>
      <c r="AV25" s="1086"/>
      <c r="AW25" s="1086">
        <f t="shared" si="10"/>
        <v>0</v>
      </c>
      <c r="AZ25" s="1093"/>
      <c r="BA25" s="1071">
        <v>18</v>
      </c>
      <c r="BB25" s="1072">
        <v>941.65</v>
      </c>
      <c r="BC25" s="1085"/>
      <c r="BD25" s="1072"/>
      <c r="BE25" s="1043"/>
      <c r="BF25" s="1086"/>
      <c r="BG25" s="2">
        <f t="shared" si="11"/>
        <v>0</v>
      </c>
      <c r="BJ25" s="1088"/>
      <c r="BK25" s="1071">
        <v>18</v>
      </c>
      <c r="BL25" s="1072"/>
      <c r="BM25" s="1085"/>
      <c r="BN25" s="1072"/>
      <c r="BO25" s="1043"/>
      <c r="BP25" s="1086"/>
      <c r="BQ25" s="1149">
        <f t="shared" si="12"/>
        <v>0</v>
      </c>
      <c r="BR25" s="2"/>
      <c r="BT25" s="1070"/>
      <c r="BU25" s="1071">
        <v>18</v>
      </c>
      <c r="BV25" s="1090"/>
      <c r="BW25" s="1150"/>
      <c r="BX25" s="1090"/>
      <c r="BY25" s="1151"/>
      <c r="BZ25" s="1105"/>
      <c r="CA25" s="2">
        <f t="shared" si="5"/>
        <v>0</v>
      </c>
      <c r="CD25" s="1152"/>
      <c r="CE25" s="1071">
        <v>18</v>
      </c>
      <c r="CF25" s="1072"/>
      <c r="CG25" s="1150"/>
      <c r="CH25" s="1072"/>
      <c r="CI25" s="1153"/>
      <c r="CJ25" s="1105"/>
      <c r="CK25" s="2">
        <f t="shared" si="13"/>
        <v>0</v>
      </c>
      <c r="CN25" s="1078"/>
      <c r="CO25" s="1071">
        <v>18</v>
      </c>
      <c r="CP25" s="1072"/>
      <c r="CQ25" s="1150"/>
      <c r="CR25" s="1072"/>
      <c r="CS25" s="1153"/>
      <c r="CT25" s="1105"/>
      <c r="CU25" s="1154">
        <f t="shared" si="21"/>
        <v>0</v>
      </c>
      <c r="CX25" s="1070"/>
      <c r="CY25" s="1071">
        <v>18</v>
      </c>
      <c r="CZ25" s="1072"/>
      <c r="DA25" s="1085"/>
      <c r="DB25" s="1072"/>
      <c r="DC25" s="1043"/>
      <c r="DD25" s="1086"/>
      <c r="DE25" s="2">
        <f t="shared" si="14"/>
        <v>0</v>
      </c>
      <c r="DH25" s="1070"/>
      <c r="DI25" s="1071">
        <v>18</v>
      </c>
      <c r="DJ25" s="1072"/>
      <c r="DK25" s="1085"/>
      <c r="DL25" s="1072"/>
      <c r="DM25" s="1043"/>
      <c r="DN25" s="1086"/>
      <c r="DO25" s="2">
        <f t="shared" si="15"/>
        <v>0</v>
      </c>
      <c r="DR25" s="1070"/>
      <c r="DS25" s="1071">
        <v>18</v>
      </c>
      <c r="DT25" s="1072"/>
      <c r="DU25" s="1150"/>
      <c r="DV25" s="1072"/>
      <c r="DW25" s="1153"/>
      <c r="DX25" s="1105"/>
      <c r="DY25" s="2">
        <f t="shared" si="16"/>
        <v>0</v>
      </c>
      <c r="EB25" s="1088"/>
      <c r="EC25" s="1071">
        <v>18</v>
      </c>
      <c r="ED25" s="350"/>
      <c r="EE25" s="1156"/>
      <c r="EF25" s="350"/>
      <c r="EG25" s="1157"/>
      <c r="EH25" s="1086"/>
      <c r="EI25" s="2">
        <f t="shared" si="17"/>
        <v>0</v>
      </c>
      <c r="EL25" s="1088"/>
      <c r="EM25" s="1071">
        <v>18</v>
      </c>
      <c r="EN25" s="350"/>
      <c r="EO25" s="1156"/>
      <c r="EP25" s="350"/>
      <c r="EQ25" s="1158"/>
      <c r="ER25" s="1086"/>
      <c r="ES25" s="2">
        <f t="shared" si="18"/>
        <v>0</v>
      </c>
      <c r="EV25" s="1166"/>
      <c r="EW25" s="1071">
        <v>18</v>
      </c>
      <c r="EX25" s="1072"/>
      <c r="EY25" s="1085"/>
      <c r="EZ25" s="1072"/>
      <c r="FA25" s="1158"/>
      <c r="FB25" s="1086"/>
      <c r="FC25" s="2">
        <f t="shared" si="19"/>
        <v>0</v>
      </c>
    </row>
    <row r="26" spans="1:159" x14ac:dyDescent="0.25">
      <c r="D26" s="1125"/>
      <c r="F26" s="297"/>
      <c r="G26" s="3"/>
      <c r="H26" s="333"/>
      <c r="I26" s="915"/>
      <c r="L26" s="1070"/>
      <c r="M26" s="1071">
        <v>19</v>
      </c>
      <c r="N26" s="1072">
        <v>936.21</v>
      </c>
      <c r="O26" s="1073"/>
      <c r="P26" s="1074"/>
      <c r="Q26" s="1075"/>
      <c r="R26" s="1076"/>
      <c r="S26" s="1077">
        <f t="shared" si="7"/>
        <v>0</v>
      </c>
      <c r="V26" s="1070"/>
      <c r="W26" s="1071">
        <v>19</v>
      </c>
      <c r="X26" s="1079">
        <v>919.88</v>
      </c>
      <c r="Y26" s="1080"/>
      <c r="Z26" s="1079"/>
      <c r="AA26" s="1081"/>
      <c r="AB26" s="1082"/>
      <c r="AC26" s="2">
        <f t="shared" si="8"/>
        <v>0</v>
      </c>
      <c r="AF26" s="1070"/>
      <c r="AG26" s="1071">
        <v>19</v>
      </c>
      <c r="AH26" s="1090">
        <v>914</v>
      </c>
      <c r="AI26" s="1085"/>
      <c r="AJ26" s="1090"/>
      <c r="AK26" s="1043"/>
      <c r="AL26" s="1086"/>
      <c r="AM26" s="1086">
        <f t="shared" si="9"/>
        <v>0</v>
      </c>
      <c r="AP26" s="1070"/>
      <c r="AQ26" s="1071">
        <v>19</v>
      </c>
      <c r="AR26" s="1072">
        <v>895.39</v>
      </c>
      <c r="AS26" s="1085"/>
      <c r="AT26" s="1072"/>
      <c r="AU26" s="1043"/>
      <c r="AV26" s="1086"/>
      <c r="AW26" s="1086">
        <f t="shared" si="10"/>
        <v>0</v>
      </c>
      <c r="AZ26" s="1091"/>
      <c r="BA26" s="1071">
        <v>19</v>
      </c>
      <c r="BB26" s="1072">
        <v>926.23</v>
      </c>
      <c r="BC26" s="1085"/>
      <c r="BD26" s="1072"/>
      <c r="BE26" s="1043"/>
      <c r="BF26" s="1086"/>
      <c r="BG26" s="2">
        <f t="shared" si="11"/>
        <v>0</v>
      </c>
      <c r="BJ26" s="1070"/>
      <c r="BK26" s="1071">
        <v>19</v>
      </c>
      <c r="BL26" s="1072"/>
      <c r="BM26" s="1085"/>
      <c r="BN26" s="1072"/>
      <c r="BO26" s="1043"/>
      <c r="BP26" s="1086"/>
      <c r="BQ26" s="1149">
        <f t="shared" si="12"/>
        <v>0</v>
      </c>
      <c r="BR26" s="2"/>
      <c r="BT26" s="1070"/>
      <c r="BU26" s="1071">
        <v>19</v>
      </c>
      <c r="BV26" s="1090"/>
      <c r="BW26" s="1150"/>
      <c r="BX26" s="1090"/>
      <c r="BY26" s="1151"/>
      <c r="BZ26" s="1105"/>
      <c r="CA26" s="2">
        <f t="shared" si="5"/>
        <v>0</v>
      </c>
      <c r="CD26" s="1152"/>
      <c r="CE26" s="1071">
        <v>19</v>
      </c>
      <c r="CF26" s="1072"/>
      <c r="CG26" s="1150"/>
      <c r="CH26" s="1072"/>
      <c r="CI26" s="1153"/>
      <c r="CJ26" s="1105"/>
      <c r="CK26" s="2">
        <f t="shared" si="13"/>
        <v>0</v>
      </c>
      <c r="CN26" s="1078"/>
      <c r="CO26" s="1071">
        <v>19</v>
      </c>
      <c r="CP26" s="1072"/>
      <c r="CQ26" s="1150"/>
      <c r="CR26" s="1072"/>
      <c r="CS26" s="1153"/>
      <c r="CT26" s="1105"/>
      <c r="CU26" s="1154">
        <f t="shared" si="21"/>
        <v>0</v>
      </c>
      <c r="CX26" s="1070"/>
      <c r="CY26" s="1071">
        <v>19</v>
      </c>
      <c r="CZ26" s="1072"/>
      <c r="DA26" s="1085"/>
      <c r="DB26" s="1072"/>
      <c r="DC26" s="1043"/>
      <c r="DD26" s="1086"/>
      <c r="DE26" s="2">
        <f t="shared" si="14"/>
        <v>0</v>
      </c>
      <c r="DH26" s="1070"/>
      <c r="DI26" s="1071">
        <v>19</v>
      </c>
      <c r="DJ26" s="1072"/>
      <c r="DK26" s="1085"/>
      <c r="DL26" s="1072"/>
      <c r="DM26" s="1043"/>
      <c r="DN26" s="1086"/>
      <c r="DO26" s="2">
        <f t="shared" si="15"/>
        <v>0</v>
      </c>
      <c r="DR26" s="1070"/>
      <c r="DS26" s="1071">
        <v>19</v>
      </c>
      <c r="DT26" s="1072"/>
      <c r="DU26" s="1150"/>
      <c r="DV26" s="1072"/>
      <c r="DW26" s="1153"/>
      <c r="DX26" s="1105"/>
      <c r="DY26" s="2">
        <f t="shared" si="16"/>
        <v>0</v>
      </c>
      <c r="EB26" s="1070"/>
      <c r="EC26" s="1071">
        <v>19</v>
      </c>
      <c r="ED26" s="350"/>
      <c r="EE26" s="1156"/>
      <c r="EF26" s="350"/>
      <c r="EG26" s="1157"/>
      <c r="EH26" s="1086"/>
      <c r="EI26" s="2">
        <f t="shared" si="17"/>
        <v>0</v>
      </c>
      <c r="EL26" s="1070"/>
      <c r="EM26" s="1071">
        <v>19</v>
      </c>
      <c r="EN26" s="350"/>
      <c r="EO26" s="1156"/>
      <c r="EP26" s="350"/>
      <c r="EQ26" s="1158"/>
      <c r="ER26" s="1086"/>
      <c r="ES26" s="2">
        <f t="shared" si="18"/>
        <v>0</v>
      </c>
      <c r="EV26" s="1166"/>
      <c r="EW26" s="1071">
        <v>19</v>
      </c>
      <c r="EX26" s="1072"/>
      <c r="EY26" s="1085"/>
      <c r="EZ26" s="1072"/>
      <c r="FA26" s="1158"/>
      <c r="FB26" s="1086"/>
      <c r="FC26" s="2">
        <f t="shared" si="19"/>
        <v>0</v>
      </c>
    </row>
    <row r="27" spans="1:159" ht="20.25" customHeight="1" x14ac:dyDescent="0.25">
      <c r="C27" s="1168"/>
      <c r="D27" s="1125"/>
      <c r="F27" s="297"/>
      <c r="G27" s="3"/>
      <c r="H27" s="333"/>
      <c r="I27" s="915"/>
      <c r="L27" s="1070"/>
      <c r="M27" s="1071">
        <v>20</v>
      </c>
      <c r="N27" s="1072">
        <v>907.18</v>
      </c>
      <c r="O27" s="1073"/>
      <c r="P27" s="1074"/>
      <c r="Q27" s="1075"/>
      <c r="R27" s="1076"/>
      <c r="S27" s="1077">
        <f t="shared" si="7"/>
        <v>0</v>
      </c>
      <c r="V27" s="1070"/>
      <c r="W27" s="1071">
        <v>20</v>
      </c>
      <c r="X27" s="1079">
        <v>928.04</v>
      </c>
      <c r="Y27" s="1080"/>
      <c r="Z27" s="1079"/>
      <c r="AA27" s="1081"/>
      <c r="AB27" s="1082"/>
      <c r="AC27" s="2">
        <f t="shared" si="8"/>
        <v>0</v>
      </c>
      <c r="AF27" s="1070"/>
      <c r="AG27" s="1071">
        <v>20</v>
      </c>
      <c r="AH27" s="1090">
        <v>915.8</v>
      </c>
      <c r="AI27" s="1085"/>
      <c r="AJ27" s="1090"/>
      <c r="AK27" s="1043"/>
      <c r="AL27" s="1086"/>
      <c r="AM27" s="1086">
        <f t="shared" si="9"/>
        <v>0</v>
      </c>
      <c r="AP27" s="1070"/>
      <c r="AQ27" s="1071">
        <v>20</v>
      </c>
      <c r="AR27" s="1072">
        <v>908.09</v>
      </c>
      <c r="AS27" s="1085"/>
      <c r="AT27" s="1072"/>
      <c r="AU27" s="1043"/>
      <c r="AV27" s="1086"/>
      <c r="AW27" s="1086">
        <f t="shared" si="10"/>
        <v>0</v>
      </c>
      <c r="AZ27" s="1091"/>
      <c r="BA27" s="1071">
        <v>20</v>
      </c>
      <c r="BB27" s="1072">
        <v>943.47</v>
      </c>
      <c r="BC27" s="1085"/>
      <c r="BD27" s="1072"/>
      <c r="BE27" s="1043"/>
      <c r="BF27" s="1086"/>
      <c r="BG27" s="2">
        <f t="shared" si="11"/>
        <v>0</v>
      </c>
      <c r="BJ27" s="1070"/>
      <c r="BK27" s="1071">
        <v>20</v>
      </c>
      <c r="BL27" s="1072"/>
      <c r="BM27" s="1085"/>
      <c r="BN27" s="1072"/>
      <c r="BO27" s="1043"/>
      <c r="BP27" s="1086"/>
      <c r="BQ27" s="1149">
        <f t="shared" si="12"/>
        <v>0</v>
      </c>
      <c r="BR27" s="2"/>
      <c r="BT27" s="1070"/>
      <c r="BU27" s="1071">
        <v>20</v>
      </c>
      <c r="BV27" s="1090"/>
      <c r="BW27" s="1150"/>
      <c r="BX27" s="1090"/>
      <c r="BY27" s="1151"/>
      <c r="BZ27" s="1105"/>
      <c r="CA27" s="2">
        <f t="shared" si="5"/>
        <v>0</v>
      </c>
      <c r="CD27" s="1152"/>
      <c r="CE27" s="1071">
        <v>20</v>
      </c>
      <c r="CF27" s="1072"/>
      <c r="CG27" s="1150"/>
      <c r="CH27" s="1072"/>
      <c r="CI27" s="1153"/>
      <c r="CJ27" s="1105"/>
      <c r="CK27" s="2">
        <f t="shared" si="13"/>
        <v>0</v>
      </c>
      <c r="CN27" s="1078"/>
      <c r="CO27" s="1071">
        <v>20</v>
      </c>
      <c r="CP27" s="1072"/>
      <c r="CQ27" s="1150"/>
      <c r="CR27" s="1072"/>
      <c r="CS27" s="1153"/>
      <c r="CT27" s="1105"/>
      <c r="CU27" s="1154">
        <f t="shared" si="21"/>
        <v>0</v>
      </c>
      <c r="CX27" s="1070"/>
      <c r="CY27" s="1071">
        <v>20</v>
      </c>
      <c r="CZ27" s="1072"/>
      <c r="DA27" s="1085"/>
      <c r="DB27" s="1072"/>
      <c r="DC27" s="1043"/>
      <c r="DD27" s="1086"/>
      <c r="DE27" s="2">
        <f t="shared" si="14"/>
        <v>0</v>
      </c>
      <c r="DH27" s="1070"/>
      <c r="DI27" s="1071">
        <v>20</v>
      </c>
      <c r="DJ27" s="1072"/>
      <c r="DK27" s="1085"/>
      <c r="DL27" s="1072"/>
      <c r="DM27" s="1043"/>
      <c r="DN27" s="1086"/>
      <c r="DO27" s="2">
        <f t="shared" si="15"/>
        <v>0</v>
      </c>
      <c r="DR27" s="1070"/>
      <c r="DS27" s="1071">
        <v>20</v>
      </c>
      <c r="DT27" s="1072"/>
      <c r="DU27" s="1150"/>
      <c r="DV27" s="1072"/>
      <c r="DW27" s="1153"/>
      <c r="DX27" s="1105"/>
      <c r="DY27" s="2">
        <f t="shared" si="16"/>
        <v>0</v>
      </c>
      <c r="EB27" s="1070"/>
      <c r="EC27" s="1071">
        <v>20</v>
      </c>
      <c r="ED27" s="350"/>
      <c r="EE27" s="1156"/>
      <c r="EF27" s="350"/>
      <c r="EG27" s="1157"/>
      <c r="EH27" s="1086"/>
      <c r="EI27" s="2">
        <f t="shared" si="17"/>
        <v>0</v>
      </c>
      <c r="EL27" s="1070"/>
      <c r="EM27" s="1071">
        <v>20</v>
      </c>
      <c r="EN27" s="350"/>
      <c r="EO27" s="1156"/>
      <c r="EP27" s="350"/>
      <c r="EQ27" s="1158"/>
      <c r="ER27" s="1086"/>
      <c r="ES27" s="2">
        <f t="shared" si="18"/>
        <v>0</v>
      </c>
      <c r="EV27" s="1166"/>
      <c r="EW27" s="1071">
        <v>20</v>
      </c>
      <c r="EX27" s="1072"/>
      <c r="EY27" s="1085"/>
      <c r="EZ27" s="1072"/>
      <c r="FA27" s="1158"/>
      <c r="FB27" s="1086"/>
      <c r="FC27" s="2">
        <f t="shared" si="19"/>
        <v>0</v>
      </c>
    </row>
    <row r="28" spans="1:159" x14ac:dyDescent="0.25">
      <c r="D28" s="1125"/>
      <c r="F28" s="297"/>
      <c r="G28" s="3"/>
      <c r="H28" s="333"/>
      <c r="I28" s="915"/>
      <c r="L28" s="1070"/>
      <c r="M28" s="1071">
        <v>21</v>
      </c>
      <c r="N28" s="1072"/>
      <c r="O28" s="1085"/>
      <c r="P28" s="1072"/>
      <c r="Q28" s="1043"/>
      <c r="R28" s="1086"/>
      <c r="S28" s="2">
        <f t="shared" si="7"/>
        <v>0</v>
      </c>
      <c r="V28" s="1070"/>
      <c r="W28" s="1071">
        <v>21</v>
      </c>
      <c r="X28" s="1079"/>
      <c r="Y28" s="1080"/>
      <c r="Z28" s="1079"/>
      <c r="AA28" s="1081"/>
      <c r="AB28" s="1082"/>
      <c r="AC28" s="2">
        <f t="shared" si="8"/>
        <v>0</v>
      </c>
      <c r="AF28" s="1070"/>
      <c r="AG28" s="1071">
        <v>21</v>
      </c>
      <c r="AH28" s="1090">
        <v>912.2</v>
      </c>
      <c r="AI28" s="1085"/>
      <c r="AJ28" s="1090"/>
      <c r="AK28" s="1043"/>
      <c r="AL28" s="1086"/>
      <c r="AM28" s="1086">
        <f t="shared" si="9"/>
        <v>0</v>
      </c>
      <c r="AP28" s="1070"/>
      <c r="AQ28" s="1071">
        <v>21</v>
      </c>
      <c r="AR28" s="1072"/>
      <c r="AS28" s="1085"/>
      <c r="AT28" s="1072"/>
      <c r="AU28" s="1043"/>
      <c r="AV28" s="1086"/>
      <c r="AW28" s="1086">
        <f t="shared" si="10"/>
        <v>0</v>
      </c>
      <c r="AZ28" s="1091"/>
      <c r="BA28" s="1071">
        <v>21</v>
      </c>
      <c r="BB28" s="1072"/>
      <c r="BC28" s="1085"/>
      <c r="BD28" s="1072"/>
      <c r="BE28" s="1043"/>
      <c r="BF28" s="1086"/>
      <c r="BG28" s="2">
        <f t="shared" si="11"/>
        <v>0</v>
      </c>
      <c r="BJ28" s="1070"/>
      <c r="BK28" s="1071">
        <v>21</v>
      </c>
      <c r="BL28" s="1072"/>
      <c r="BM28" s="1085"/>
      <c r="BN28" s="1072"/>
      <c r="BO28" s="1043"/>
      <c r="BP28" s="1086"/>
      <c r="BQ28" s="1169">
        <f t="shared" si="12"/>
        <v>0</v>
      </c>
      <c r="BR28" s="2"/>
      <c r="BT28" s="1070"/>
      <c r="BU28" s="1071">
        <v>21</v>
      </c>
      <c r="BV28" s="1170"/>
      <c r="BW28" s="1150"/>
      <c r="BX28" s="1170"/>
      <c r="BY28" s="1151"/>
      <c r="BZ28" s="1105"/>
      <c r="CA28" s="2">
        <f t="shared" si="5"/>
        <v>0</v>
      </c>
      <c r="CD28" s="1171"/>
      <c r="CE28" s="1071">
        <v>21</v>
      </c>
      <c r="CF28" s="1072"/>
      <c r="CG28" s="1150"/>
      <c r="CH28" s="1072"/>
      <c r="CI28" s="1153"/>
      <c r="CJ28" s="1105"/>
      <c r="CK28" s="2">
        <f t="shared" si="13"/>
        <v>0</v>
      </c>
      <c r="CN28" s="1172"/>
      <c r="CO28" s="1071">
        <v>21</v>
      </c>
      <c r="CP28" s="1072"/>
      <c r="CQ28" s="1150"/>
      <c r="CR28" s="1072"/>
      <c r="CS28" s="1153"/>
      <c r="CT28" s="1105"/>
      <c r="CU28" s="1154">
        <f t="shared" si="21"/>
        <v>0</v>
      </c>
      <c r="CX28" s="1070"/>
      <c r="CY28" s="1071">
        <v>21</v>
      </c>
      <c r="CZ28" s="1072"/>
      <c r="DA28" s="1085"/>
      <c r="DB28" s="1072"/>
      <c r="DC28" s="1043"/>
      <c r="DD28" s="1086"/>
      <c r="DE28" s="2">
        <f t="shared" si="14"/>
        <v>0</v>
      </c>
      <c r="DH28" s="1070"/>
      <c r="DI28" s="1071">
        <v>21</v>
      </c>
      <c r="DJ28" s="1072"/>
      <c r="DK28" s="1085"/>
      <c r="DL28" s="1072"/>
      <c r="DM28" s="1043"/>
      <c r="DN28" s="1086"/>
      <c r="DO28" s="2">
        <f t="shared" si="15"/>
        <v>0</v>
      </c>
      <c r="DR28" s="1070"/>
      <c r="DS28" s="1071">
        <v>21</v>
      </c>
      <c r="DT28" s="1072"/>
      <c r="DU28" s="1150"/>
      <c r="DV28" s="1072"/>
      <c r="DW28" s="1153"/>
      <c r="DX28" s="1105"/>
      <c r="DY28" s="2">
        <f t="shared" si="16"/>
        <v>0</v>
      </c>
      <c r="EB28" s="1070"/>
      <c r="EC28" s="1071">
        <v>21</v>
      </c>
      <c r="ED28" s="350"/>
      <c r="EE28" s="1156"/>
      <c r="EF28" s="350"/>
      <c r="EG28" s="1157"/>
      <c r="EH28" s="1086"/>
      <c r="EI28" s="2">
        <f t="shared" si="17"/>
        <v>0</v>
      </c>
      <c r="EL28" s="1070"/>
      <c r="EM28" s="1071">
        <v>21</v>
      </c>
      <c r="EN28" s="350"/>
      <c r="EO28" s="1156"/>
      <c r="EP28" s="350"/>
      <c r="EQ28" s="1158"/>
      <c r="ER28" s="1086"/>
      <c r="ES28" s="2">
        <f t="shared" si="18"/>
        <v>0</v>
      </c>
      <c r="EV28" s="1088"/>
      <c r="EW28" s="1071">
        <v>21</v>
      </c>
      <c r="EX28" s="1072"/>
      <c r="EY28" s="1085"/>
      <c r="EZ28" s="1072"/>
      <c r="FA28" s="1158"/>
      <c r="FB28" s="1086"/>
      <c r="FC28" s="2">
        <f t="shared" si="19"/>
        <v>0</v>
      </c>
    </row>
    <row r="29" spans="1:159" x14ac:dyDescent="0.25">
      <c r="D29" s="1125"/>
      <c r="F29" s="297"/>
      <c r="G29" s="3"/>
      <c r="H29" s="333"/>
      <c r="I29" s="915"/>
      <c r="L29" s="1070"/>
      <c r="M29" s="1071"/>
      <c r="N29" s="1072"/>
      <c r="O29" s="1085"/>
      <c r="P29" s="1072"/>
      <c r="Q29" s="1043"/>
      <c r="R29" s="1086"/>
      <c r="S29" s="2">
        <f t="shared" si="7"/>
        <v>0</v>
      </c>
      <c r="V29" s="1070"/>
      <c r="W29" s="1071"/>
      <c r="X29" s="1079"/>
      <c r="Y29" s="1080"/>
      <c r="Z29" s="1079"/>
      <c r="AA29" s="1081"/>
      <c r="AB29" s="1082"/>
      <c r="AC29" s="2">
        <f t="shared" si="8"/>
        <v>0</v>
      </c>
      <c r="AF29" s="1070"/>
      <c r="AG29" s="1071">
        <v>22</v>
      </c>
      <c r="AH29" s="1090"/>
      <c r="AI29" s="1085"/>
      <c r="AJ29" s="1090"/>
      <c r="AK29" s="1043"/>
      <c r="AL29" s="1086"/>
      <c r="AM29" s="1086">
        <f>SUM(AM8:AM28)</f>
        <v>0</v>
      </c>
      <c r="AP29" s="1088"/>
      <c r="AQ29" s="1071"/>
      <c r="AR29" s="1072"/>
      <c r="AS29" s="1085"/>
      <c r="AT29" s="1072"/>
      <c r="AU29" s="1043"/>
      <c r="AV29" s="1086"/>
      <c r="AW29" s="1086">
        <f>SUM(AW8:AW28)</f>
        <v>0</v>
      </c>
      <c r="AZ29" s="1091"/>
      <c r="BA29" s="1071"/>
      <c r="BB29" s="1072"/>
      <c r="BC29" s="1085"/>
      <c r="BD29" s="1072"/>
      <c r="BE29" s="1043"/>
      <c r="BF29" s="1086"/>
      <c r="BG29" s="2">
        <f t="shared" si="11"/>
        <v>0</v>
      </c>
      <c r="BJ29" s="1070"/>
      <c r="BK29" s="1071"/>
      <c r="BL29" s="1072"/>
      <c r="BM29" s="1085"/>
      <c r="BN29" s="1072"/>
      <c r="BO29" s="1043"/>
      <c r="BP29" s="1086"/>
      <c r="BQ29" s="1169">
        <f t="shared" si="12"/>
        <v>0</v>
      </c>
      <c r="BT29" s="1070"/>
      <c r="BU29" s="1071">
        <v>22</v>
      </c>
      <c r="BV29" s="1090"/>
      <c r="BW29" s="1162"/>
      <c r="BX29" s="1072"/>
      <c r="BY29" s="1043"/>
      <c r="BZ29" s="1086"/>
      <c r="CA29" s="2">
        <v>0</v>
      </c>
      <c r="CD29" s="1070"/>
      <c r="CE29" s="1071">
        <v>22</v>
      </c>
      <c r="CF29" s="1072"/>
      <c r="CG29" s="1150"/>
      <c r="CH29" s="1072"/>
      <c r="CI29" s="1173"/>
      <c r="CJ29" s="1105"/>
      <c r="CK29" s="2">
        <f t="shared" si="13"/>
        <v>0</v>
      </c>
      <c r="CN29" s="1172"/>
      <c r="CO29" s="1071">
        <v>22</v>
      </c>
      <c r="CP29" s="1072"/>
      <c r="CQ29" s="1150"/>
      <c r="CR29" s="1072"/>
      <c r="CS29" s="1153"/>
      <c r="CT29" s="1105"/>
      <c r="CU29" s="1154">
        <f t="shared" si="21"/>
        <v>0</v>
      </c>
      <c r="CX29" s="1070"/>
      <c r="CY29" s="1071">
        <v>22</v>
      </c>
      <c r="CZ29" s="1072"/>
      <c r="DA29" s="1085"/>
      <c r="DB29" s="1072"/>
      <c r="DC29" s="1043"/>
      <c r="DD29" s="1086"/>
      <c r="DE29" s="2">
        <f t="shared" si="14"/>
        <v>0</v>
      </c>
      <c r="DH29" s="1070"/>
      <c r="DI29" s="1071">
        <v>22</v>
      </c>
      <c r="DJ29" s="1072"/>
      <c r="DK29" s="1085"/>
      <c r="DL29" s="1072"/>
      <c r="DM29" s="1043"/>
      <c r="DN29" s="1086"/>
      <c r="DO29" s="2">
        <f t="shared" si="15"/>
        <v>0</v>
      </c>
      <c r="DR29" s="1088"/>
      <c r="DS29" s="1071">
        <v>22</v>
      </c>
      <c r="DT29" s="1072"/>
      <c r="DU29" s="1085"/>
      <c r="DV29" s="1072"/>
      <c r="DW29" s="1043"/>
      <c r="DX29" s="1086"/>
      <c r="DY29" s="2">
        <f t="shared" si="16"/>
        <v>0</v>
      </c>
      <c r="EB29" s="1070"/>
      <c r="EC29" s="1071">
        <v>22</v>
      </c>
      <c r="ED29" s="350"/>
      <c r="EE29" s="1156"/>
      <c r="EF29" s="350"/>
      <c r="EG29" s="1157"/>
      <c r="EH29" s="1086"/>
      <c r="EI29" s="2">
        <f>SUM(EI8:EI28)</f>
        <v>0</v>
      </c>
      <c r="EL29" s="1070"/>
      <c r="EM29" s="1071">
        <v>22</v>
      </c>
      <c r="EN29" s="350"/>
      <c r="EO29" s="1156"/>
      <c r="EP29" s="350"/>
      <c r="EQ29" s="1158"/>
      <c r="ER29" s="1086"/>
      <c r="ES29" s="2">
        <f>SUM(ES8:ES28)</f>
        <v>0</v>
      </c>
      <c r="EV29" s="1088"/>
      <c r="EW29" s="1071">
        <v>22</v>
      </c>
      <c r="EX29" s="1072"/>
      <c r="EY29" s="1085"/>
      <c r="EZ29" s="1072"/>
      <c r="FA29" s="1158"/>
      <c r="FB29" s="1086"/>
      <c r="FC29" s="2">
        <f t="shared" si="19"/>
        <v>0</v>
      </c>
    </row>
    <row r="30" spans="1:159" x14ac:dyDescent="0.25">
      <c r="D30" s="1125"/>
      <c r="F30" s="297"/>
      <c r="G30" s="3"/>
      <c r="H30" s="333"/>
      <c r="I30" s="915"/>
      <c r="L30" s="1070"/>
      <c r="M30" s="1071"/>
      <c r="N30" s="1072"/>
      <c r="O30" s="1085"/>
      <c r="P30" s="1072"/>
      <c r="Q30" s="1043"/>
      <c r="R30" s="1086"/>
      <c r="S30" s="2">
        <f>SUM(S8:S29)</f>
        <v>0</v>
      </c>
      <c r="V30" s="1070"/>
      <c r="W30" s="1071"/>
      <c r="X30" s="1072"/>
      <c r="Y30" s="1085"/>
      <c r="Z30" s="1072"/>
      <c r="AA30" s="1043"/>
      <c r="AB30" s="1086"/>
      <c r="AC30" s="2">
        <f>SUM(AC8:AC29)</f>
        <v>0</v>
      </c>
      <c r="AF30" s="1070"/>
      <c r="AG30" s="1071">
        <v>23</v>
      </c>
      <c r="AH30" s="1090"/>
      <c r="AI30" s="1085"/>
      <c r="AJ30" s="350"/>
      <c r="AK30" s="1043"/>
      <c r="AL30" s="1086"/>
      <c r="AM30" s="1086"/>
      <c r="AP30" s="1070"/>
      <c r="AQ30" s="1071"/>
      <c r="AR30" s="350"/>
      <c r="AS30" s="1085"/>
      <c r="AT30" s="350"/>
      <c r="AU30" s="1043"/>
      <c r="AV30" s="1086"/>
      <c r="AW30" s="1086"/>
      <c r="AZ30" s="1091"/>
      <c r="BA30" s="1071"/>
      <c r="BB30" s="1072"/>
      <c r="BC30" s="1085"/>
      <c r="BD30" s="1072"/>
      <c r="BE30" s="1043"/>
      <c r="BF30" s="1086"/>
      <c r="BG30" s="2">
        <f>SUM(BG8:BG29)</f>
        <v>0</v>
      </c>
      <c r="BJ30" s="1070"/>
      <c r="BK30" s="1071"/>
      <c r="BL30" s="1072"/>
      <c r="BM30" s="1085"/>
      <c r="BN30" s="1072"/>
      <c r="BO30" s="1043"/>
      <c r="BP30" s="1086"/>
      <c r="BQ30" s="2">
        <f>SUM(BQ8:BQ29)</f>
        <v>0</v>
      </c>
      <c r="BT30" s="1070"/>
      <c r="BU30" s="1071"/>
      <c r="BV30" s="1090"/>
      <c r="BW30" s="1162"/>
      <c r="BX30" s="350"/>
      <c r="BY30" s="1043"/>
      <c r="BZ30" s="1086"/>
      <c r="CA30" s="2">
        <f>SUM(CA8:CA29)</f>
        <v>0</v>
      </c>
      <c r="CD30" s="1070"/>
      <c r="CE30" s="1071">
        <v>23</v>
      </c>
      <c r="CF30" s="350"/>
      <c r="CG30" s="1150"/>
      <c r="CH30" s="350"/>
      <c r="CI30" s="1173"/>
      <c r="CJ30" s="1105"/>
      <c r="CK30" s="2">
        <f>SUM(CK8:CK29)</f>
        <v>0</v>
      </c>
      <c r="CN30" s="1070"/>
      <c r="CO30" s="1071"/>
      <c r="CP30" s="350"/>
      <c r="CQ30" s="1085"/>
      <c r="CR30" s="350"/>
      <c r="CS30" s="1043"/>
      <c r="CT30" s="1086"/>
      <c r="CU30" s="1154">
        <f t="shared" si="21"/>
        <v>0</v>
      </c>
      <c r="CX30" s="1070"/>
      <c r="CY30" s="1071">
        <v>23</v>
      </c>
      <c r="CZ30" s="350"/>
      <c r="DA30" s="1085"/>
      <c r="DB30" s="350"/>
      <c r="DC30" s="1043"/>
      <c r="DD30" s="1086"/>
      <c r="DE30" s="2">
        <f t="shared" si="14"/>
        <v>0</v>
      </c>
      <c r="DH30" s="1070"/>
      <c r="DI30" s="1071">
        <v>23</v>
      </c>
      <c r="DJ30" s="350"/>
      <c r="DK30" s="1085"/>
      <c r="DL30" s="350"/>
      <c r="DM30" s="1043"/>
      <c r="DN30" s="1086"/>
      <c r="DO30" s="2">
        <f t="shared" si="15"/>
        <v>0</v>
      </c>
      <c r="DR30" s="1070"/>
      <c r="DS30" s="1071"/>
      <c r="DT30" s="350"/>
      <c r="DU30" s="1085"/>
      <c r="DV30" s="350"/>
      <c r="DW30" s="1043"/>
      <c r="DX30" s="1086"/>
      <c r="DY30" s="2">
        <f>SUM(DY8:DY29)</f>
        <v>0</v>
      </c>
      <c r="EB30" s="1070"/>
      <c r="EC30" s="1071"/>
      <c r="ED30" s="350"/>
      <c r="EE30" s="1156"/>
      <c r="EF30" s="915"/>
      <c r="EG30" s="1158"/>
      <c r="EH30" s="1086"/>
      <c r="EL30" s="1070"/>
      <c r="EM30" s="1071"/>
      <c r="EN30" s="350"/>
      <c r="EO30" s="1156"/>
      <c r="EP30" s="915"/>
      <c r="EQ30" s="1158"/>
      <c r="ER30" s="1086"/>
      <c r="EV30" s="1070"/>
      <c r="EW30" s="1071"/>
      <c r="EX30" s="350"/>
      <c r="EY30" s="1156"/>
      <c r="EZ30" s="915"/>
      <c r="FA30" s="1158"/>
      <c r="FB30" s="1086"/>
      <c r="FC30" s="2">
        <f>SUM(FC8:FC29)</f>
        <v>0</v>
      </c>
    </row>
    <row r="31" spans="1:159" ht="16.5" thickBot="1" x14ac:dyDescent="0.3">
      <c r="D31" s="1125"/>
      <c r="F31" s="297"/>
      <c r="G31" s="3"/>
      <c r="H31" s="333"/>
      <c r="I31" s="915"/>
      <c r="L31" s="1094"/>
      <c r="M31" s="1095"/>
      <c r="N31" s="1096"/>
      <c r="O31" s="1097"/>
      <c r="P31" s="1096"/>
      <c r="Q31" s="1098"/>
      <c r="R31" s="1099"/>
      <c r="S31" s="1069"/>
      <c r="V31" s="1094"/>
      <c r="W31" s="1095"/>
      <c r="X31" s="1096"/>
      <c r="Y31" s="1097"/>
      <c r="Z31" s="1096"/>
      <c r="AA31" s="1098"/>
      <c r="AB31" s="1099"/>
      <c r="AC31" s="1069"/>
      <c r="AF31" s="1094"/>
      <c r="AG31" s="1095"/>
      <c r="AH31" s="1100"/>
      <c r="AI31" s="1101"/>
      <c r="AJ31" s="302"/>
      <c r="AK31" s="1043"/>
      <c r="AL31" s="1086"/>
      <c r="AM31" s="1086"/>
      <c r="AP31" s="1094"/>
      <c r="AQ31" s="1095"/>
      <c r="AR31" s="302"/>
      <c r="AS31" s="1102"/>
      <c r="AT31" s="1103"/>
      <c r="AU31" s="1104"/>
      <c r="AV31" s="1105"/>
      <c r="AW31" s="1105"/>
      <c r="AZ31" s="1094"/>
      <c r="BA31" s="1095"/>
      <c r="BB31" s="1096"/>
      <c r="BC31" s="1097"/>
      <c r="BD31" s="1096"/>
      <c r="BE31" s="1098"/>
      <c r="BF31" s="1099"/>
      <c r="BG31" s="1069"/>
      <c r="BJ31" s="1094"/>
      <c r="BK31" s="1095"/>
      <c r="BL31" s="1096"/>
      <c r="BM31" s="1097"/>
      <c r="BN31" s="1096"/>
      <c r="BO31" s="1098"/>
      <c r="BP31" s="1099"/>
      <c r="BT31" s="1094"/>
      <c r="BU31" s="1095"/>
      <c r="BV31" s="1100"/>
      <c r="BW31" s="1101"/>
      <c r="BX31" s="302"/>
      <c r="BY31" s="1068"/>
      <c r="BZ31" s="1099"/>
      <c r="CD31" s="1094"/>
      <c r="CE31" s="1095">
        <v>24</v>
      </c>
      <c r="CF31" s="302"/>
      <c r="CG31" s="1174"/>
      <c r="CH31" s="302"/>
      <c r="CI31" s="1175"/>
      <c r="CJ31" s="1176"/>
      <c r="CN31" s="1094"/>
      <c r="CO31" s="1095"/>
      <c r="CP31" s="302"/>
      <c r="CQ31" s="1177"/>
      <c r="CR31" s="302"/>
      <c r="CS31" s="1068"/>
      <c r="CT31" s="1086"/>
      <c r="CU31" s="1154">
        <f>SUM(CU8:CU30)</f>
        <v>0</v>
      </c>
      <c r="CX31" s="1094"/>
      <c r="CY31" s="1095">
        <v>24</v>
      </c>
      <c r="CZ31" s="302"/>
      <c r="DA31" s="1177"/>
      <c r="DB31" s="302"/>
      <c r="DC31" s="1098"/>
      <c r="DD31" s="1099"/>
      <c r="DE31" s="1178">
        <f t="shared" si="14"/>
        <v>0</v>
      </c>
      <c r="DH31" s="1094"/>
      <c r="DI31" s="1095">
        <v>24</v>
      </c>
      <c r="DJ31" s="302"/>
      <c r="DK31" s="1177"/>
      <c r="DL31" s="302"/>
      <c r="DM31" s="1098"/>
      <c r="DN31" s="1099"/>
      <c r="DO31" s="1178">
        <f t="shared" si="15"/>
        <v>0</v>
      </c>
      <c r="DR31" s="1094"/>
      <c r="DS31" s="1095"/>
      <c r="DT31" s="302"/>
      <c r="DU31" s="1177"/>
      <c r="DV31" s="302"/>
      <c r="DW31" s="1068"/>
      <c r="DX31" s="1099"/>
      <c r="EB31" s="1094"/>
      <c r="EC31" s="1095"/>
      <c r="ED31" s="302"/>
      <c r="EE31" s="1097"/>
      <c r="EF31" s="1179"/>
      <c r="EG31" s="1180"/>
      <c r="EH31" s="1099"/>
      <c r="EI31" s="1069"/>
      <c r="EL31" s="1094"/>
      <c r="EM31" s="1095"/>
      <c r="EN31" s="302"/>
      <c r="EO31" s="1097"/>
      <c r="EP31" s="1179"/>
      <c r="EQ31" s="1180"/>
      <c r="ER31" s="1099"/>
      <c r="ES31" s="1069"/>
      <c r="EV31" s="1094"/>
      <c r="EW31" s="1095"/>
      <c r="EX31" s="302"/>
      <c r="EY31" s="1097"/>
      <c r="EZ31" s="1179"/>
      <c r="FA31" s="1180"/>
      <c r="FB31" s="1099"/>
      <c r="FC31" s="1069"/>
    </row>
    <row r="32" spans="1:159" ht="18.75" customHeight="1" thickTop="1" thickBot="1" x14ac:dyDescent="0.3">
      <c r="D32" s="1125"/>
      <c r="F32" s="297"/>
      <c r="G32" s="3"/>
      <c r="H32" s="333"/>
      <c r="I32" s="915"/>
      <c r="N32" s="297">
        <f>SUM(N8:N31)</f>
        <v>18395.849999999999</v>
      </c>
      <c r="P32" s="915">
        <f>SUM(P8:P31)</f>
        <v>0</v>
      </c>
      <c r="S32" s="2"/>
      <c r="X32" s="297">
        <f>SUM(X8:X31)</f>
        <v>18713.32</v>
      </c>
      <c r="Z32" s="915">
        <f>SUM(Z8:Z31)</f>
        <v>0</v>
      </c>
      <c r="AH32" s="915">
        <f>SUM(AH8:AH31)</f>
        <v>19186.499999999996</v>
      </c>
      <c r="AJ32" s="915">
        <f>SUM(AJ8:AJ31)</f>
        <v>0</v>
      </c>
      <c r="AR32" s="297">
        <f>SUM(AR8:AR31)</f>
        <v>18575.43</v>
      </c>
      <c r="AT32" s="297">
        <f>SUM(AT8:AT31)</f>
        <v>0</v>
      </c>
      <c r="AW32" s="1042"/>
      <c r="AZ32" s="1042"/>
      <c r="BB32" s="297">
        <f>SUM(BB8:BB31)</f>
        <v>18661.150000000001</v>
      </c>
      <c r="BD32" s="915">
        <f>SUM(BD8:BD31)</f>
        <v>0</v>
      </c>
      <c r="BL32" s="297">
        <f>SUM(BL8:BL31)</f>
        <v>0</v>
      </c>
      <c r="BN32" s="915">
        <f>SUM(BN8:BN31)</f>
        <v>0</v>
      </c>
      <c r="BV32" s="915">
        <f>SUM(BV8:BV31)</f>
        <v>0</v>
      </c>
      <c r="BX32" s="915">
        <f>SUM(BX8:BX31)</f>
        <v>0</v>
      </c>
      <c r="CE32" s="1071"/>
      <c r="CF32" s="915">
        <f>SUM(CF8:CF31)</f>
        <v>0</v>
      </c>
      <c r="CH32" s="915">
        <f>SUM(CH8:CH31)</f>
        <v>0</v>
      </c>
      <c r="CP32" s="915">
        <f>SUM(CP8:CP31)</f>
        <v>0</v>
      </c>
      <c r="CR32" s="915">
        <f>SUM(CR8:CR31)</f>
        <v>0</v>
      </c>
      <c r="CZ32" s="915">
        <f>SUM(CZ8:CZ31)</f>
        <v>0</v>
      </c>
      <c r="DB32" s="915">
        <f>SUM(DB8:DB31)</f>
        <v>0</v>
      </c>
      <c r="DE32" s="2">
        <f>SUM(DE8:DE31)</f>
        <v>0</v>
      </c>
      <c r="DJ32" s="915">
        <f>SUM(DJ8:DJ31)</f>
        <v>0</v>
      </c>
      <c r="DL32" s="915">
        <f>SUM(DL8:DL31)</f>
        <v>0</v>
      </c>
      <c r="DO32" s="2">
        <f>SUM(DO8:DO31)</f>
        <v>0</v>
      </c>
      <c r="DT32" s="915">
        <f>SUM(DT8:DT31)</f>
        <v>0</v>
      </c>
      <c r="DV32" s="915">
        <f>SUM(DV8:DV31)</f>
        <v>0</v>
      </c>
      <c r="ED32" s="915">
        <f>SUM(ED8:ED31)</f>
        <v>0</v>
      </c>
      <c r="EF32" s="915">
        <f>SUM(EF8:EF31)</f>
        <v>0</v>
      </c>
      <c r="EN32" s="915">
        <f>SUM(EN8:EN31)</f>
        <v>0</v>
      </c>
      <c r="EP32" s="915">
        <f>SUM(EP8:EP31)</f>
        <v>0</v>
      </c>
      <c r="EX32" s="915">
        <f>SUM(EX8:EX31)</f>
        <v>0</v>
      </c>
      <c r="EZ32" s="915">
        <f>SUM(EZ8:EZ31)</f>
        <v>0</v>
      </c>
    </row>
    <row r="33" spans="4:156" ht="18.75" customHeight="1" x14ac:dyDescent="0.25">
      <c r="D33" s="1125"/>
      <c r="F33" s="297"/>
      <c r="G33" s="3"/>
      <c r="H33" s="333"/>
      <c r="I33" s="915"/>
      <c r="N33" s="1106" t="s">
        <v>800</v>
      </c>
      <c r="O33" s="1107"/>
      <c r="P33" s="1108">
        <f>Q5-P32</f>
        <v>18395.849999999999</v>
      </c>
      <c r="S33" s="2"/>
      <c r="X33" s="1106" t="s">
        <v>800</v>
      </c>
      <c r="Y33" s="1107"/>
      <c r="Z33" s="1108">
        <f>AA5-Z32</f>
        <v>18713.32</v>
      </c>
      <c r="AH33" s="1106" t="s">
        <v>800</v>
      </c>
      <c r="AI33" s="1107"/>
      <c r="AJ33" s="1108">
        <f>AK5-AJ32</f>
        <v>19186.5</v>
      </c>
      <c r="AR33" s="1106" t="s">
        <v>800</v>
      </c>
      <c r="AS33" s="1107"/>
      <c r="AT33" s="1108">
        <f>AU5-AT32</f>
        <v>18575.43</v>
      </c>
      <c r="AW33" s="1042"/>
      <c r="AZ33" s="1042"/>
      <c r="BB33" s="1106" t="s">
        <v>800</v>
      </c>
      <c r="BC33" s="1107"/>
      <c r="BD33" s="1108">
        <f>BE5-BD32</f>
        <v>18661.150000000001</v>
      </c>
      <c r="BL33" s="1106" t="s">
        <v>800</v>
      </c>
      <c r="BM33" s="1107"/>
      <c r="BN33" s="1108">
        <f>BO5-BN32</f>
        <v>0</v>
      </c>
      <c r="BV33" s="1106" t="s">
        <v>800</v>
      </c>
      <c r="BW33" s="1107"/>
      <c r="BX33" s="1108">
        <f>BV32-BX32</f>
        <v>0</v>
      </c>
      <c r="CE33" s="1071"/>
      <c r="CF33" s="1106" t="s">
        <v>800</v>
      </c>
      <c r="CG33" s="1107"/>
      <c r="CH33" s="1108">
        <f>CF32-CH32</f>
        <v>0</v>
      </c>
      <c r="CP33" s="1106" t="s">
        <v>800</v>
      </c>
      <c r="CQ33" s="1107"/>
      <c r="CR33" s="1108">
        <f>CP32-CR32</f>
        <v>0</v>
      </c>
      <c r="CZ33" s="1106" t="s">
        <v>800</v>
      </c>
      <c r="DA33" s="1107"/>
      <c r="DB33" s="1108">
        <f>CZ32-DB32</f>
        <v>0</v>
      </c>
      <c r="DJ33" s="1106" t="s">
        <v>800</v>
      </c>
      <c r="DK33" s="1107"/>
      <c r="DL33" s="1108">
        <f>DJ32-DL32</f>
        <v>0</v>
      </c>
      <c r="DT33" s="1106" t="s">
        <v>800</v>
      </c>
      <c r="DU33" s="1107"/>
      <c r="DV33" s="1108">
        <f>DT32-DV32</f>
        <v>0</v>
      </c>
      <c r="ED33" s="1106" t="s">
        <v>800</v>
      </c>
      <c r="EE33" s="1107"/>
      <c r="EF33" s="1108">
        <f>ED32-EF32</f>
        <v>0</v>
      </c>
      <c r="EN33" s="1106" t="s">
        <v>800</v>
      </c>
      <c r="EO33" s="1107"/>
      <c r="EP33" s="1108">
        <f>EN32-EP32</f>
        <v>0</v>
      </c>
      <c r="EX33" s="1106" t="s">
        <v>800</v>
      </c>
      <c r="EY33" s="1107"/>
      <c r="EZ33" s="1192">
        <f>EX32-EZ32</f>
        <v>0</v>
      </c>
    </row>
    <row r="34" spans="4:156" ht="16.5" thickBot="1" x14ac:dyDescent="0.3">
      <c r="D34" s="1125"/>
      <c r="F34" s="297"/>
      <c r="G34" s="3"/>
      <c r="H34" s="333"/>
      <c r="I34" s="915"/>
      <c r="N34" s="1109" t="s">
        <v>791</v>
      </c>
      <c r="O34" s="7"/>
      <c r="P34" s="1110"/>
      <c r="S34" s="2"/>
      <c r="X34" s="1109" t="s">
        <v>791</v>
      </c>
      <c r="Y34" s="7"/>
      <c r="Z34" s="1110"/>
      <c r="AH34" s="1109" t="s">
        <v>791</v>
      </c>
      <c r="AI34" s="7"/>
      <c r="AJ34" s="1110"/>
      <c r="AR34" s="1109" t="s">
        <v>791</v>
      </c>
      <c r="AS34" s="7"/>
      <c r="AT34" s="1110"/>
      <c r="AW34" s="1042"/>
      <c r="AZ34" s="1042"/>
      <c r="BB34" s="1109" t="s">
        <v>791</v>
      </c>
      <c r="BC34" s="7"/>
      <c r="BD34" s="1110"/>
      <c r="BL34" s="1109" t="s">
        <v>791</v>
      </c>
      <c r="BM34" s="7"/>
      <c r="BN34" s="1110"/>
      <c r="BV34" s="1109" t="s">
        <v>791</v>
      </c>
      <c r="BW34" s="7"/>
      <c r="BX34" s="1110"/>
      <c r="CE34" s="1071"/>
      <c r="CF34" s="1109" t="s">
        <v>791</v>
      </c>
      <c r="CG34" s="7"/>
      <c r="CH34" s="1110"/>
      <c r="CP34" s="1109" t="s">
        <v>791</v>
      </c>
      <c r="CQ34" s="7"/>
      <c r="CR34" s="1110"/>
      <c r="CZ34" s="1109" t="s">
        <v>791</v>
      </c>
      <c r="DA34" s="7"/>
      <c r="DB34" s="1110"/>
      <c r="DJ34" s="1109" t="s">
        <v>791</v>
      </c>
      <c r="DK34" s="7"/>
      <c r="DL34" s="1110"/>
      <c r="DT34" s="1109" t="s">
        <v>791</v>
      </c>
      <c r="DU34" s="7"/>
      <c r="DV34" s="1110"/>
      <c r="ED34" s="1109" t="s">
        <v>791</v>
      </c>
      <c r="EE34" s="7"/>
      <c r="EF34" s="1110"/>
      <c r="EN34" s="1109" t="s">
        <v>791</v>
      </c>
      <c r="EO34" s="7"/>
      <c r="EP34" s="1110"/>
      <c r="EX34" s="1109" t="s">
        <v>791</v>
      </c>
      <c r="EY34" s="7"/>
      <c r="EZ34" s="1110"/>
    </row>
    <row r="35" spans="4:156" x14ac:dyDescent="0.25">
      <c r="D35" s="1125"/>
      <c r="F35" s="297"/>
      <c r="G35" s="3"/>
      <c r="H35" s="333"/>
      <c r="I35" s="915"/>
      <c r="S35" s="2"/>
      <c r="AW35" s="1042"/>
      <c r="AZ35" s="1042"/>
      <c r="CP35" s="1042" t="s">
        <v>26</v>
      </c>
    </row>
    <row r="36" spans="4:156" x14ac:dyDescent="0.25">
      <c r="D36" s="1125"/>
      <c r="F36" s="297"/>
      <c r="G36" s="3"/>
      <c r="H36" s="333"/>
      <c r="I36" s="915"/>
      <c r="S36" s="2"/>
      <c r="AW36" s="1042"/>
      <c r="AZ36" s="1042"/>
    </row>
    <row r="37" spans="4:156" x14ac:dyDescent="0.25">
      <c r="D37" s="1125"/>
      <c r="F37" s="297"/>
      <c r="G37" s="3"/>
      <c r="H37" s="333"/>
      <c r="I37" s="915"/>
      <c r="S37" s="2"/>
      <c r="AZ37" s="1042"/>
    </row>
    <row r="38" spans="4:156" x14ac:dyDescent="0.25">
      <c r="D38" s="1193"/>
      <c r="F38" s="1131"/>
      <c r="G38" s="3"/>
      <c r="H38" s="1131"/>
      <c r="I38" s="915"/>
      <c r="S38" s="2"/>
      <c r="AZ38" s="1042"/>
    </row>
    <row r="39" spans="4:156" x14ac:dyDescent="0.25">
      <c r="D39" s="1194"/>
      <c r="G39" s="3"/>
      <c r="H39" s="1131"/>
      <c r="I39" s="915"/>
      <c r="S39" s="2"/>
      <c r="AZ39" s="1042"/>
    </row>
    <row r="40" spans="4:156" x14ac:dyDescent="0.25">
      <c r="D40" s="1194"/>
      <c r="G40" s="3"/>
      <c r="H40" s="1131"/>
      <c r="I40" s="915"/>
      <c r="S40" s="2"/>
      <c r="AZ40" s="1042"/>
    </row>
    <row r="41" spans="4:156" x14ac:dyDescent="0.25">
      <c r="D41" s="1086"/>
      <c r="G41" s="3"/>
      <c r="H41" s="1131"/>
      <c r="I41" s="915"/>
      <c r="S41" s="2"/>
      <c r="AZ41" s="1042"/>
    </row>
    <row r="42" spans="4:156" x14ac:dyDescent="0.25">
      <c r="D42" s="1086"/>
      <c r="G42" s="3"/>
      <c r="H42" s="1131"/>
      <c r="I42" s="915"/>
      <c r="S42" s="2"/>
      <c r="AZ42" s="1042"/>
    </row>
    <row r="43" spans="4:156" x14ac:dyDescent="0.25">
      <c r="D43" s="1086"/>
      <c r="G43" s="3"/>
      <c r="H43" s="1131"/>
      <c r="I43" s="915"/>
      <c r="S43" s="2"/>
      <c r="AZ43" s="1042"/>
    </row>
  </sheetData>
  <mergeCells count="15">
    <mergeCell ref="EA1:EG1"/>
    <mergeCell ref="EK1:EQ1"/>
    <mergeCell ref="EU1:FA1"/>
    <mergeCell ref="DQ1:DW1"/>
    <mergeCell ref="K1:Q1"/>
    <mergeCell ref="U1:AA1"/>
    <mergeCell ref="AE1:AK1"/>
    <mergeCell ref="AO1:AU1"/>
    <mergeCell ref="AY1:BE1"/>
    <mergeCell ref="BI1:BO1"/>
    <mergeCell ref="BS1:BY1"/>
    <mergeCell ref="CC1:CI1"/>
    <mergeCell ref="CM1:CS1"/>
    <mergeCell ref="CW1:DC1"/>
    <mergeCell ref="DG1:DM1"/>
  </mergeCells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CANALES   ENERO    2023       </vt:lpstr>
      <vt:lpstr>CANALES   FEBRERO    2023    </vt:lpstr>
      <vt:lpstr>CANALES   MARZO   2023</vt:lpstr>
      <vt:lpstr>  CANALES    ABRIL   2023    </vt:lpstr>
      <vt:lpstr> CANALES    M A Y O    2023    </vt:lpstr>
      <vt:lpstr>   CANALES    JUNIO    2023    </vt:lpstr>
      <vt:lpstr>  CANALES     JULIO    2023    </vt:lpstr>
      <vt:lpstr>  CANALES   AGOSTO  2023      </vt:lpstr>
      <vt:lpstr>CANALES   SEPTIEMBRE 2023    </vt:lpstr>
      <vt:lpstr>  CANALES    OCTUBRE    2023   </vt:lpstr>
      <vt:lpstr> C  O M B O S     OCTUBRE 2023 </vt:lpstr>
      <vt:lpstr>  CANALES   NOVIEMBRE   2 0 2 3</vt:lpstr>
      <vt:lpstr>C O M P R A S   D E L    M E S </vt:lpstr>
      <vt:lpstr>C O M B O S   NOVIEMBRE 2023</vt:lpstr>
      <vt:lpstr>CANALES   DICIEMBRE   2023   </vt:lpstr>
      <vt:lpstr> C O M P R A S   DICIEMBRE 23  </vt:lpstr>
      <vt:lpstr>COMBOS  DICIEMBRE  2023   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2023-10-19T15:28:27Z</cp:lastPrinted>
  <dcterms:created xsi:type="dcterms:W3CDTF">2023-01-19T15:44:26Z</dcterms:created>
  <dcterms:modified xsi:type="dcterms:W3CDTF">2024-01-19T21:42:34Z</dcterms:modified>
</cp:coreProperties>
</file>