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3690" yWindow="0" windowWidth="16605" windowHeight="10920" firstSheet="21" activeTab="23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Hoja3" sheetId="27" r:id="rId26"/>
    <sheet name="Hoja4" sheetId="29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26" l="1"/>
  <c r="Q23" i="26"/>
  <c r="M23" i="26"/>
  <c r="M22" i="26" l="1"/>
  <c r="M21" i="26" l="1"/>
  <c r="M20" i="26" l="1"/>
  <c r="M19" i="26" l="1"/>
  <c r="M18" i="26"/>
  <c r="P13" i="26" l="1"/>
  <c r="M13" i="26"/>
  <c r="M14" i="26"/>
  <c r="T21" i="26" l="1"/>
  <c r="T16" i="26"/>
  <c r="M12" i="26"/>
  <c r="M10" i="26" l="1"/>
  <c r="M7" i="26"/>
  <c r="M6" i="26" l="1"/>
  <c r="M67" i="28" l="1"/>
  <c r="L67" i="28"/>
  <c r="J67" i="28"/>
  <c r="E67" i="28"/>
  <c r="C67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53" i="28"/>
  <c r="F52" i="28"/>
  <c r="F51" i="28"/>
  <c r="F50" i="28"/>
  <c r="F49" i="28"/>
  <c r="F48" i="28"/>
  <c r="F47" i="28"/>
  <c r="F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F3" i="28"/>
  <c r="K73" i="26"/>
  <c r="I67" i="26"/>
  <c r="F67" i="26"/>
  <c r="C67" i="26"/>
  <c r="L67" i="26"/>
  <c r="R42" i="26"/>
  <c r="R41" i="26"/>
  <c r="N41" i="26"/>
  <c r="Q40" i="26"/>
  <c r="Q39" i="26"/>
  <c r="Q38" i="26"/>
  <c r="Q36" i="26"/>
  <c r="Q35" i="26"/>
  <c r="Q34" i="26"/>
  <c r="P32" i="26"/>
  <c r="Q32" i="26" s="1"/>
  <c r="P31" i="26"/>
  <c r="Q31" i="26" s="1"/>
  <c r="P30" i="26"/>
  <c r="Q30" i="26" s="1"/>
  <c r="P29" i="26"/>
  <c r="Q29" i="26" s="1"/>
  <c r="P28" i="26"/>
  <c r="Q28" i="26" s="1"/>
  <c r="P27" i="26"/>
  <c r="Q27" i="26" s="1"/>
  <c r="P26" i="26"/>
  <c r="Q26" i="26" s="1"/>
  <c r="P25" i="26"/>
  <c r="Q25" i="26" s="1"/>
  <c r="P24" i="26"/>
  <c r="Q24" i="26" s="1"/>
  <c r="P23" i="26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Q6" i="26" s="1"/>
  <c r="P5" i="26"/>
  <c r="F67" i="28" l="1"/>
  <c r="M45" i="26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<sst xmlns="http://schemas.openxmlformats.org/spreadsheetml/2006/main" count="2377" uniqueCount="1268">
  <si>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</si>
  <si>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</si>
  <si>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</si>
  <si>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</si>
  <si>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</si>
  <si>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</si>
  <si>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</si>
  <si>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</si>
  <si>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</si>
  <si>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</si>
  <si>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</si>
  <si>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</si>
  <si>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</si>
  <si>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</si>
  <si>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</si>
  <si>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</si>
  <si>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</si>
  <si>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</si>
  <si>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</si>
  <si>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</si>
  <si>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</si>
  <si>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</si>
  <si>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</si>
  <si>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</si>
  <si>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</si>
  <si>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</si>
  <si>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</si>
  <si>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</si>
  <si>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</si>
  <si>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</si>
  <si>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</si>
  <si>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</si>
  <si>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</si>
  <si>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</si>
  <si>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</si>
  <si>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</si>
  <si>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</si>
  <si>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</si>
  <si>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</si>
  <si>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</si>
  <si>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</si>
  <si>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</si>
  <si>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</si>
  <si>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</si>
  <si>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</si>
  <si>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</si>
  <si>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</si>
  <si>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</si>
  <si>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</si>
  <si>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</si>
  <si>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</si>
  <si>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</si>
  <si>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</si>
  <si>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</si>
  <si>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</si>
  <si>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</si>
  <si>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</si>
  <si>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</si>
  <si>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</si>
  <si>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</si>
  <si>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</si>
  <si>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</si>
  <si>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</si>
  <si>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</si>
  <si>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</si>
  <si>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</si>
  <si>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</si>
  <si>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</si>
  <si>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</si>
  <si>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</si>
  <si>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</si>
  <si>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</si>
  <si>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</si>
  <si>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</si>
  <si>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</si>
  <si>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</si>
  <si>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</si>
  <si>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</si>
  <si>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</si>
  <si>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</si>
  <si>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</si>
  <si>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</si>
  <si>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</si>
  <si>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</si>
  <si>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</si>
  <si>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</si>
  <si>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</si>
  <si>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</si>
  <si>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</si>
  <si>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</si>
  <si>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</si>
  <si>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</si>
  <si>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</si>
  <si>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</si>
  <si>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</si>
  <si>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</si>
  <si>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</si>
  <si>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</si>
  <si>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</si>
  <si>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</si>
  <si>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</si>
  <si>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</si>
  <si>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</si>
  <si>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</si>
  <si>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</si>
  <si>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</si>
  <si>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</si>
  <si>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</si>
  <si>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</si>
  <si>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</si>
  <si>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</si>
  <si>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</si>
  <si>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</si>
  <si>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</si>
  <si>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</si>
  <si>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</si>
  <si>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</si>
  <si>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</si>
  <si>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</si>
  <si>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</si>
  <si>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</si>
  <si>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</si>
  <si>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</si>
  <si>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</si>
  <si>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</si>
  <si>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</si>
  <si>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</si>
  <si>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</si>
  <si>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</si>
  <si>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</si>
  <si>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</si>
  <si>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</si>
  <si>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</si>
  <si>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</si>
  <si>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</si>
  <si>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</si>
  <si>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</si>
  <si>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</si>
  <si>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</si>
  <si>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</si>
  <si>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</si>
  <si>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</si>
  <si>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</si>
  <si>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</si>
  <si>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</si>
  <si>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</si>
  <si>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</si>
  <si>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</si>
  <si>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</si>
  <si>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</si>
  <si>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</si>
  <si>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</si>
  <si>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</si>
  <si>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</si>
  <si>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</si>
  <si>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</si>
  <si>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</si>
  <si>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</si>
  <si>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</si>
  <si>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</si>
  <si>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</si>
  <si>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</si>
  <si>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</si>
  <si>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</si>
  <si>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</si>
  <si>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</si>
  <si>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</si>
  <si>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</si>
  <si>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</si>
  <si>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</si>
  <si>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</si>
  <si>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</si>
  <si>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</si>
  <si>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</si>
  <si>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</si>
  <si>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</si>
  <si>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</si>
  <si>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</si>
  <si>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</si>
  <si>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</si>
  <si>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</si>
  <si>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</si>
  <si>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</si>
  <si>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</si>
  <si>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</si>
  <si>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</si>
  <si>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</si>
  <si>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</si>
  <si>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</si>
  <si>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</si>
  <si>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</si>
  <si>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</si>
  <si>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</si>
  <si>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</si>
  <si>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</si>
  <si>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</si>
  <si>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</si>
  <si>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</si>
  <si>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</si>
  <si>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</si>
  <si>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</si>
  <si>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</si>
  <si>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</si>
  <si>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</si>
  <si>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</si>
  <si>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</si>
  <si>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</si>
  <si>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</si>
  <si>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</si>
  <si>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</si>
  <si>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</si>
  <si>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</si>
  <si>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</si>
  <si>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</si>
  <si>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</si>
  <si>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</si>
  <si>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</si>
  <si>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</si>
  <si>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</si>
  <si>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</si>
  <si>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</si>
  <si>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</si>
  <si>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</si>
  <si>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</si>
  <si>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</si>
  <si>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</si>
  <si>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</si>
  <si>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</si>
  <si>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</si>
  <si>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</si>
  <si>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</si>
  <si>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</si>
  <si>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</si>
  <si>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</si>
  <si>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</si>
  <si>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</si>
  <si>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</si>
  <si>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</si>
  <si>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</si>
  <si>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</si>
  <si>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</si>
  <si>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</si>
  <si>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</si>
  <si>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</si>
  <si>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</si>
  <si>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</si>
  <si>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</si>
  <si>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</si>
  <si>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</si>
  <si>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</si>
  <si>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</si>
  <si>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</si>
  <si>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</si>
  <si>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</si>
  <si>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</si>
  <si>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</si>
  <si>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</si>
  <si>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</si>
  <si>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</si>
  <si>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</si>
  <si>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</si>
  <si>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</si>
  <si>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</si>
  <si>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</si>
  <si>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</si>
  <si>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</si>
  <si>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</si>
  <si>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</si>
  <si>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</si>
  <si>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</si>
  <si>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</si>
  <si>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</si>
  <si>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</si>
  <si>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</si>
  <si>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</si>
  <si>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</si>
  <si>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</si>
  <si>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</si>
  <si>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</si>
  <si>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</si>
  <si>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</si>
  <si>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</si>
  <si>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</si>
  <si>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</si>
  <si>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</si>
  <si>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</si>
  <si>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</si>
  <si>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</si>
  <si>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</si>
  <si>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</si>
  <si>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</si>
  <si>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</si>
  <si>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</si>
  <si>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</si>
  <si>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</si>
  <si>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</si>
  <si>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</si>
  <si>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</si>
  <si>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</si>
  <si>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</si>
  <si>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</si>
  <si>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</si>
  <si>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</si>
  <si>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</si>
  <si>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</si>
  <si>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</si>
  <si>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</si>
  <si>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</si>
  <si>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</si>
  <si>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</si>
  <si>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</si>
  <si>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</si>
  <si>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</si>
  <si>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</si>
  <si>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</si>
  <si>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</si>
  <si>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</si>
  <si>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</si>
  <si>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</si>
  <si>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</si>
  <si>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</si>
  <si>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</si>
  <si>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</si>
  <si>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</si>
  <si>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</si>
  <si>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</si>
  <si>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</si>
  <si>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</si>
  <si>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</si>
  <si>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</si>
  <si>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</si>
  <si>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</si>
  <si>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</si>
  <si>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</si>
  <si>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</si>
  <si>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</si>
  <si>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</si>
  <si>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</si>
  <si>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</si>
  <si>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</si>
  <si>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</si>
  <si>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</si>
  <si>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</si>
  <si>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</si>
  <si>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</si>
  <si>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</si>
  <si>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</si>
  <si>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</si>
  <si>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</si>
  <si>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</si>
  <si>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</si>
  <si>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</si>
  <si>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</si>
  <si>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</si>
  <si>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</si>
  <si>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</si>
  <si>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</si>
  <si>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</si>
  <si>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</si>
  <si>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</si>
  <si>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</si>
  <si>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</si>
  <si>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</si>
  <si>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</si>
  <si>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</si>
  <si>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</si>
  <si>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</si>
  <si>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</si>
  <si>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</si>
  <si>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</si>
  <si>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</si>
  <si>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</si>
  <si>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</si>
  <si>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</si>
  <si>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</si>
  <si>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</si>
  <si>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</si>
  <si>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</si>
  <si>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</si>
  <si>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</si>
  <si>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</si>
  <si>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</si>
  <si>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</si>
  <si>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</si>
  <si>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</si>
  <si>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</si>
  <si>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</si>
  <si>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</si>
  <si>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</si>
  <si>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</si>
  <si>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</si>
  <si>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</si>
  <si>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</si>
  <si>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</si>
  <si>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</si>
  <si>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</si>
  <si>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</si>
  <si>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</si>
  <si>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</si>
  <si>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</si>
  <si>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</si>
  <si>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</si>
  <si>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</si>
  <si>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</si>
  <si>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</si>
  <si>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</si>
  <si>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</si>
  <si>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</si>
  <si>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</si>
  <si>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</si>
  <si>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</si>
  <si>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</si>
  <si>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</si>
  <si>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</si>
  <si>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</si>
  <si>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</si>
  <si>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</si>
  <si>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</si>
  <si>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</si>
  <si>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</si>
  <si>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</si>
  <si>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</si>
  <si>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</si>
  <si>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</si>
  <si>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</si>
  <si>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</si>
  <si>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</si>
  <si>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</si>
  <si>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</si>
  <si>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</si>
  <si>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</si>
  <si>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</si>
  <si>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</si>
  <si>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</si>
  <si>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</si>
  <si>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</si>
  <si>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</si>
  <si>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</si>
  <si>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</si>
  <si>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</si>
  <si>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</si>
  <si>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</si>
  <si>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</si>
  <si>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</si>
  <si>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</si>
  <si>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</si>
  <si>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</si>
  <si>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</si>
  <si>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</si>
  <si>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</si>
  <si>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</si>
  <si>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</si>
  <si>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</si>
  <si>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</si>
  <si>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</si>
  <si>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</si>
  <si>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</si>
  <si>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</si>
  <si>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</si>
  <si>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</si>
  <si>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</si>
  <si>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</si>
  <si>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</si>
  <si>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</si>
  <si>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</si>
  <si>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</si>
  <si>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</si>
  <si>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</si>
  <si>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</si>
  <si>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</si>
  <si>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</si>
  <si>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</si>
  <si>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</si>
  <si>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</si>
  <si>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</si>
  <si>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</si>
  <si>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</si>
  <si>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</si>
  <si>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</si>
  <si>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</si>
  <si>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</si>
  <si>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</si>
  <si>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</si>
  <si>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</si>
  <si>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</si>
  <si>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</si>
  <si>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</si>
  <si>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</si>
  <si>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</si>
  <si>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</si>
  <si>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</si>
  <si>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</si>
  <si>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</si>
  <si>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</si>
  <si>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</si>
  <si>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</si>
  <si>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</si>
  <si>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</si>
  <si>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</si>
  <si>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</si>
  <si>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</si>
  <si>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</si>
  <si>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</si>
  <si>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</si>
  <si>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</si>
  <si>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</si>
  <si>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</si>
  <si>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</si>
  <si>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</si>
  <si>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</si>
  <si>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</si>
  <si>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</si>
  <si>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</si>
  <si>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</si>
  <si>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</si>
  <si>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</si>
  <si>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</si>
  <si>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</si>
  <si>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</si>
  <si>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</si>
  <si>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</si>
  <si>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</si>
  <si>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</si>
  <si>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</si>
  <si>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</si>
  <si>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</si>
  <si>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</si>
  <si>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</si>
  <si>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</si>
  <si>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</si>
  <si>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</si>
  <si>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</si>
  <si>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</si>
  <si>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</si>
  <si>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</si>
  <si>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</si>
  <si>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</si>
  <si>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</si>
  <si>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</si>
  <si>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</si>
  <si>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</si>
  <si>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</si>
  <si>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</si>
  <si>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</si>
  <si>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</si>
  <si>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</si>
  <si>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</si>
  <si>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</si>
  <si>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</si>
  <si>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</si>
  <si>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</si>
  <si>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</si>
  <si>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</si>
  <si>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</si>
  <si>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</si>
  <si>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</si>
  <si>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</si>
  <si>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</si>
  <si>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</si>
  <si>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</si>
  <si>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</si>
  <si>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</si>
  <si>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</si>
  <si>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</si>
  <si>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</si>
  <si>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</si>
  <si>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</si>
  <si>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</si>
  <si>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</si>
  <si>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</si>
  <si>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</si>
  <si>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</si>
  <si>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</si>
  <si>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</si>
  <si>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</si>
  <si>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</si>
  <si>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</si>
  <si>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</si>
  <si>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</si>
  <si>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</si>
  <si>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</si>
  <si>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</si>
  <si>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</si>
  <si>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</si>
  <si>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</si>
  <si>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</si>
  <si>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</si>
  <si>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</si>
  <si>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</si>
  <si>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</si>
  <si>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</si>
  <si>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</si>
  <si>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</si>
  <si>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</si>
  <si>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</si>
  <si>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</si>
  <si>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</si>
  <si>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</si>
  <si>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</si>
  <si>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</si>
  <si>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</si>
  <si>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</si>
  <si>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</si>
  <si>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</si>
  <si>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</si>
  <si>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</si>
  <si>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</si>
  <si>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</si>
  <si>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</si>
  <si>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</si>
  <si>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</si>
  <si>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</si>
  <si>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</si>
  <si>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</si>
  <si>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</si>
  <si>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</si>
  <si>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</si>
  <si>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</si>
  <si>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</si>
  <si>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</si>
  <si>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</si>
  <si>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</si>
  <si>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</si>
  <si>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</si>
  <si>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</si>
  <si>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</si>
  <si>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</si>
  <si>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</si>
  <si>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</si>
  <si>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</si>
  <si>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</si>
  <si>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</si>
  <si>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</si>
  <si>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</si>
  <si>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</si>
  <si>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</si>
  <si>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</si>
  <si>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</si>
  <si>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</si>
  <si>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</si>
  <si>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</si>
  <si>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</si>
  <si>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</si>
  <si>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</si>
  <si>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</si>
  <si>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</si>
  <si>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</si>
  <si>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</si>
  <si>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</si>
  <si>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</si>
  <si>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</si>
  <si>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</si>
  <si>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</si>
  <si>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</si>
  <si>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</si>
  <si>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</si>
  <si>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</si>
  <si>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</si>
  <si>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</si>
  <si>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</si>
  <si>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</si>
  <si>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</si>
  <si>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</si>
  <si>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</si>
  <si>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</si>
  <si>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</si>
  <si>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</si>
  <si>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</si>
  <si>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</si>
  <si>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</si>
  <si>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</si>
  <si>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</si>
  <si>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</si>
  <si>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</si>
  <si>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</si>
  <si>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</si>
  <si>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</si>
  <si>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</si>
  <si>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</si>
  <si>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</si>
  <si>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</si>
  <si>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</si>
  <si>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</si>
  <si>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</si>
  <si>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</si>
  <si>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</si>
  <si>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</si>
  <si>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</si>
  <si>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</si>
  <si>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</si>
  <si>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</si>
  <si>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</si>
  <si>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</si>
  <si>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</si>
  <si>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</si>
  <si>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</si>
  <si>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</si>
  <si>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</si>
  <si>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</si>
  <si>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</si>
  <si>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</si>
  <si>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</si>
  <si>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</si>
  <si>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</si>
  <si>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</si>
  <si>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</si>
  <si>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</si>
  <si>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</si>
  <si>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</si>
  <si>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</si>
  <si>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</si>
  <si>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</si>
  <si>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</si>
  <si>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</si>
  <si>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</si>
  <si>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</si>
  <si>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</si>
  <si>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</si>
  <si>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</si>
  <si>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</si>
  <si>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</si>
  <si>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</si>
  <si>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</si>
  <si>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</si>
  <si>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</si>
  <si>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</si>
  <si>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</si>
  <si>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</si>
  <si>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</si>
  <si>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</si>
  <si>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</si>
  <si>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</si>
  <si>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</si>
  <si>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</si>
  <si>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</si>
  <si>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</si>
  <si>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</si>
  <si>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</si>
  <si>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</si>
  <si>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</si>
  <si>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</si>
  <si>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</si>
  <si>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</si>
  <si>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</si>
  <si>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</si>
  <si>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</si>
  <si>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</si>
  <si>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</si>
  <si>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</si>
  <si>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</si>
  <si>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</si>
  <si>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</si>
  <si>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</si>
  <si>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</si>
  <si>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</si>
  <si>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</si>
  <si>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</si>
  <si>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</si>
  <si>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</si>
  <si>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</si>
  <si>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</si>
  <si>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</si>
  <si>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</si>
  <si>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</si>
  <si>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</si>
  <si>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</si>
  <si>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</si>
  <si>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</si>
  <si>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</si>
  <si>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</si>
  <si>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</si>
  <si>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</si>
  <si>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</si>
  <si>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</si>
  <si>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</si>
  <si>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</si>
  <si>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</si>
  <si>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</si>
  <si>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</si>
  <si>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</si>
  <si>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</si>
  <si>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</si>
  <si>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</si>
  <si>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</si>
  <si>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</si>
  <si>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</si>
  <si>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</si>
  <si>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</si>
  <si>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</si>
  <si>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</si>
  <si>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</si>
  <si>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</si>
  <si>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</si>
  <si>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</si>
  <si>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</si>
  <si>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</si>
  <si>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</si>
  <si>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</si>
  <si>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</si>
  <si>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</si>
  <si>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</si>
  <si>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</si>
  <si>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</si>
  <si>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</si>
  <si>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</si>
  <si>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</si>
  <si>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</si>
  <si>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</si>
  <si>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</si>
  <si>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</si>
  <si>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</si>
  <si>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</si>
  <si>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</si>
  <si>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</si>
  <si>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</si>
  <si>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</si>
  <si>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</si>
  <si>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</si>
  <si>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</si>
  <si>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</si>
  <si>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</si>
  <si>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</si>
  <si>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</si>
  <si>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</si>
  <si>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</si>
  <si>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</si>
  <si>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</si>
  <si>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</si>
  <si>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</si>
  <si>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</si>
  <si>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</si>
  <si>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</si>
  <si>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</si>
  <si>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</si>
  <si>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</si>
  <si>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</si>
  <si>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</si>
  <si>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</si>
  <si>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</si>
  <si>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</si>
  <si>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</si>
  <si>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</si>
  <si>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</si>
  <si>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</si>
  <si>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</si>
  <si>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</si>
  <si>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</si>
  <si>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</si>
  <si>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</si>
  <si>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</si>
  <si>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</si>
  <si>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</si>
  <si>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</si>
  <si>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</si>
  <si>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</si>
  <si>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</si>
  <si>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</si>
  <si>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</si>
  <si>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</si>
  <si>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</si>
  <si>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</si>
  <si>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</si>
  <si>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</si>
  <si>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</si>
  <si>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</si>
  <si>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</si>
  <si>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</si>
  <si>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</si>
  <si>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</si>
  <si>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</si>
  <si>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</si>
  <si>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</si>
  <si>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</si>
  <si>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</si>
  <si>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</si>
  <si>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</si>
  <si>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</si>
  <si>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</si>
  <si>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</si>
  <si>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</si>
  <si>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</si>
  <si>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</si>
  <si>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</si>
  <si>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</si>
  <si>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</si>
  <si>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</si>
  <si>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</si>
  <si>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</si>
  <si>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</si>
  <si>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</si>
  <si>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</si>
  <si>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</si>
  <si>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</si>
  <si>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</si>
  <si>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</si>
  <si>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</si>
  <si>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</si>
  <si>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</si>
  <si>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</si>
  <si>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</si>
  <si>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</si>
  <si>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</si>
  <si>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</si>
  <si>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</si>
  <si>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</si>
  <si>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</si>
  <si>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</si>
  <si>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</si>
  <si>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</si>
  <si>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</si>
  <si>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</si>
  <si>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</si>
  <si>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</si>
  <si>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</si>
  <si>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</si>
  <si>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</si>
  <si>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</si>
  <si>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</si>
  <si>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</si>
  <si>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</si>
  <si>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</si>
  <si>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</si>
  <si>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</si>
  <si>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</si>
  <si>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</si>
  <si>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</si>
  <si>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</si>
  <si>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</si>
  <si>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</si>
  <si>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</si>
  <si>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</si>
  <si>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</si>
  <si>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</si>
  <si>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</si>
  <si>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</si>
  <si>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</si>
  <si>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</si>
  <si>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</si>
  <si>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</si>
  <si>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</si>
  <si>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</si>
  <si>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</si>
  <si>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</si>
  <si>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</si>
  <si>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</si>
  <si>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</si>
  <si>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</si>
  <si>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</si>
  <si>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</si>
  <si>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</si>
  <si>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</si>
  <si>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</si>
  <si>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</si>
  <si>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</si>
  <si>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</si>
  <si>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</si>
  <si>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</si>
  <si>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</si>
  <si>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</si>
  <si>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</si>
  <si>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</si>
  <si>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</si>
  <si>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</si>
  <si>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</si>
  <si>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</si>
  <si>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</si>
  <si>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</si>
  <si>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</si>
  <si>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</si>
  <si>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</si>
  <si>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</si>
  <si>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</si>
  <si>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</si>
  <si>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</si>
  <si>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</si>
  <si>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</si>
  <si>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</si>
  <si>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</si>
  <si>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</si>
  <si>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</si>
  <si>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</si>
  <si>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</si>
  <si>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</si>
  <si>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</si>
  <si>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</si>
  <si>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</si>
  <si>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</si>
  <si>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</si>
  <si>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</si>
  <si>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</si>
  <si>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</si>
  <si>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</si>
  <si>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</si>
  <si>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</si>
  <si>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</si>
  <si>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</si>
  <si>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</si>
  <si>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</si>
  <si>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</si>
  <si>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</si>
  <si>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</si>
  <si>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</si>
  <si>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</si>
  <si>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</si>
  <si>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</si>
  <si>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</si>
  <si>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</si>
  <si>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</si>
  <si>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</si>
  <si>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</si>
  <si>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</si>
  <si>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</si>
  <si>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</si>
  <si>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</si>
  <si>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</si>
  <si>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</si>
  <si>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</si>
  <si>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</si>
  <si>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</si>
  <si>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</si>
  <si>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</si>
  <si>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</si>
  <si>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</si>
  <si>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</si>
  <si>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</si>
  <si>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</si>
  <si>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</si>
  <si>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</si>
  <si>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</si>
  <si>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</si>
  <si>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</si>
  <si>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</si>
  <si>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</si>
  <si>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</si>
  <si>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</si>
  <si>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</si>
  <si>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</si>
  <si>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</si>
  <si>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</si>
  <si>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</si>
  <si>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</si>
  <si>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</si>
  <si>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</si>
  <si>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</si>
  <si>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</si>
  <si>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</si>
  <si>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</si>
  <si>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</si>
  <si>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</si>
  <si>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</si>
  <si>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</si>
  <si>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</si>
  <si>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</si>
  <si>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</si>
  <si>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</si>
  <si>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</si>
  <si>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</si>
  <si>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</si>
  <si>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</si>
  <si>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</si>
  <si>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</si>
  <si>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</si>
  <si>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</si>
  <si>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</si>
  <si>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</si>
  <si>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</si>
  <si>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</si>
  <si>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</si>
  <si>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</si>
  <si>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</si>
  <si>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</si>
  <si>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</si>
  <si>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</si>
  <si>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</si>
  <si>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</si>
  <si>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</si>
  <si>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</si>
  <si>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</si>
  <si>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</si>
  <si>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</si>
  <si>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</si>
  <si>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</si>
  <si>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</si>
  <si>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</si>
  <si>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</si>
  <si>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</si>
  <si>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</si>
  <si>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</si>
  <si>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</si>
  <si>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</si>
  <si>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</si>
  <si>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</si>
  <si>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</si>
  <si>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</si>
  <si>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</si>
  <si>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</si>
  <si>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</si>
  <si>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</si>
  <si>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</si>
  <si>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</si>
  <si>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</si>
  <si>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</si>
  <si>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</si>
  <si>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</si>
  <si>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</si>
  <si>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</si>
  <si>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</si>
  <si>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</si>
  <si>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</si>
  <si>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</si>
  <si>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</si>
  <si>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</si>
  <si>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</si>
  <si>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</si>
  <si>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</si>
  <si>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</si>
  <si>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</si>
  <si>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</si>
  <si>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</si>
  <si>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</si>
  <si>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</si>
  <si>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</si>
  <si>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</si>
  <si>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</si>
  <si>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</si>
  <si>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</si>
  <si>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</si>
  <si>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</si>
  <si>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</si>
  <si>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</si>
  <si>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</si>
  <si>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</si>
  <si>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</si>
  <si>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</si>
  <si>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</si>
  <si>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</si>
  <si>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</si>
  <si>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</si>
  <si>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</si>
  <si>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</si>
  <si>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</si>
  <si>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</si>
  <si>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</si>
  <si>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</si>
  <si>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</si>
  <si>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</si>
  <si>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</si>
  <si>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</si>
  <si>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</si>
  <si>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</si>
  <si>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</si>
  <si>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</si>
  <si>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</si>
  <si>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</si>
  <si>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</si>
  <si>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</si>
  <si>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</si>
  <si>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</si>
  <si>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</si>
  <si>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</si>
  <si>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</si>
  <si>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</si>
  <si>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</si>
  <si>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</si>
  <si>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</si>
  <si>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</si>
  <si>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</si>
  <si>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</si>
  <si>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</si>
  <si>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</si>
  <si>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</si>
  <si>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</si>
  <si>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</si>
  <si>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</si>
  <si>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</si>
  <si>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</si>
  <si>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</si>
  <si>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</si>
  <si>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</si>
  <si>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</si>
  <si>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</si>
  <si>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</si>
  <si>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</si>
  <si>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</si>
  <si>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</si>
  <si>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</si>
  <si>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</si>
  <si>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</si>
  <si>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</si>
  <si>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</si>
  <si>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</si>
  <si>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</si>
  <si>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</si>
  <si>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</si>
  <si>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</si>
  <si>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</si>
  <si>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</si>
  <si>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</si>
  <si>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</si>
  <si>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</si>
  <si>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</si>
  <si>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</si>
  <si>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</si>
  <si>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</si>
  <si>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</si>
  <si>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</si>
  <si>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</si>
  <si>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</si>
  <si>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</si>
  <si>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</si>
  <si>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</si>
  <si>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</si>
  <si>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</si>
  <si>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</si>
  <si>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</si>
  <si>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</si>
  <si>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</si>
  <si>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</si>
  <si>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</si>
  <si>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</si>
  <si>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</si>
  <si>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</si>
  <si>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</si>
  <si>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</si>
  <si>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</si>
  <si>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</si>
  <si>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</si>
  <si>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</si>
  <si>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</si>
  <si>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</si>
  <si>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</si>
  <si>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</si>
  <si>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</si>
  <si>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</si>
  <si>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</si>
  <si>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</si>
  <si>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</si>
  <si>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</si>
  <si>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</si>
  <si>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</si>
  <si>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</si>
  <si>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</si>
  <si>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</si>
  <si>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</si>
  <si>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</si>
  <si>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</si>
  <si>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</si>
  <si>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</si>
  <si>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</si>
  <si>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</si>
  <si>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</si>
  <si>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</si>
  <si>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</si>
  <si>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DEBE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</si>
  <si>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</si>
  <si>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</si>
  <si>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</si>
  <si>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</si>
  <si>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</si>
  <si>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</si>
  <si>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</si>
  <si>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</si>
  <si>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</si>
  <si>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</si>
  <si>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</si>
  <si>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</si>
  <si>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17--9</t>
  </si>
  <si>
    <t>NOMINA #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</si>
</sst>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38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49" fontId="2" fillId="0" borderId="91" xfId="0" applyNumberFormat="1" applyFont="1" applyFill="1" applyBorder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44" fontId="2" fillId="0" borderId="6" xfId="1" applyFont="1" applyBorder="1"/>
    <xf numFmtId="0" fontId="0" fillId="0" borderId="77" xfId="0" applyBorder="1"/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44" fontId="2" fillId="3" borderId="0" xfId="1" applyFont="1" applyFill="1" applyBorder="1"/>
    <xf numFmtId="0" fontId="47" fillId="3" borderId="0" xfId="0" applyFont="1" applyFill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57" xfId="0" applyFont="1" applyFill="1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44" fontId="16" fillId="3" borderId="23" xfId="1" applyFont="1" applyFill="1" applyBorder="1"/>
    <xf numFmtId="0" fontId="0" fillId="3" borderId="0" xfId="0" applyFont="1" applyFill="1"/>
    <xf numFmtId="44" fontId="2" fillId="3" borderId="20" xfId="1" applyFont="1" applyFill="1" applyBorder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44" fontId="3" fillId="13" borderId="26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990033"/>
      <color rgb="FFFFCCFF"/>
      <color rgb="FFCC99FF"/>
      <color rgb="FFFF00FF"/>
      <color rgb="FF99CCFF"/>
      <color rgb="FF66FFFF"/>
      <color rgb="FF00FF99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07"/>
      <c r="C1" s="809" t="s">
        <v>25</v>
      </c>
      <c r="D1" s="810"/>
      <c r="E1" s="810"/>
      <c r="F1" s="810"/>
      <c r="G1" s="810"/>
      <c r="H1" s="810"/>
      <c r="I1" s="810"/>
      <c r="J1" s="810"/>
      <c r="K1" s="810"/>
      <c r="L1" s="810"/>
      <c r="M1" s="810"/>
    </row>
    <row r="2" spans="1:19" ht="16.5" thickBot="1" x14ac:dyDescent="0.3">
      <c r="B2" s="808"/>
      <c r="C2" s="3"/>
      <c r="H2" s="5"/>
      <c r="I2" s="6"/>
      <c r="J2" s="7"/>
      <c r="L2" s="8"/>
      <c r="M2" s="6"/>
      <c r="N2" s="9"/>
    </row>
    <row r="3" spans="1:19" ht="21.75" thickBot="1" x14ac:dyDescent="0.35">
      <c r="B3" s="811" t="s">
        <v>0</v>
      </c>
      <c r="C3" s="812"/>
      <c r="D3" s="10"/>
      <c r="E3" s="11"/>
      <c r="F3" s="11"/>
      <c r="H3" s="813" t="s">
        <v>26</v>
      </c>
      <c r="I3" s="813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14" t="s">
        <v>2</v>
      </c>
      <c r="F4" s="815"/>
      <c r="H4" s="816" t="s">
        <v>3</v>
      </c>
      <c r="I4" s="817"/>
      <c r="J4" s="19"/>
      <c r="K4" s="166"/>
      <c r="L4" s="20"/>
      <c r="M4" s="21" t="s">
        <v>4</v>
      </c>
      <c r="N4" s="22" t="s">
        <v>5</v>
      </c>
      <c r="P4" s="788" t="s">
        <v>6</v>
      </c>
      <c r="Q4" s="789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90">
        <f>SUM(M5:M38)</f>
        <v>247061</v>
      </c>
      <c r="N39" s="792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91"/>
      <c r="N40" s="793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94" t="s">
        <v>11</v>
      </c>
      <c r="I52" s="795"/>
      <c r="J52" s="100"/>
      <c r="K52" s="796">
        <f>I50+L50</f>
        <v>53873.49</v>
      </c>
      <c r="L52" s="797"/>
      <c r="M52" s="798">
        <f>N39+M39</f>
        <v>419924</v>
      </c>
      <c r="N52" s="799"/>
      <c r="P52" s="34"/>
      <c r="Q52" s="9"/>
    </row>
    <row r="53" spans="1:17" ht="15.75" x14ac:dyDescent="0.25">
      <c r="D53" s="800" t="s">
        <v>12</v>
      </c>
      <c r="E53" s="800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00" t="s">
        <v>95</v>
      </c>
      <c r="E54" s="800"/>
      <c r="F54" s="96">
        <v>-549976.4</v>
      </c>
      <c r="I54" s="801" t="s">
        <v>13</v>
      </c>
      <c r="J54" s="802"/>
      <c r="K54" s="803">
        <f>F56+F57+F58</f>
        <v>-24577.400000000023</v>
      </c>
      <c r="L54" s="804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805">
        <f>-C4</f>
        <v>0</v>
      </c>
      <c r="L56" s="806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83" t="s">
        <v>18</v>
      </c>
      <c r="E58" s="784"/>
      <c r="F58" s="113">
        <v>567389.35</v>
      </c>
      <c r="I58" s="785" t="s">
        <v>97</v>
      </c>
      <c r="J58" s="786"/>
      <c r="K58" s="787">
        <f>K54+K56</f>
        <v>-24577.400000000023</v>
      </c>
      <c r="L58" s="787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79" t="s">
        <v>597</v>
      </c>
      <c r="J76" s="880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81"/>
      <c r="J77" s="882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45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46"/>
      <c r="K81" s="1"/>
      <c r="L81" s="97"/>
      <c r="M81" s="3"/>
      <c r="N81" s="1"/>
    </row>
    <row r="82" spans="1:14" ht="18.75" x14ac:dyDescent="0.3">
      <c r="A82" s="435"/>
      <c r="B82" s="878" t="s">
        <v>595</v>
      </c>
      <c r="C82" s="878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7"/>
      <c r="C1" s="849" t="s">
        <v>451</v>
      </c>
      <c r="D1" s="850"/>
      <c r="E1" s="850"/>
      <c r="F1" s="850"/>
      <c r="G1" s="850"/>
      <c r="H1" s="850"/>
      <c r="I1" s="850"/>
      <c r="J1" s="850"/>
      <c r="K1" s="850"/>
      <c r="L1" s="850"/>
      <c r="M1" s="850"/>
    </row>
    <row r="2" spans="1:25" ht="16.5" thickBot="1" x14ac:dyDescent="0.3">
      <c r="B2" s="808"/>
      <c r="C2" s="3"/>
      <c r="H2" s="5"/>
      <c r="I2" s="6"/>
      <c r="J2" s="7"/>
      <c r="L2" s="8"/>
      <c r="M2" s="6"/>
      <c r="N2" s="9"/>
    </row>
    <row r="3" spans="1:25" ht="21.75" thickBot="1" x14ac:dyDescent="0.35">
      <c r="B3" s="811" t="s">
        <v>0</v>
      </c>
      <c r="C3" s="812"/>
      <c r="D3" s="10"/>
      <c r="E3" s="11"/>
      <c r="F3" s="11"/>
      <c r="H3" s="813" t="s">
        <v>26</v>
      </c>
      <c r="I3" s="813"/>
      <c r="K3" s="165"/>
      <c r="L3" s="13"/>
      <c r="M3" s="14"/>
      <c r="P3" s="837" t="s">
        <v>6</v>
      </c>
      <c r="R3" s="847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14" t="s">
        <v>2</v>
      </c>
      <c r="F4" s="815"/>
      <c r="H4" s="816" t="s">
        <v>3</v>
      </c>
      <c r="I4" s="817"/>
      <c r="J4" s="19"/>
      <c r="K4" s="166"/>
      <c r="L4" s="20"/>
      <c r="M4" s="21" t="s">
        <v>4</v>
      </c>
      <c r="N4" s="22" t="s">
        <v>5</v>
      </c>
      <c r="P4" s="838"/>
      <c r="Q4" s="322" t="s">
        <v>217</v>
      </c>
      <c r="R4" s="848"/>
      <c r="W4" s="820" t="s">
        <v>124</v>
      </c>
      <c r="X4" s="820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820"/>
      <c r="X5" s="820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824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825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826"/>
      <c r="X21" s="826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827"/>
      <c r="X23" s="827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827"/>
      <c r="X24" s="827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828"/>
      <c r="X25" s="828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828"/>
      <c r="X26" s="828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821"/>
      <c r="X27" s="822"/>
      <c r="Y27" s="823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822"/>
      <c r="X28" s="822"/>
      <c r="Y28" s="823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839">
        <f>SUM(M5:M35)</f>
        <v>2220612.02</v>
      </c>
      <c r="N36" s="841">
        <f>SUM(N5:N35)</f>
        <v>833865</v>
      </c>
      <c r="O36" s="276"/>
      <c r="P36" s="277">
        <v>0</v>
      </c>
      <c r="Q36" s="874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840"/>
      <c r="N37" s="842"/>
      <c r="O37" s="276"/>
      <c r="P37" s="277">
        <v>0</v>
      </c>
      <c r="Q37" s="875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876">
        <f>M36+N36</f>
        <v>3054477.02</v>
      </c>
      <c r="N39" s="877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94" t="s">
        <v>11</v>
      </c>
      <c r="I68" s="795"/>
      <c r="J68" s="100"/>
      <c r="K68" s="796">
        <f>I66+L66</f>
        <v>314868.39999999997</v>
      </c>
      <c r="L68" s="829"/>
      <c r="M68" s="272"/>
      <c r="N68" s="272"/>
      <c r="P68" s="34"/>
      <c r="Q68" s="13"/>
    </row>
    <row r="69" spans="1:17" x14ac:dyDescent="0.25">
      <c r="D69" s="800" t="s">
        <v>12</v>
      </c>
      <c r="E69" s="800"/>
      <c r="F69" s="312">
        <f>F66-K68-C66</f>
        <v>1594593.8500000003</v>
      </c>
      <c r="I69" s="102"/>
      <c r="J69" s="103"/>
    </row>
    <row r="70" spans="1:17" ht="18.75" x14ac:dyDescent="0.3">
      <c r="D70" s="830" t="s">
        <v>95</v>
      </c>
      <c r="E70" s="830"/>
      <c r="F70" s="111">
        <v>-1360260.32</v>
      </c>
      <c r="I70" s="801" t="s">
        <v>13</v>
      </c>
      <c r="J70" s="802"/>
      <c r="K70" s="803">
        <f>F72+F73+F74</f>
        <v>1938640.11</v>
      </c>
      <c r="L70" s="803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805">
        <f>-C4</f>
        <v>-1266568.45</v>
      </c>
      <c r="L72" s="806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83" t="s">
        <v>18</v>
      </c>
      <c r="E74" s="784"/>
      <c r="F74" s="113">
        <v>1792817.68</v>
      </c>
      <c r="I74" s="785" t="s">
        <v>198</v>
      </c>
      <c r="J74" s="786"/>
      <c r="K74" s="787">
        <f>K70+K72</f>
        <v>672071.66000000015</v>
      </c>
      <c r="L74" s="787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87" t="s">
        <v>594</v>
      </c>
      <c r="J44" s="888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89"/>
      <c r="J45" s="890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891"/>
      <c r="J46" s="892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45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46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83" t="s">
        <v>594</v>
      </c>
      <c r="J83" s="884"/>
    </row>
    <row r="84" spans="1:14" ht="19.5" thickBot="1" x14ac:dyDescent="0.35">
      <c r="A84" s="513" t="s">
        <v>598</v>
      </c>
      <c r="B84" s="514"/>
      <c r="C84" s="515"/>
      <c r="D84" s="491"/>
      <c r="I84" s="885"/>
      <c r="J84" s="886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7"/>
      <c r="C1" s="849" t="s">
        <v>620</v>
      </c>
      <c r="D1" s="850"/>
      <c r="E1" s="850"/>
      <c r="F1" s="850"/>
      <c r="G1" s="850"/>
      <c r="H1" s="850"/>
      <c r="I1" s="850"/>
      <c r="J1" s="850"/>
      <c r="K1" s="850"/>
      <c r="L1" s="850"/>
      <c r="M1" s="850"/>
    </row>
    <row r="2" spans="1:25" ht="16.5" thickBot="1" x14ac:dyDescent="0.3">
      <c r="B2" s="808"/>
      <c r="C2" s="3"/>
      <c r="H2" s="5"/>
      <c r="I2" s="6"/>
      <c r="J2" s="7"/>
      <c r="L2" s="8"/>
      <c r="M2" s="6"/>
      <c r="N2" s="9"/>
    </row>
    <row r="3" spans="1:25" ht="21.75" thickBot="1" x14ac:dyDescent="0.35">
      <c r="B3" s="811" t="s">
        <v>0</v>
      </c>
      <c r="C3" s="812"/>
      <c r="D3" s="10"/>
      <c r="E3" s="11"/>
      <c r="F3" s="11"/>
      <c r="H3" s="813" t="s">
        <v>26</v>
      </c>
      <c r="I3" s="813"/>
      <c r="K3" s="165"/>
      <c r="L3" s="13"/>
      <c r="M3" s="14"/>
      <c r="P3" s="837" t="s">
        <v>6</v>
      </c>
      <c r="R3" s="847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14" t="s">
        <v>2</v>
      </c>
      <c r="F4" s="815"/>
      <c r="H4" s="816" t="s">
        <v>3</v>
      </c>
      <c r="I4" s="817"/>
      <c r="J4" s="19"/>
      <c r="K4" s="166"/>
      <c r="L4" s="20"/>
      <c r="M4" s="21" t="s">
        <v>4</v>
      </c>
      <c r="N4" s="22" t="s">
        <v>5</v>
      </c>
      <c r="P4" s="838"/>
      <c r="Q4" s="322" t="s">
        <v>217</v>
      </c>
      <c r="R4" s="848"/>
      <c r="W4" s="820" t="s">
        <v>124</v>
      </c>
      <c r="X4" s="820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820"/>
      <c r="X5" s="820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824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825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826"/>
      <c r="X21" s="826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827"/>
      <c r="X23" s="827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827"/>
      <c r="X24" s="827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828"/>
      <c r="X25" s="828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828"/>
      <c r="X26" s="828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821"/>
      <c r="X27" s="822"/>
      <c r="Y27" s="823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822"/>
      <c r="X28" s="822"/>
      <c r="Y28" s="823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839">
        <f>SUM(M5:M40)</f>
        <v>2479367.6100000003</v>
      </c>
      <c r="N41" s="839">
        <f>SUM(N5:N40)</f>
        <v>1195667</v>
      </c>
      <c r="P41" s="505">
        <f>SUM(P5:P40)</f>
        <v>4355326.74</v>
      </c>
      <c r="Q41" s="893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840"/>
      <c r="N42" s="840"/>
      <c r="P42" s="34"/>
      <c r="Q42" s="894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895">
        <f>M41+N41</f>
        <v>3675034.6100000003</v>
      </c>
      <c r="N45" s="896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94" t="s">
        <v>11</v>
      </c>
      <c r="I70" s="795"/>
      <c r="J70" s="100"/>
      <c r="K70" s="796">
        <f>I68+L68</f>
        <v>428155.54000000004</v>
      </c>
      <c r="L70" s="829"/>
      <c r="M70" s="272"/>
      <c r="N70" s="272"/>
      <c r="P70" s="34"/>
      <c r="Q70" s="13"/>
    </row>
    <row r="71" spans="1:17" x14ac:dyDescent="0.25">
      <c r="D71" s="800" t="s">
        <v>12</v>
      </c>
      <c r="E71" s="800"/>
      <c r="F71" s="312">
        <f>F68-K70-C68</f>
        <v>1631087.67</v>
      </c>
      <c r="I71" s="102"/>
      <c r="J71" s="103"/>
      <c r="P71" s="34"/>
    </row>
    <row r="72" spans="1:17" ht="18.75" x14ac:dyDescent="0.3">
      <c r="D72" s="830" t="s">
        <v>95</v>
      </c>
      <c r="E72" s="830"/>
      <c r="F72" s="111">
        <v>-1884975.46</v>
      </c>
      <c r="I72" s="801" t="s">
        <v>13</v>
      </c>
      <c r="J72" s="802"/>
      <c r="K72" s="803">
        <f>F74+F75+F76</f>
        <v>1777829.89</v>
      </c>
      <c r="L72" s="803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805">
        <f>-C4</f>
        <v>-1792817.68</v>
      </c>
      <c r="L74" s="806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83" t="s">
        <v>18</v>
      </c>
      <c r="E76" s="784"/>
      <c r="F76" s="113">
        <v>2112071.92</v>
      </c>
      <c r="I76" s="785" t="s">
        <v>852</v>
      </c>
      <c r="J76" s="786"/>
      <c r="K76" s="787">
        <f>K72+K74</f>
        <v>-14987.790000000037</v>
      </c>
      <c r="L76" s="787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87" t="s">
        <v>594</v>
      </c>
      <c r="J54" s="888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89"/>
      <c r="J55" s="890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891"/>
      <c r="J56" s="892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45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46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883" t="s">
        <v>594</v>
      </c>
      <c r="J93" s="884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85"/>
      <c r="J94" s="886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897">
        <f>SUM(D106:D129)</f>
        <v>759581.99999999988</v>
      </c>
      <c r="D130" s="898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12" t="s">
        <v>1242</v>
      </c>
      <c r="C2" s="913"/>
      <c r="D2" s="914"/>
      <c r="F2" s="900" t="s">
        <v>1241</v>
      </c>
      <c r="G2" s="901"/>
      <c r="H2" s="902"/>
    </row>
    <row r="3" spans="2:8" ht="27.75" customHeight="1" thickBot="1" x14ac:dyDescent="0.3">
      <c r="B3" s="915"/>
      <c r="C3" s="916"/>
      <c r="D3" s="917"/>
      <c r="F3" s="903"/>
      <c r="G3" s="904"/>
      <c r="H3" s="905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06">
        <f>SUM(H5:H10)</f>
        <v>334337</v>
      </c>
      <c r="H11" s="907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10" t="s">
        <v>749</v>
      </c>
      <c r="D15" s="908">
        <f>D11-D13</f>
        <v>-69877</v>
      </c>
      <c r="E15" s="918" t="s">
        <v>1243</v>
      </c>
      <c r="F15" s="919"/>
      <c r="G15" s="919"/>
      <c r="H15" s="920"/>
    </row>
    <row r="16" spans="2:8" ht="18.75" customHeight="1" thickBot="1" x14ac:dyDescent="0.3">
      <c r="C16" s="911"/>
      <c r="D16" s="909"/>
      <c r="E16" s="921"/>
      <c r="F16" s="922"/>
      <c r="G16" s="922"/>
      <c r="H16" s="923"/>
    </row>
    <row r="17" spans="3:4" ht="18.75" x14ac:dyDescent="0.3">
      <c r="C17" s="899" t="s">
        <v>751</v>
      </c>
      <c r="D17" s="899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7"/>
      <c r="C1" s="849" t="s">
        <v>752</v>
      </c>
      <c r="D1" s="850"/>
      <c r="E1" s="850"/>
      <c r="F1" s="850"/>
      <c r="G1" s="850"/>
      <c r="H1" s="850"/>
      <c r="I1" s="850"/>
      <c r="J1" s="850"/>
      <c r="K1" s="850"/>
      <c r="L1" s="850"/>
      <c r="M1" s="850"/>
    </row>
    <row r="2" spans="1:25" ht="16.5" thickBot="1" x14ac:dyDescent="0.3">
      <c r="B2" s="808"/>
      <c r="C2" s="3"/>
      <c r="H2" s="5"/>
      <c r="I2" s="6"/>
      <c r="J2" s="7"/>
      <c r="L2" s="8"/>
      <c r="M2" s="6"/>
      <c r="N2" s="9"/>
    </row>
    <row r="3" spans="1:25" ht="21.75" thickBot="1" x14ac:dyDescent="0.35">
      <c r="B3" s="811" t="s">
        <v>0</v>
      </c>
      <c r="C3" s="812"/>
      <c r="D3" s="10"/>
      <c r="E3" s="553"/>
      <c r="F3" s="11"/>
      <c r="H3" s="813" t="s">
        <v>26</v>
      </c>
      <c r="I3" s="813"/>
      <c r="K3" s="165"/>
      <c r="L3" s="13"/>
      <c r="M3" s="14"/>
      <c r="P3" s="837" t="s">
        <v>6</v>
      </c>
      <c r="R3" s="847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14" t="s">
        <v>2</v>
      </c>
      <c r="F4" s="815"/>
      <c r="H4" s="816" t="s">
        <v>3</v>
      </c>
      <c r="I4" s="817"/>
      <c r="J4" s="556"/>
      <c r="K4" s="562"/>
      <c r="L4" s="563"/>
      <c r="M4" s="21" t="s">
        <v>4</v>
      </c>
      <c r="N4" s="22" t="s">
        <v>5</v>
      </c>
      <c r="P4" s="838"/>
      <c r="Q4" s="322" t="s">
        <v>217</v>
      </c>
      <c r="R4" s="848"/>
      <c r="U4" s="34"/>
      <c r="V4" s="128"/>
      <c r="W4" s="930"/>
      <c r="X4" s="930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930"/>
      <c r="X5" s="930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931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931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826"/>
      <c r="X21" s="826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827"/>
      <c r="X23" s="827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827"/>
      <c r="X24" s="827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828"/>
      <c r="X25" s="828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828"/>
      <c r="X26" s="828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821"/>
      <c r="X27" s="822"/>
      <c r="Y27" s="823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822"/>
      <c r="X28" s="822"/>
      <c r="Y28" s="823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839">
        <f>SUM(M5:M40)</f>
        <v>1509924.1</v>
      </c>
      <c r="N41" s="839">
        <f>SUM(N5:N40)</f>
        <v>1012291</v>
      </c>
      <c r="P41" s="505">
        <f>SUM(P5:P40)</f>
        <v>3152648.1</v>
      </c>
      <c r="Q41" s="893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840"/>
      <c r="N42" s="840"/>
      <c r="P42" s="34"/>
      <c r="Q42" s="894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895">
        <f>M41+N41</f>
        <v>2522215.1</v>
      </c>
      <c r="N45" s="896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94" t="s">
        <v>11</v>
      </c>
      <c r="I63" s="795"/>
      <c r="J63" s="559"/>
      <c r="K63" s="927">
        <f>I61+L61</f>
        <v>340912.75</v>
      </c>
      <c r="L63" s="928"/>
      <c r="M63" s="272"/>
      <c r="N63" s="272"/>
      <c r="P63" s="34"/>
      <c r="Q63" s="13"/>
    </row>
    <row r="64" spans="1:17" x14ac:dyDescent="0.25">
      <c r="D64" s="800" t="s">
        <v>12</v>
      </c>
      <c r="E64" s="800"/>
      <c r="F64" s="312">
        <f>F61-K63-C61</f>
        <v>1458827.53</v>
      </c>
      <c r="I64" s="102"/>
      <c r="J64" s="560"/>
    </row>
    <row r="65" spans="2:17" ht="18.75" x14ac:dyDescent="0.3">
      <c r="D65" s="830" t="s">
        <v>95</v>
      </c>
      <c r="E65" s="830"/>
      <c r="F65" s="111">
        <v>-1572197.3</v>
      </c>
      <c r="I65" s="801" t="s">
        <v>13</v>
      </c>
      <c r="J65" s="802"/>
      <c r="K65" s="803">
        <f>F67+F68+F69</f>
        <v>2392765.5300000003</v>
      </c>
      <c r="L65" s="803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929">
        <f>-C4</f>
        <v>-2112071.92</v>
      </c>
      <c r="L67" s="803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83" t="s">
        <v>18</v>
      </c>
      <c r="E69" s="784"/>
      <c r="F69" s="113">
        <v>2546982.16</v>
      </c>
      <c r="I69" s="924" t="s">
        <v>198</v>
      </c>
      <c r="J69" s="925"/>
      <c r="K69" s="926">
        <f>K65+K67</f>
        <v>280693.61000000034</v>
      </c>
      <c r="L69" s="926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887" t="s">
        <v>594</v>
      </c>
      <c r="J38" s="888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889"/>
      <c r="J39" s="890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891"/>
      <c r="J40" s="892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45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46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883" t="s">
        <v>594</v>
      </c>
      <c r="J74" s="884"/>
    </row>
    <row r="75" spans="1:14" ht="19.5" thickBot="1" x14ac:dyDescent="0.35">
      <c r="A75" s="456"/>
      <c r="B75" s="649"/>
      <c r="C75" s="233"/>
      <c r="D75" s="650"/>
      <c r="E75" s="519"/>
      <c r="F75" s="111"/>
      <c r="I75" s="885"/>
      <c r="J75" s="886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934" t="s">
        <v>804</v>
      </c>
      <c r="B89" s="935"/>
      <c r="C89" s="935"/>
      <c r="E89"/>
      <c r="F89" s="111"/>
      <c r="I89"/>
      <c r="J89" s="194"/>
      <c r="M89"/>
      <c r="N89"/>
    </row>
    <row r="90" spans="1:14" ht="18.75" x14ac:dyDescent="0.3">
      <c r="A90" s="454"/>
      <c r="B90" s="936" t="s">
        <v>805</v>
      </c>
      <c r="C90" s="937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932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933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07"/>
      <c r="C1" s="849" t="s">
        <v>882</v>
      </c>
      <c r="D1" s="850"/>
      <c r="E1" s="850"/>
      <c r="F1" s="850"/>
      <c r="G1" s="850"/>
      <c r="H1" s="850"/>
      <c r="I1" s="850"/>
      <c r="J1" s="850"/>
      <c r="K1" s="850"/>
      <c r="L1" s="850"/>
      <c r="M1" s="850"/>
    </row>
    <row r="2" spans="1:18" ht="16.5" thickBot="1" x14ac:dyDescent="0.3">
      <c r="B2" s="808"/>
      <c r="C2" s="3"/>
      <c r="H2" s="5"/>
      <c r="I2" s="6"/>
      <c r="J2" s="7"/>
      <c r="L2" s="8"/>
      <c r="M2" s="6"/>
      <c r="N2" s="9"/>
    </row>
    <row r="3" spans="1:18" ht="21.75" thickBot="1" x14ac:dyDescent="0.35">
      <c r="B3" s="811" t="s">
        <v>0</v>
      </c>
      <c r="C3" s="812"/>
      <c r="D3" s="10"/>
      <c r="E3" s="553"/>
      <c r="F3" s="11"/>
      <c r="H3" s="813" t="s">
        <v>26</v>
      </c>
      <c r="I3" s="813"/>
      <c r="K3" s="165"/>
      <c r="L3" s="13"/>
      <c r="M3" s="14"/>
      <c r="P3" s="837" t="s">
        <v>6</v>
      </c>
      <c r="R3" s="847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14" t="s">
        <v>2</v>
      </c>
      <c r="F4" s="815"/>
      <c r="H4" s="816" t="s">
        <v>3</v>
      </c>
      <c r="I4" s="817"/>
      <c r="J4" s="556"/>
      <c r="K4" s="562"/>
      <c r="L4" s="563"/>
      <c r="M4" s="21" t="s">
        <v>4</v>
      </c>
      <c r="N4" s="22" t="s">
        <v>5</v>
      </c>
      <c r="P4" s="838"/>
      <c r="Q4" s="322" t="s">
        <v>217</v>
      </c>
      <c r="R4" s="848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839">
        <f>SUM(M5:M40)</f>
        <v>1737024</v>
      </c>
      <c r="N41" s="839">
        <f>SUM(N5:N40)</f>
        <v>1314313</v>
      </c>
      <c r="P41" s="505">
        <f>SUM(P5:P40)</f>
        <v>3810957.55</v>
      </c>
      <c r="Q41" s="893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840"/>
      <c r="N42" s="840"/>
      <c r="P42" s="34"/>
      <c r="Q42" s="894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895">
        <f>M41+N41</f>
        <v>3051337</v>
      </c>
      <c r="N45" s="896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94" t="s">
        <v>11</v>
      </c>
      <c r="I69" s="795"/>
      <c r="J69" s="559"/>
      <c r="K69" s="927">
        <f>I67+L67</f>
        <v>534683.29</v>
      </c>
      <c r="L69" s="928"/>
      <c r="M69" s="272"/>
      <c r="N69" s="272"/>
      <c r="P69" s="34"/>
      <c r="Q69" s="13"/>
    </row>
    <row r="70" spans="1:17" x14ac:dyDescent="0.25">
      <c r="D70" s="800" t="s">
        <v>12</v>
      </c>
      <c r="E70" s="800"/>
      <c r="F70" s="312">
        <f>F67-K69-C67</f>
        <v>1883028.8699999999</v>
      </c>
      <c r="I70" s="102"/>
      <c r="J70" s="560"/>
    </row>
    <row r="71" spans="1:17" ht="18.75" x14ac:dyDescent="0.3">
      <c r="D71" s="830" t="s">
        <v>95</v>
      </c>
      <c r="E71" s="830"/>
      <c r="F71" s="111">
        <v>-2122394.9</v>
      </c>
      <c r="I71" s="801" t="s">
        <v>13</v>
      </c>
      <c r="J71" s="802"/>
      <c r="K71" s="803">
        <f>F73+F74+F75</f>
        <v>2367293.46</v>
      </c>
      <c r="L71" s="80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929">
        <f>-C4</f>
        <v>-2546982.16</v>
      </c>
      <c r="L73" s="803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83" t="s">
        <v>18</v>
      </c>
      <c r="E75" s="784"/>
      <c r="F75" s="113">
        <v>2355426.54</v>
      </c>
      <c r="I75" s="785" t="s">
        <v>97</v>
      </c>
      <c r="J75" s="786"/>
      <c r="K75" s="787">
        <f>K71+K73</f>
        <v>-179688.70000000019</v>
      </c>
      <c r="L75" s="78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31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887" t="s">
        <v>594</v>
      </c>
      <c r="I43" s="888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889"/>
      <c r="I44" s="890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891"/>
      <c r="I45" s="892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883" t="s">
        <v>594</v>
      </c>
      <c r="I67" s="884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45" t="s">
        <v>207</v>
      </c>
      <c r="H68" s="885"/>
      <c r="I68" s="886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46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818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819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07"/>
      <c r="C1" s="849" t="s">
        <v>1025</v>
      </c>
      <c r="D1" s="850"/>
      <c r="E1" s="850"/>
      <c r="F1" s="850"/>
      <c r="G1" s="850"/>
      <c r="H1" s="850"/>
      <c r="I1" s="850"/>
      <c r="J1" s="850"/>
      <c r="K1" s="850"/>
      <c r="L1" s="850"/>
      <c r="M1" s="850"/>
    </row>
    <row r="2" spans="1:18" ht="16.5" thickBot="1" x14ac:dyDescent="0.3">
      <c r="B2" s="808"/>
      <c r="C2" s="3"/>
      <c r="H2" s="5"/>
      <c r="I2" s="6"/>
      <c r="J2" s="7"/>
      <c r="L2" s="8"/>
      <c r="M2" s="6"/>
      <c r="N2" s="9"/>
    </row>
    <row r="3" spans="1:18" ht="21.75" thickBot="1" x14ac:dyDescent="0.35">
      <c r="B3" s="811" t="s">
        <v>0</v>
      </c>
      <c r="C3" s="812"/>
      <c r="D3" s="10"/>
      <c r="E3" s="553"/>
      <c r="F3" s="11"/>
      <c r="H3" s="813" t="s">
        <v>26</v>
      </c>
      <c r="I3" s="813"/>
      <c r="K3" s="165"/>
      <c r="L3" s="13"/>
      <c r="M3" s="14"/>
      <c r="P3" s="837" t="s">
        <v>6</v>
      </c>
      <c r="R3" s="847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14" t="s">
        <v>2</v>
      </c>
      <c r="F4" s="815"/>
      <c r="H4" s="816" t="s">
        <v>3</v>
      </c>
      <c r="I4" s="817"/>
      <c r="J4" s="556"/>
      <c r="K4" s="562"/>
      <c r="L4" s="563"/>
      <c r="M4" s="21" t="s">
        <v>4</v>
      </c>
      <c r="N4" s="22" t="s">
        <v>5</v>
      </c>
      <c r="P4" s="838"/>
      <c r="Q4" s="322" t="s">
        <v>217</v>
      </c>
      <c r="R4" s="848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839">
        <f>SUM(M5:M40)</f>
        <v>2180659.5</v>
      </c>
      <c r="N41" s="839">
        <f>SUM(N5:N40)</f>
        <v>1072718</v>
      </c>
      <c r="P41" s="505">
        <f>SUM(P5:P40)</f>
        <v>4807723.83</v>
      </c>
      <c r="Q41" s="893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840"/>
      <c r="N42" s="840"/>
      <c r="P42" s="34"/>
      <c r="Q42" s="894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895">
        <f>M41+N41</f>
        <v>3253377.5</v>
      </c>
      <c r="N45" s="896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94" t="s">
        <v>11</v>
      </c>
      <c r="I69" s="795"/>
      <c r="J69" s="559"/>
      <c r="K69" s="927">
        <f>I67+L67</f>
        <v>515778.65000000026</v>
      </c>
      <c r="L69" s="928"/>
      <c r="M69" s="272"/>
      <c r="N69" s="272"/>
      <c r="P69" s="34"/>
      <c r="Q69" s="13"/>
    </row>
    <row r="70" spans="1:17" x14ac:dyDescent="0.25">
      <c r="D70" s="800" t="s">
        <v>12</v>
      </c>
      <c r="E70" s="800"/>
      <c r="F70" s="312">
        <f>F67-K69-C67</f>
        <v>1573910.5599999998</v>
      </c>
      <c r="I70" s="102"/>
      <c r="J70" s="560"/>
    </row>
    <row r="71" spans="1:17" ht="18.75" x14ac:dyDescent="0.3">
      <c r="D71" s="830" t="s">
        <v>95</v>
      </c>
      <c r="E71" s="830"/>
      <c r="F71" s="111">
        <v>-1727771.26</v>
      </c>
      <c r="I71" s="801" t="s">
        <v>13</v>
      </c>
      <c r="J71" s="802"/>
      <c r="K71" s="803">
        <f>F73+F74+F75</f>
        <v>2141254.8899999997</v>
      </c>
      <c r="L71" s="80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929">
        <f>-C4</f>
        <v>-2355426.54</v>
      </c>
      <c r="L73" s="803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83" t="s">
        <v>18</v>
      </c>
      <c r="E75" s="784"/>
      <c r="F75" s="113">
        <v>2274653.09</v>
      </c>
      <c r="I75" s="924" t="s">
        <v>97</v>
      </c>
      <c r="J75" s="925"/>
      <c r="K75" s="926">
        <f>K71+K73</f>
        <v>-214171.65000000037</v>
      </c>
      <c r="L75" s="92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19" workbookViewId="0">
      <selection activeCell="B35" sqref="B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412"/>
      <c r="E25" s="111"/>
      <c r="F25" s="544">
        <f t="shared" si="0"/>
        <v>26094.639999999999</v>
      </c>
      <c r="G25" s="645"/>
      <c r="H25" s="704" t="s">
        <v>1136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412"/>
      <c r="E26" s="111"/>
      <c r="F26" s="544">
        <f t="shared" si="0"/>
        <v>6990.16</v>
      </c>
      <c r="G26" s="645"/>
      <c r="H26" s="704" t="s">
        <v>1137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412"/>
      <c r="E27" s="111"/>
      <c r="F27" s="544">
        <f t="shared" si="0"/>
        <v>97965.58</v>
      </c>
      <c r="G27" s="645"/>
      <c r="H27" s="704" t="s">
        <v>1137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412"/>
      <c r="E28" s="111"/>
      <c r="F28" s="544">
        <f t="shared" si="0"/>
        <v>10947.2</v>
      </c>
      <c r="G28" s="645"/>
      <c r="H28" s="704" t="s">
        <v>1137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412"/>
      <c r="E29" s="111"/>
      <c r="F29" s="544">
        <f t="shared" si="0"/>
        <v>29495.85</v>
      </c>
      <c r="G29" s="645"/>
      <c r="H29" s="704" t="s">
        <v>1138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412"/>
      <c r="E30" s="111"/>
      <c r="F30" s="544">
        <f t="shared" si="0"/>
        <v>9222</v>
      </c>
      <c r="G30" s="645"/>
      <c r="H30" s="704" t="s">
        <v>1139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412"/>
      <c r="E31" s="111"/>
      <c r="F31" s="544">
        <f t="shared" si="0"/>
        <v>73071.5</v>
      </c>
      <c r="G31" s="2"/>
      <c r="H31" s="704" t="s">
        <v>1140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412"/>
      <c r="E32" s="111"/>
      <c r="F32" s="544">
        <f t="shared" si="0"/>
        <v>78511.600000000006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87" t="s">
        <v>594</v>
      </c>
      <c r="I40" s="888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89"/>
      <c r="I41" s="890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91"/>
      <c r="I42" s="892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1395472.73</v>
      </c>
      <c r="F67" s="153">
        <f>SUM(F3:F66)</f>
        <v>332298.53000000003</v>
      </c>
      <c r="H67" s="883" t="s">
        <v>594</v>
      </c>
      <c r="I67" s="884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45" t="s">
        <v>207</v>
      </c>
      <c r="H68" s="885"/>
      <c r="I68" s="886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46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26" activePane="bottomRight" state="frozen"/>
      <selection pane="topRight" activeCell="D1" sqref="D1"/>
      <selection pane="bottomLeft" activeCell="A5" sqref="A5"/>
      <selection pane="bottomRight" activeCell="F53" sqref="F5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07"/>
      <c r="C1" s="849" t="s">
        <v>1142</v>
      </c>
      <c r="D1" s="850"/>
      <c r="E1" s="850"/>
      <c r="F1" s="850"/>
      <c r="G1" s="850"/>
      <c r="H1" s="850"/>
      <c r="I1" s="850"/>
      <c r="J1" s="850"/>
      <c r="K1" s="850"/>
      <c r="L1" s="850"/>
      <c r="M1" s="850"/>
    </row>
    <row r="2" spans="1:19" ht="16.5" thickBot="1" x14ac:dyDescent="0.3">
      <c r="B2" s="808"/>
      <c r="C2" s="3"/>
      <c r="H2" s="5"/>
      <c r="I2" s="6"/>
      <c r="J2" s="7"/>
      <c r="L2" s="8"/>
      <c r="M2" s="6"/>
      <c r="N2" s="9"/>
    </row>
    <row r="3" spans="1:19" ht="21.75" thickBot="1" x14ac:dyDescent="0.35">
      <c r="B3" s="811" t="s">
        <v>0</v>
      </c>
      <c r="C3" s="812"/>
      <c r="D3" s="10"/>
      <c r="E3" s="553"/>
      <c r="F3" s="11"/>
      <c r="H3" s="813" t="s">
        <v>26</v>
      </c>
      <c r="I3" s="813"/>
      <c r="K3" s="165"/>
      <c r="L3" s="13"/>
      <c r="M3" s="14"/>
      <c r="P3" s="837" t="s">
        <v>6</v>
      </c>
      <c r="R3" s="847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14" t="s">
        <v>2</v>
      </c>
      <c r="F4" s="815"/>
      <c r="H4" s="816" t="s">
        <v>3</v>
      </c>
      <c r="I4" s="817"/>
      <c r="J4" s="556"/>
      <c r="K4" s="562"/>
      <c r="L4" s="563"/>
      <c r="M4" s="21" t="s">
        <v>4</v>
      </c>
      <c r="N4" s="22" t="s">
        <v>5</v>
      </c>
      <c r="P4" s="838"/>
      <c r="Q4" s="322" t="s">
        <v>217</v>
      </c>
      <c r="R4" s="848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839">
        <f>SUM(M5:M40)</f>
        <v>1553743.1800000002</v>
      </c>
      <c r="N41" s="839">
        <f>SUM(N5:N40)</f>
        <v>1198132</v>
      </c>
      <c r="P41" s="505">
        <f>SUM(P5:P40)</f>
        <v>3384938.6799999997</v>
      </c>
      <c r="Q41" s="893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840"/>
      <c r="N42" s="840"/>
      <c r="P42" s="34"/>
      <c r="Q42" s="894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895">
        <f>M41+N41</f>
        <v>2751875.18</v>
      </c>
      <c r="N45" s="896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94" t="s">
        <v>11</v>
      </c>
      <c r="I69" s="795"/>
      <c r="J69" s="559"/>
      <c r="K69" s="927">
        <f>I67+L67</f>
        <v>573073.52</v>
      </c>
      <c r="L69" s="928"/>
      <c r="M69" s="272"/>
      <c r="N69" s="272"/>
      <c r="P69" s="34"/>
      <c r="Q69" s="13"/>
    </row>
    <row r="70" spans="1:17" x14ac:dyDescent="0.25">
      <c r="D70" s="800" t="s">
        <v>12</v>
      </c>
      <c r="E70" s="800"/>
      <c r="F70" s="312">
        <f>F67-K69-C67</f>
        <v>1262114.75</v>
      </c>
      <c r="I70" s="102"/>
      <c r="J70" s="560"/>
    </row>
    <row r="71" spans="1:17" ht="18.75" x14ac:dyDescent="0.3">
      <c r="D71" s="830" t="s">
        <v>95</v>
      </c>
      <c r="E71" s="830"/>
      <c r="F71" s="111">
        <v>-1715125.23</v>
      </c>
      <c r="I71" s="801" t="s">
        <v>13</v>
      </c>
      <c r="J71" s="802"/>
      <c r="K71" s="803">
        <f>F73+F74+F75</f>
        <v>2249865.5500000003</v>
      </c>
      <c r="L71" s="80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929">
        <f>-C4</f>
        <v>-2274653.09</v>
      </c>
      <c r="L73" s="803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783" t="s">
        <v>18</v>
      </c>
      <c r="E75" s="784"/>
      <c r="F75" s="113">
        <v>2672555.9900000002</v>
      </c>
      <c r="I75" s="785" t="s">
        <v>97</v>
      </c>
      <c r="J75" s="786"/>
      <c r="K75" s="787">
        <f>K71+K73</f>
        <v>-24787.539999999572</v>
      </c>
      <c r="L75" s="78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sqref="A1:XFD10485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1162</v>
      </c>
      <c r="C3" s="111">
        <v>154625.5</v>
      </c>
      <c r="D3" s="412"/>
      <c r="E3" s="111"/>
      <c r="F3" s="410">
        <f>C3-E3</f>
        <v>154625.5</v>
      </c>
      <c r="H3" s="744" t="s">
        <v>1217</v>
      </c>
      <c r="I3" s="745">
        <v>9938</v>
      </c>
      <c r="J3" s="746">
        <v>20969</v>
      </c>
      <c r="K3" s="732"/>
      <c r="L3" s="706"/>
      <c r="M3" s="183">
        <f>J3-L3</f>
        <v>20969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412"/>
      <c r="E4" s="111"/>
      <c r="F4" s="544">
        <f t="shared" ref="F4:F65" si="0">C4-E4</f>
        <v>33703.32</v>
      </c>
      <c r="G4" s="138"/>
      <c r="H4" s="747" t="s">
        <v>1217</v>
      </c>
      <c r="I4" s="748">
        <v>9940</v>
      </c>
      <c r="J4" s="749">
        <v>1080</v>
      </c>
      <c r="K4" s="732"/>
      <c r="L4" s="706"/>
      <c r="M4" s="137">
        <f>M3+J4-L4</f>
        <v>22049</v>
      </c>
    </row>
    <row r="5" spans="1:13" ht="17.25" x14ac:dyDescent="0.3">
      <c r="A5" s="454">
        <v>44777</v>
      </c>
      <c r="B5" s="246" t="s">
        <v>1164</v>
      </c>
      <c r="C5" s="111">
        <v>100041.42</v>
      </c>
      <c r="D5" s="412"/>
      <c r="E5" s="111"/>
      <c r="F5" s="544">
        <f t="shared" si="0"/>
        <v>100041.42</v>
      </c>
      <c r="H5" s="744" t="s">
        <v>1218</v>
      </c>
      <c r="I5" s="745">
        <v>9950</v>
      </c>
      <c r="J5" s="746">
        <v>300</v>
      </c>
      <c r="K5" s="732"/>
      <c r="L5" s="706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1165</v>
      </c>
      <c r="C6" s="111">
        <v>83301.009999999995</v>
      </c>
      <c r="D6" s="412"/>
      <c r="E6" s="111"/>
      <c r="F6" s="544">
        <f t="shared" si="0"/>
        <v>83301.009999999995</v>
      </c>
      <c r="H6" s="747" t="s">
        <v>1219</v>
      </c>
      <c r="I6" s="748">
        <v>9963</v>
      </c>
      <c r="J6" s="749">
        <v>1907.2</v>
      </c>
      <c r="K6" s="732"/>
      <c r="L6" s="706"/>
      <c r="M6" s="137">
        <f t="shared" si="1"/>
        <v>24256.2</v>
      </c>
    </row>
    <row r="7" spans="1:13" ht="17.25" x14ac:dyDescent="0.3">
      <c r="A7" s="454">
        <v>44779</v>
      </c>
      <c r="B7" s="246" t="s">
        <v>1166</v>
      </c>
      <c r="C7" s="111">
        <v>109154.04</v>
      </c>
      <c r="D7" s="412"/>
      <c r="E7" s="111"/>
      <c r="F7" s="544">
        <f t="shared" si="0"/>
        <v>109154.04</v>
      </c>
      <c r="H7" s="747" t="s">
        <v>1220</v>
      </c>
      <c r="I7" s="748">
        <v>9981</v>
      </c>
      <c r="J7" s="749">
        <v>500</v>
      </c>
      <c r="K7" s="732"/>
      <c r="L7" s="706"/>
      <c r="M7" s="137">
        <f t="shared" si="1"/>
        <v>24756.2</v>
      </c>
    </row>
    <row r="8" spans="1:13" ht="17.25" x14ac:dyDescent="0.3">
      <c r="A8" s="454">
        <v>44781</v>
      </c>
      <c r="B8" s="246" t="s">
        <v>1167</v>
      </c>
      <c r="C8" s="111">
        <v>157421.98000000001</v>
      </c>
      <c r="D8" s="412"/>
      <c r="E8" s="111"/>
      <c r="F8" s="544">
        <f t="shared" si="0"/>
        <v>157421.98000000001</v>
      </c>
      <c r="H8" s="744" t="s">
        <v>1220</v>
      </c>
      <c r="I8" s="745">
        <v>9985</v>
      </c>
      <c r="J8" s="746">
        <v>2866.38</v>
      </c>
      <c r="K8" s="732"/>
      <c r="L8" s="706"/>
      <c r="M8" s="137">
        <f t="shared" si="1"/>
        <v>27622.58</v>
      </c>
    </row>
    <row r="9" spans="1:13" ht="17.25" x14ac:dyDescent="0.3">
      <c r="A9" s="454">
        <v>44782</v>
      </c>
      <c r="B9" s="246" t="s">
        <v>1168</v>
      </c>
      <c r="C9" s="111">
        <v>112479.02</v>
      </c>
      <c r="D9" s="412"/>
      <c r="E9" s="111"/>
      <c r="F9" s="544">
        <f t="shared" si="0"/>
        <v>112479.02</v>
      </c>
      <c r="H9" s="744" t="s">
        <v>1221</v>
      </c>
      <c r="I9" s="745">
        <v>9988</v>
      </c>
      <c r="J9" s="746">
        <v>13086.8</v>
      </c>
      <c r="K9" s="732"/>
      <c r="L9" s="706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412"/>
      <c r="E10" s="111"/>
      <c r="F10" s="544">
        <f t="shared" si="0"/>
        <v>21000.400000000001</v>
      </c>
      <c r="G10" s="138"/>
      <c r="H10" s="747" t="s">
        <v>1222</v>
      </c>
      <c r="I10" s="748">
        <v>10001</v>
      </c>
      <c r="J10" s="749">
        <v>300</v>
      </c>
      <c r="K10" s="732"/>
      <c r="L10" s="706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1170</v>
      </c>
      <c r="C11" s="111">
        <v>60532.46</v>
      </c>
      <c r="D11" s="412"/>
      <c r="E11" s="111"/>
      <c r="F11" s="544">
        <f t="shared" si="0"/>
        <v>60532.46</v>
      </c>
      <c r="H11" s="744" t="s">
        <v>1223</v>
      </c>
      <c r="I11" s="745">
        <v>10011</v>
      </c>
      <c r="J11" s="746">
        <v>3566.2</v>
      </c>
      <c r="K11" s="732"/>
      <c r="L11" s="706"/>
      <c r="M11" s="137">
        <f t="shared" si="1"/>
        <v>44575.58</v>
      </c>
    </row>
    <row r="12" spans="1:13" ht="17.25" x14ac:dyDescent="0.3">
      <c r="A12" s="454">
        <v>44785</v>
      </c>
      <c r="B12" s="246" t="s">
        <v>1171</v>
      </c>
      <c r="C12" s="111">
        <v>73336.13</v>
      </c>
      <c r="D12" s="412"/>
      <c r="E12" s="111"/>
      <c r="F12" s="544">
        <f t="shared" si="0"/>
        <v>73336.13</v>
      </c>
      <c r="H12" s="747" t="s">
        <v>1223</v>
      </c>
      <c r="I12" s="748">
        <v>10013</v>
      </c>
      <c r="J12" s="749">
        <v>500</v>
      </c>
      <c r="K12" s="732"/>
      <c r="L12" s="706"/>
      <c r="M12" s="137">
        <f t="shared" si="1"/>
        <v>45075.58</v>
      </c>
    </row>
    <row r="13" spans="1:13" ht="17.25" x14ac:dyDescent="0.3">
      <c r="A13" s="454">
        <v>44786</v>
      </c>
      <c r="B13" s="246" t="s">
        <v>1172</v>
      </c>
      <c r="C13" s="111">
        <v>104138.62</v>
      </c>
      <c r="D13" s="412"/>
      <c r="E13" s="111"/>
      <c r="F13" s="544">
        <f t="shared" si="0"/>
        <v>104138.62</v>
      </c>
      <c r="H13" s="747" t="s">
        <v>1224</v>
      </c>
      <c r="I13" s="748">
        <v>10017</v>
      </c>
      <c r="J13" s="749">
        <v>1380</v>
      </c>
      <c r="K13" s="732"/>
      <c r="L13" s="706"/>
      <c r="M13" s="137">
        <f t="shared" si="1"/>
        <v>46455.58</v>
      </c>
    </row>
    <row r="14" spans="1:13" ht="17.25" x14ac:dyDescent="0.3">
      <c r="A14" s="454">
        <v>44788</v>
      </c>
      <c r="B14" s="246" t="s">
        <v>1173</v>
      </c>
      <c r="C14" s="111">
        <v>120814.64</v>
      </c>
      <c r="D14" s="412"/>
      <c r="E14" s="111"/>
      <c r="F14" s="544">
        <f t="shared" si="0"/>
        <v>120814.64</v>
      </c>
      <c r="H14" s="744" t="s">
        <v>1225</v>
      </c>
      <c r="I14" s="745">
        <v>10036</v>
      </c>
      <c r="J14" s="746">
        <v>1800</v>
      </c>
      <c r="K14" s="732"/>
      <c r="L14" s="706"/>
      <c r="M14" s="137">
        <f t="shared" si="1"/>
        <v>48255.58</v>
      </c>
    </row>
    <row r="15" spans="1:13" ht="17.25" x14ac:dyDescent="0.3">
      <c r="A15" s="454">
        <v>44789</v>
      </c>
      <c r="B15" s="246" t="s">
        <v>1174</v>
      </c>
      <c r="C15" s="111">
        <v>19406.900000000001</v>
      </c>
      <c r="D15" s="412"/>
      <c r="E15" s="111"/>
      <c r="F15" s="544">
        <f t="shared" si="0"/>
        <v>19406.900000000001</v>
      </c>
      <c r="H15" s="747" t="s">
        <v>1226</v>
      </c>
      <c r="I15" s="748">
        <v>10049</v>
      </c>
      <c r="J15" s="749">
        <v>13000.8</v>
      </c>
      <c r="K15" s="732"/>
      <c r="L15" s="706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1175</v>
      </c>
      <c r="C16" s="111">
        <v>67461.399999999994</v>
      </c>
      <c r="D16" s="412"/>
      <c r="E16" s="111"/>
      <c r="F16" s="544">
        <f t="shared" si="0"/>
        <v>67461.399999999994</v>
      </c>
      <c r="H16" s="744" t="s">
        <v>1227</v>
      </c>
      <c r="I16" s="745">
        <v>10054</v>
      </c>
      <c r="J16" s="746">
        <v>30306.68</v>
      </c>
      <c r="K16" s="732"/>
      <c r="L16" s="706"/>
      <c r="M16" s="137">
        <f t="shared" si="1"/>
        <v>91563.06</v>
      </c>
    </row>
    <row r="17" spans="1:13" ht="17.25" x14ac:dyDescent="0.3">
      <c r="A17" s="454">
        <v>44791</v>
      </c>
      <c r="B17" s="246" t="s">
        <v>1176</v>
      </c>
      <c r="C17" s="111">
        <v>79085.52</v>
      </c>
      <c r="D17" s="412"/>
      <c r="E17" s="111"/>
      <c r="F17" s="544">
        <f t="shared" si="0"/>
        <v>79085.52</v>
      </c>
      <c r="H17" s="747" t="s">
        <v>1228</v>
      </c>
      <c r="I17" s="748">
        <v>10063</v>
      </c>
      <c r="J17" s="749">
        <v>400</v>
      </c>
      <c r="K17" s="732"/>
      <c r="L17" s="706"/>
      <c r="M17" s="137">
        <f t="shared" si="1"/>
        <v>91963.06</v>
      </c>
    </row>
    <row r="18" spans="1:13" ht="17.25" x14ac:dyDescent="0.3">
      <c r="A18" s="454">
        <v>44791</v>
      </c>
      <c r="B18" s="246" t="s">
        <v>1177</v>
      </c>
      <c r="C18" s="111">
        <v>543.20000000000005</v>
      </c>
      <c r="D18" s="412"/>
      <c r="E18" s="111"/>
      <c r="F18" s="544">
        <f t="shared" si="0"/>
        <v>543.20000000000005</v>
      </c>
      <c r="H18" s="747" t="s">
        <v>1229</v>
      </c>
      <c r="I18" s="748">
        <v>10067</v>
      </c>
      <c r="J18" s="749">
        <v>0</v>
      </c>
      <c r="K18" s="732"/>
      <c r="L18" s="706"/>
      <c r="M18" s="137">
        <f t="shared" si="1"/>
        <v>91963.06</v>
      </c>
    </row>
    <row r="19" spans="1:13" ht="17.25" x14ac:dyDescent="0.3">
      <c r="A19" s="454">
        <v>44792</v>
      </c>
      <c r="B19" s="246" t="s">
        <v>1178</v>
      </c>
      <c r="C19" s="111">
        <v>22809.58</v>
      </c>
      <c r="D19" s="412"/>
      <c r="E19" s="111"/>
      <c r="F19" s="544">
        <f t="shared" si="0"/>
        <v>22809.58</v>
      </c>
      <c r="H19" s="744" t="s">
        <v>1229</v>
      </c>
      <c r="I19" s="745">
        <v>10068</v>
      </c>
      <c r="J19" s="746">
        <v>65604</v>
      </c>
      <c r="K19" s="732"/>
      <c r="L19" s="706"/>
      <c r="M19" s="137">
        <f t="shared" si="1"/>
        <v>157567.06</v>
      </c>
    </row>
    <row r="20" spans="1:13" ht="17.25" x14ac:dyDescent="0.3">
      <c r="A20" s="454">
        <v>44793</v>
      </c>
      <c r="B20" s="246" t="s">
        <v>1179</v>
      </c>
      <c r="C20" s="111">
        <v>95140.96</v>
      </c>
      <c r="D20" s="412"/>
      <c r="E20" s="111"/>
      <c r="F20" s="544">
        <f t="shared" si="0"/>
        <v>95140.96</v>
      </c>
      <c r="H20" s="744" t="s">
        <v>1230</v>
      </c>
      <c r="I20" s="745">
        <v>10080</v>
      </c>
      <c r="J20" s="746">
        <v>24654.400000000001</v>
      </c>
      <c r="K20" s="732"/>
      <c r="L20" s="706"/>
      <c r="M20" s="137">
        <f t="shared" si="1"/>
        <v>182221.46</v>
      </c>
    </row>
    <row r="21" spans="1:13" ht="17.25" x14ac:dyDescent="0.3">
      <c r="A21" s="454">
        <v>44793</v>
      </c>
      <c r="B21" s="246" t="s">
        <v>1180</v>
      </c>
      <c r="C21" s="111">
        <v>1861.5</v>
      </c>
      <c r="D21" s="412"/>
      <c r="E21" s="111"/>
      <c r="F21" s="544">
        <f t="shared" si="0"/>
        <v>1861.5</v>
      </c>
      <c r="H21" s="747" t="s">
        <v>1231</v>
      </c>
      <c r="I21" s="748">
        <v>10085</v>
      </c>
      <c r="J21" s="749">
        <v>2029.1</v>
      </c>
      <c r="K21" s="732"/>
      <c r="L21" s="706"/>
      <c r="M21" s="137">
        <f t="shared" si="1"/>
        <v>184250.56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412"/>
      <c r="E22" s="111"/>
      <c r="F22" s="544">
        <f t="shared" si="0"/>
        <v>108419.36</v>
      </c>
      <c r="G22" s="644"/>
      <c r="H22" s="747" t="s">
        <v>1231</v>
      </c>
      <c r="I22" s="748">
        <v>10087</v>
      </c>
      <c r="J22" s="749">
        <v>16779.599999999999</v>
      </c>
      <c r="K22" s="732"/>
      <c r="L22" s="706"/>
      <c r="M22" s="137">
        <f t="shared" si="1"/>
        <v>201030.16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412"/>
      <c r="E23" s="111"/>
      <c r="F23" s="544">
        <f t="shared" si="0"/>
        <v>17118</v>
      </c>
      <c r="G23" s="2"/>
      <c r="H23" s="744" t="s">
        <v>1232</v>
      </c>
      <c r="I23" s="745">
        <v>10106</v>
      </c>
      <c r="J23" s="746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412"/>
      <c r="E24" s="111"/>
      <c r="F24" s="544">
        <f t="shared" si="0"/>
        <v>35648.26</v>
      </c>
      <c r="G24" s="2"/>
      <c r="H24" s="747" t="s">
        <v>1232</v>
      </c>
      <c r="I24" s="748">
        <v>10107</v>
      </c>
      <c r="J24" s="749">
        <v>43133.2</v>
      </c>
      <c r="K24" s="412"/>
      <c r="L24" s="111"/>
      <c r="M24" s="137">
        <f t="shared" si="1"/>
        <v>247325.36</v>
      </c>
    </row>
    <row r="25" spans="1:13" ht="15.75" x14ac:dyDescent="0.25">
      <c r="A25" s="454">
        <v>44797</v>
      </c>
      <c r="B25" s="246" t="s">
        <v>1194</v>
      </c>
      <c r="C25" s="111">
        <v>104295.06</v>
      </c>
      <c r="D25" s="412"/>
      <c r="E25" s="111"/>
      <c r="F25" s="544">
        <f t="shared" si="0"/>
        <v>104295.06</v>
      </c>
      <c r="G25" s="645"/>
      <c r="H25" s="747" t="s">
        <v>1233</v>
      </c>
      <c r="I25" s="748">
        <v>10115</v>
      </c>
      <c r="J25" s="749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412"/>
      <c r="E26" s="111"/>
      <c r="F26" s="544">
        <f t="shared" si="0"/>
        <v>7764.05</v>
      </c>
      <c r="G26" s="645"/>
      <c r="H26" s="747" t="s">
        <v>1234</v>
      </c>
      <c r="I26" s="748">
        <v>10123</v>
      </c>
      <c r="J26" s="749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412"/>
      <c r="E27" s="111"/>
      <c r="F27" s="544">
        <f t="shared" si="0"/>
        <v>25022.9</v>
      </c>
      <c r="G27" s="645"/>
      <c r="H27" s="744" t="s">
        <v>1234</v>
      </c>
      <c r="I27" s="745">
        <v>10124</v>
      </c>
      <c r="J27" s="746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301758.95999999996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87" t="s">
        <v>594</v>
      </c>
      <c r="I40" s="888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89"/>
      <c r="I41" s="890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91"/>
      <c r="I42" s="892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1715125.23</v>
      </c>
      <c r="D67" s="407"/>
      <c r="E67" s="395">
        <f>SUM(E3:E66)</f>
        <v>0</v>
      </c>
      <c r="F67" s="153">
        <f>SUM(F3:F66)</f>
        <v>1715125.23</v>
      </c>
      <c r="H67" s="883" t="s">
        <v>594</v>
      </c>
      <c r="I67" s="884"/>
      <c r="J67" s="642">
        <f>SUM(J3:J66)</f>
        <v>301758.95999999996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45" t="s">
        <v>207</v>
      </c>
      <c r="H68" s="885"/>
      <c r="I68" s="886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46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tabSelected="1" workbookViewId="0">
      <pane xSplit="1" ySplit="4" topLeftCell="E17" activePane="bottomRight" state="frozen"/>
      <selection pane="topRight" activeCell="B1" sqref="B1"/>
      <selection pane="bottomLeft" activeCell="A5" sqref="A5"/>
      <selection pane="bottomRight" activeCell="M28" sqref="M28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07"/>
      <c r="C1" s="849" t="s">
        <v>1244</v>
      </c>
      <c r="D1" s="850"/>
      <c r="E1" s="850"/>
      <c r="F1" s="850"/>
      <c r="G1" s="850"/>
      <c r="H1" s="850"/>
      <c r="I1" s="850"/>
      <c r="J1" s="850"/>
      <c r="K1" s="850"/>
      <c r="L1" s="850"/>
      <c r="M1" s="850"/>
    </row>
    <row r="2" spans="1:22" ht="16.5" thickBot="1" x14ac:dyDescent="0.3">
      <c r="B2" s="808"/>
      <c r="C2" s="3"/>
      <c r="H2" s="5"/>
      <c r="I2" s="6"/>
      <c r="J2" s="7"/>
      <c r="L2" s="8"/>
      <c r="M2" s="6"/>
      <c r="N2" s="9"/>
    </row>
    <row r="3" spans="1:22" ht="21.75" thickBot="1" x14ac:dyDescent="0.35">
      <c r="B3" s="811" t="s">
        <v>0</v>
      </c>
      <c r="C3" s="812"/>
      <c r="D3" s="10"/>
      <c r="E3" s="553"/>
      <c r="F3" s="11"/>
      <c r="H3" s="813" t="s">
        <v>26</v>
      </c>
      <c r="I3" s="813"/>
      <c r="K3" s="165"/>
      <c r="L3" s="13"/>
      <c r="M3" s="14"/>
      <c r="P3" s="837" t="s">
        <v>6</v>
      </c>
      <c r="R3" s="847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14" t="s">
        <v>2</v>
      </c>
      <c r="F4" s="815"/>
      <c r="H4" s="816" t="s">
        <v>3</v>
      </c>
      <c r="I4" s="817"/>
      <c r="J4" s="556"/>
      <c r="K4" s="562"/>
      <c r="L4" s="563"/>
      <c r="M4" s="21" t="s">
        <v>4</v>
      </c>
      <c r="N4" s="22" t="s">
        <v>5</v>
      </c>
      <c r="P4" s="838"/>
      <c r="Q4" s="322" t="s">
        <v>217</v>
      </c>
      <c r="R4" s="848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4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4" t="s">
        <v>1247</v>
      </c>
      <c r="P7" s="39">
        <f>N7+M7+L7+I7+C7</f>
        <v>153105.68</v>
      </c>
      <c r="Q7" s="325">
        <v>0</v>
      </c>
      <c r="R7" s="319">
        <v>0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4" t="s">
        <v>1247</v>
      </c>
      <c r="P8" s="39">
        <f t="shared" ref="P8:P32" si="1">N8+M8+L8+I8+C8</f>
        <v>120503</v>
      </c>
      <c r="Q8" s="325"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4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4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4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5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68"/>
      <c r="T12" s="757"/>
      <c r="U12" s="758"/>
      <c r="V12" s="759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779">
        <v>106867</v>
      </c>
      <c r="G13" s="778"/>
      <c r="H13" s="29">
        <v>44810</v>
      </c>
      <c r="I13" s="30">
        <v>1593</v>
      </c>
      <c r="J13" s="37"/>
      <c r="K13" s="38"/>
      <c r="L13" s="39"/>
      <c r="M13" s="777">
        <f>42400+10000+121050+650</f>
        <v>174100</v>
      </c>
      <c r="N13" s="33">
        <v>42079</v>
      </c>
      <c r="O13" s="754" t="s">
        <v>1247</v>
      </c>
      <c r="P13" s="39">
        <f>N13+M13+L13+I13+C13</f>
        <v>251506</v>
      </c>
      <c r="Q13" s="775">
        <f t="shared" si="0"/>
        <v>144639</v>
      </c>
      <c r="R13" s="542">
        <v>0</v>
      </c>
      <c r="S13" s="370">
        <v>44810</v>
      </c>
      <c r="T13" s="327">
        <v>42400</v>
      </c>
      <c r="U13" s="773" t="s">
        <v>597</v>
      </c>
      <c r="V13" s="761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6">
        <v>29415</v>
      </c>
      <c r="S14" s="370">
        <v>44810</v>
      </c>
      <c r="T14" s="327">
        <v>10000</v>
      </c>
      <c r="U14" s="773" t="s">
        <v>597</v>
      </c>
      <c r="V14" s="761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74">
        <v>121050</v>
      </c>
      <c r="U15" s="773" t="s">
        <v>597</v>
      </c>
      <c r="V15" s="761"/>
    </row>
    <row r="16" spans="1:22" ht="19.5" thickBot="1" x14ac:dyDescent="0.35">
      <c r="A16" s="23"/>
      <c r="B16" s="24">
        <v>44813</v>
      </c>
      <c r="C16" s="25">
        <v>17740</v>
      </c>
      <c r="D16" s="35" t="s">
        <v>1254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71"/>
      <c r="T16" s="780">
        <f>SUM(T13:T15)</f>
        <v>173450</v>
      </c>
      <c r="U16" s="760"/>
      <c r="V16" s="761"/>
    </row>
    <row r="17" spans="1:22" ht="18" thickBot="1" x14ac:dyDescent="0.35">
      <c r="A17" s="23"/>
      <c r="B17" s="24">
        <v>44814</v>
      </c>
      <c r="C17" s="25">
        <v>19816.5</v>
      </c>
      <c r="D17" s="42" t="s">
        <v>1255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1256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72" t="s">
        <v>27</v>
      </c>
      <c r="V17" s="761"/>
    </row>
    <row r="18" spans="1:22" ht="18" thickBot="1" x14ac:dyDescent="0.35">
      <c r="A18" s="23"/>
      <c r="B18" s="24">
        <v>44815</v>
      </c>
      <c r="C18" s="25">
        <v>31662</v>
      </c>
      <c r="D18" s="35" t="s">
        <v>1258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72" t="s">
        <v>27</v>
      </c>
      <c r="V18" s="761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1259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327">
        <v>-49878</v>
      </c>
      <c r="U19" s="772" t="s">
        <v>27</v>
      </c>
      <c r="V19" s="761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1260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19" t="s">
        <v>1062</v>
      </c>
      <c r="S20" s="771">
        <v>44813</v>
      </c>
      <c r="T20" s="756">
        <v>-34611</v>
      </c>
      <c r="U20" s="762" t="s">
        <v>27</v>
      </c>
      <c r="V20" s="761"/>
    </row>
    <row r="21" spans="1:22" ht="18" thickBot="1" x14ac:dyDescent="0.35">
      <c r="A21" s="23"/>
      <c r="B21" s="24">
        <v>44818</v>
      </c>
      <c r="C21" s="25">
        <v>13474</v>
      </c>
      <c r="D21" s="35" t="s">
        <v>1261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1262</v>
      </c>
      <c r="S21" s="771"/>
      <c r="T21" s="763">
        <f>SUM(T16:T20)</f>
        <v>10450</v>
      </c>
      <c r="U21" s="764" t="s">
        <v>1253</v>
      </c>
      <c r="V21" s="761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81" t="s">
        <v>1263</v>
      </c>
      <c r="L22" s="49">
        <v>15000</v>
      </c>
      <c r="M22" s="32">
        <f>24500+61550</f>
        <v>86050</v>
      </c>
      <c r="N22" s="33">
        <v>80429</v>
      </c>
      <c r="P22" s="39">
        <f t="shared" si="1"/>
        <v>190017</v>
      </c>
      <c r="Q22" s="325">
        <f t="shared" si="0"/>
        <v>1</v>
      </c>
      <c r="R22" s="319">
        <v>0</v>
      </c>
      <c r="S22" s="771"/>
      <c r="T22" s="765"/>
      <c r="U22" s="765"/>
      <c r="V22" s="761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1264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</f>
        <v>23830</v>
      </c>
      <c r="N23" s="33">
        <v>23191</v>
      </c>
      <c r="P23" s="39">
        <f t="shared" si="1"/>
        <v>58012</v>
      </c>
      <c r="Q23" s="782">
        <f t="shared" si="0"/>
        <v>-14000</v>
      </c>
      <c r="R23" s="319">
        <v>0</v>
      </c>
      <c r="S23" s="771"/>
      <c r="T23" s="765"/>
      <c r="U23" s="765"/>
      <c r="V23" s="761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1265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 t="s">
        <v>1266</v>
      </c>
      <c r="K24" s="173" t="s">
        <v>1267</v>
      </c>
      <c r="L24" s="52">
        <v>22708</v>
      </c>
      <c r="M24" s="32">
        <v>0</v>
      </c>
      <c r="N24" s="33">
        <v>52661</v>
      </c>
      <c r="P24" s="39">
        <f>N24+M24+L24+I24+C24</f>
        <v>94854</v>
      </c>
      <c r="Q24" s="782">
        <f t="shared" si="0"/>
        <v>-17657</v>
      </c>
      <c r="R24" s="319">
        <v>0</v>
      </c>
      <c r="S24" s="771"/>
      <c r="T24" s="765"/>
      <c r="U24" s="765"/>
      <c r="V24" s="761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0</v>
      </c>
      <c r="N25" s="33">
        <v>29524</v>
      </c>
      <c r="P25" s="283">
        <f t="shared" si="1"/>
        <v>30503</v>
      </c>
      <c r="Q25" s="782">
        <f t="shared" si="0"/>
        <v>-60116</v>
      </c>
      <c r="R25" s="319">
        <v>0</v>
      </c>
      <c r="S25" s="769"/>
      <c r="T25" s="765"/>
      <c r="U25" s="765"/>
      <c r="V25" s="761"/>
    </row>
    <row r="26" spans="1:22" ht="18" thickBot="1" x14ac:dyDescent="0.35">
      <c r="A26" s="23"/>
      <c r="B26" s="24">
        <v>44823</v>
      </c>
      <c r="C26" s="25"/>
      <c r="D26" s="35"/>
      <c r="E26" s="27">
        <v>44823</v>
      </c>
      <c r="F26" s="28"/>
      <c r="G26" s="572"/>
      <c r="H26" s="29">
        <v>44823</v>
      </c>
      <c r="I26" s="30"/>
      <c r="J26" s="37"/>
      <c r="K26" s="728"/>
      <c r="L26" s="729"/>
      <c r="M26" s="32">
        <v>0</v>
      </c>
      <c r="N26" s="33">
        <v>0</v>
      </c>
      <c r="P26" s="283">
        <f t="shared" si="1"/>
        <v>0</v>
      </c>
      <c r="Q26" s="325">
        <f t="shared" si="0"/>
        <v>0</v>
      </c>
      <c r="R26" s="319">
        <v>0</v>
      </c>
      <c r="S26" s="770"/>
      <c r="T26" s="766"/>
      <c r="U26" s="766"/>
      <c r="V26" s="767"/>
    </row>
    <row r="27" spans="1:22" ht="18" customHeight="1" thickBot="1" x14ac:dyDescent="0.35">
      <c r="A27" s="23"/>
      <c r="B27" s="24">
        <v>44824</v>
      </c>
      <c r="C27" s="25"/>
      <c r="D27" s="42"/>
      <c r="E27" s="27">
        <v>44824</v>
      </c>
      <c r="F27" s="28"/>
      <c r="G27" s="572"/>
      <c r="H27" s="29">
        <v>44824</v>
      </c>
      <c r="I27" s="30"/>
      <c r="J27" s="55"/>
      <c r="K27" s="174"/>
      <c r="L27" s="54"/>
      <c r="M27" s="32">
        <v>0</v>
      </c>
      <c r="N27" s="33">
        <v>0</v>
      </c>
      <c r="P27" s="283">
        <f t="shared" si="1"/>
        <v>0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/>
      <c r="D28" s="42"/>
      <c r="E28" s="27">
        <v>44825</v>
      </c>
      <c r="F28" s="28"/>
      <c r="G28" s="572"/>
      <c r="H28" s="29">
        <v>44825</v>
      </c>
      <c r="I28" s="30"/>
      <c r="J28" s="56"/>
      <c r="K28" s="57"/>
      <c r="L28" s="54"/>
      <c r="M28" s="32">
        <v>0</v>
      </c>
      <c r="N28" s="33">
        <v>0</v>
      </c>
      <c r="P28" s="283">
        <f t="shared" si="1"/>
        <v>0</v>
      </c>
      <c r="Q28" s="325">
        <f t="shared" si="0"/>
        <v>0</v>
      </c>
      <c r="R28" s="319">
        <v>0</v>
      </c>
    </row>
    <row r="29" spans="1:22" ht="18" thickBot="1" x14ac:dyDescent="0.35">
      <c r="A29" s="23"/>
      <c r="B29" s="24">
        <v>44826</v>
      </c>
      <c r="C29" s="25"/>
      <c r="D29" s="58"/>
      <c r="E29" s="27">
        <v>44826</v>
      </c>
      <c r="F29" s="28"/>
      <c r="G29" s="572"/>
      <c r="H29" s="29">
        <v>44826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/>
      <c r="D30" s="58"/>
      <c r="E30" s="27">
        <v>44827</v>
      </c>
      <c r="F30" s="28"/>
      <c r="G30" s="572"/>
      <c r="H30" s="29">
        <v>44827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/>
      <c r="D31" s="67"/>
      <c r="E31" s="27">
        <v>44828</v>
      </c>
      <c r="F31" s="28"/>
      <c r="G31" s="572"/>
      <c r="H31" s="29">
        <v>44828</v>
      </c>
      <c r="I31" s="30"/>
      <c r="J31" s="56"/>
      <c r="K31" s="566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/>
      <c r="D32" s="64"/>
      <c r="E32" s="27">
        <v>44829</v>
      </c>
      <c r="F32" s="28"/>
      <c r="G32" s="572"/>
      <c r="H32" s="29">
        <v>44829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  <c r="S32" s="98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44807</v>
      </c>
      <c r="K34" s="739" t="s">
        <v>1250</v>
      </c>
      <c r="L34" s="39">
        <v>19507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44814</v>
      </c>
      <c r="K35" s="752" t="s">
        <v>1257</v>
      </c>
      <c r="L35" s="702">
        <v>19250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41"/>
      <c r="E36" s="27"/>
      <c r="F36" s="28"/>
      <c r="G36" s="662"/>
      <c r="H36" s="29"/>
      <c r="I36" s="30"/>
      <c r="J36" s="56">
        <v>44821</v>
      </c>
      <c r="K36" s="751" t="s">
        <v>1267</v>
      </c>
      <c r="L36" s="39">
        <v>22764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43"/>
      <c r="L41" s="39"/>
      <c r="M41" s="839">
        <f>SUM(M5:M40)</f>
        <v>1131793.68</v>
      </c>
      <c r="N41" s="839">
        <f>SUM(N5:N40)</f>
        <v>1053105</v>
      </c>
      <c r="P41" s="505">
        <f>SUM(P5:P40)</f>
        <v>2680225.6799999997</v>
      </c>
      <c r="Q41" s="893">
        <f>SUM(Q5:Q40)</f>
        <v>-81318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01"/>
      <c r="L42" s="702"/>
      <c r="M42" s="840"/>
      <c r="N42" s="840"/>
      <c r="P42" s="34"/>
      <c r="Q42" s="894"/>
      <c r="R42" s="227">
        <f>SUM(R5:R41)</f>
        <v>29415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38"/>
      <c r="L43" s="39"/>
      <c r="M43" s="750"/>
      <c r="N43" s="75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750"/>
      <c r="N44" s="75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671"/>
      <c r="L45" s="39"/>
      <c r="M45" s="895">
        <f>M41+N41</f>
        <v>2184898.6799999997</v>
      </c>
      <c r="N45" s="896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750"/>
      <c r="N46" s="75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/>
      <c r="K47" s="38"/>
      <c r="L47" s="39"/>
      <c r="M47" s="750"/>
      <c r="N47" s="75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/>
      <c r="K48" s="38"/>
      <c r="L48" s="69"/>
      <c r="M48" s="750"/>
      <c r="N48" s="75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38"/>
      <c r="L49" s="69"/>
      <c r="M49" s="750"/>
      <c r="N49" s="75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38"/>
      <c r="L50" s="69"/>
      <c r="M50" s="750"/>
      <c r="N50" s="75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38"/>
      <c r="L51" s="69"/>
      <c r="M51" s="750"/>
      <c r="N51" s="75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38"/>
      <c r="L52" s="69"/>
      <c r="M52" s="750"/>
      <c r="N52" s="75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38"/>
      <c r="L53" s="69"/>
      <c r="M53" s="750"/>
      <c r="N53" s="75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671"/>
      <c r="L54" s="69"/>
      <c r="M54" s="750"/>
      <c r="N54" s="75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570"/>
      <c r="L55" s="69"/>
      <c r="M55" s="750"/>
      <c r="N55" s="75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570"/>
      <c r="L56" s="69"/>
      <c r="M56" s="750"/>
      <c r="N56" s="750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50"/>
      <c r="N57" s="750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50"/>
      <c r="N58" s="750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50"/>
      <c r="N59" s="750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365819</v>
      </c>
      <c r="D67" s="88"/>
      <c r="E67" s="91" t="s">
        <v>8</v>
      </c>
      <c r="F67" s="90">
        <f>SUM(F5:F60)</f>
        <v>2639709</v>
      </c>
      <c r="G67" s="573"/>
      <c r="H67" s="91" t="s">
        <v>9</v>
      </c>
      <c r="I67" s="92">
        <f>SUM(I5:I60)</f>
        <v>55232</v>
      </c>
      <c r="J67" s="93"/>
      <c r="K67" s="94" t="s">
        <v>10</v>
      </c>
      <c r="L67" s="95">
        <f>SUM(L5:L65)-L26</f>
        <v>135797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94" t="s">
        <v>11</v>
      </c>
      <c r="I69" s="795"/>
      <c r="J69" s="559"/>
      <c r="K69" s="927">
        <f>I67+L67</f>
        <v>191029</v>
      </c>
      <c r="L69" s="928"/>
      <c r="M69" s="272"/>
      <c r="N69" s="272"/>
      <c r="P69" s="34"/>
      <c r="Q69" s="13"/>
    </row>
    <row r="70" spans="1:17" x14ac:dyDescent="0.25">
      <c r="D70" s="800" t="s">
        <v>12</v>
      </c>
      <c r="E70" s="800"/>
      <c r="F70" s="312">
        <f>F67-K69-C67</f>
        <v>2082861</v>
      </c>
      <c r="I70" s="102"/>
      <c r="J70" s="560"/>
    </row>
    <row r="71" spans="1:17" ht="18.75" x14ac:dyDescent="0.3">
      <c r="D71" s="830" t="s">
        <v>95</v>
      </c>
      <c r="E71" s="830"/>
      <c r="F71" s="111">
        <v>0</v>
      </c>
      <c r="I71" s="801" t="s">
        <v>13</v>
      </c>
      <c r="J71" s="802"/>
      <c r="K71" s="803">
        <f>F73+F74+F75</f>
        <v>2082861</v>
      </c>
      <c r="L71" s="80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2082861</v>
      </c>
      <c r="H73" s="555"/>
      <c r="I73" s="108" t="s">
        <v>15</v>
      </c>
      <c r="J73" s="109"/>
      <c r="K73" s="929">
        <f>-C4</f>
        <v>-2672555.9900000002</v>
      </c>
      <c r="L73" s="803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783" t="s">
        <v>18</v>
      </c>
      <c r="E75" s="784"/>
      <c r="F75" s="113">
        <v>0</v>
      </c>
      <c r="I75" s="785" t="s">
        <v>97</v>
      </c>
      <c r="J75" s="786"/>
      <c r="K75" s="787">
        <f>K71+K73</f>
        <v>-589694.99000000022</v>
      </c>
      <c r="L75" s="78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M123"/>
  <sheetViews>
    <sheetView workbookViewId="0">
      <selection activeCell="G13" sqref="G1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/>
      <c r="B3" s="246"/>
      <c r="C3" s="111"/>
      <c r="D3" s="412"/>
      <c r="E3" s="111"/>
      <c r="F3" s="410">
        <f>C3-E3</f>
        <v>0</v>
      </c>
      <c r="H3" s="753"/>
      <c r="I3" s="347"/>
      <c r="J3" s="349"/>
      <c r="K3" s="732"/>
      <c r="L3" s="706"/>
      <c r="M3" s="183">
        <f>J3-L3</f>
        <v>0</v>
      </c>
    </row>
    <row r="4" spans="1:13" ht="18.75" x14ac:dyDescent="0.3">
      <c r="A4" s="454"/>
      <c r="B4" s="246"/>
      <c r="C4" s="111"/>
      <c r="D4" s="412"/>
      <c r="E4" s="111"/>
      <c r="F4" s="544">
        <f t="shared" ref="F4:F65" si="0">C4-E4</f>
        <v>0</v>
      </c>
      <c r="G4" s="138"/>
      <c r="H4" s="753"/>
      <c r="I4" s="347"/>
      <c r="J4" s="349"/>
      <c r="K4" s="732"/>
      <c r="L4" s="706"/>
      <c r="M4" s="137">
        <f>M3+J4-L4</f>
        <v>0</v>
      </c>
    </row>
    <row r="5" spans="1:13" ht="17.25" x14ac:dyDescent="0.3">
      <c r="A5" s="454"/>
      <c r="B5" s="246"/>
      <c r="C5" s="111"/>
      <c r="D5" s="412"/>
      <c r="E5" s="111"/>
      <c r="F5" s="544">
        <f t="shared" si="0"/>
        <v>0</v>
      </c>
      <c r="H5" s="753"/>
      <c r="I5" s="347"/>
      <c r="J5" s="349"/>
      <c r="K5" s="732"/>
      <c r="L5" s="706"/>
      <c r="M5" s="137">
        <f t="shared" ref="M5:M65" si="1">M4+J5-L5</f>
        <v>0</v>
      </c>
    </row>
    <row r="6" spans="1:13" ht="17.25" x14ac:dyDescent="0.3">
      <c r="A6" s="454"/>
      <c r="B6" s="246"/>
      <c r="C6" s="111"/>
      <c r="D6" s="412"/>
      <c r="E6" s="111"/>
      <c r="F6" s="544">
        <f t="shared" si="0"/>
        <v>0</v>
      </c>
      <c r="H6" s="753"/>
      <c r="I6" s="347"/>
      <c r="J6" s="349"/>
      <c r="K6" s="732"/>
      <c r="L6" s="706"/>
      <c r="M6" s="137">
        <f t="shared" si="1"/>
        <v>0</v>
      </c>
    </row>
    <row r="7" spans="1:13" ht="17.25" x14ac:dyDescent="0.3">
      <c r="A7" s="454"/>
      <c r="B7" s="246"/>
      <c r="C7" s="111"/>
      <c r="D7" s="412"/>
      <c r="E7" s="111"/>
      <c r="F7" s="544">
        <f t="shared" si="0"/>
        <v>0</v>
      </c>
      <c r="H7" s="753"/>
      <c r="I7" s="347"/>
      <c r="J7" s="349"/>
      <c r="K7" s="732"/>
      <c r="L7" s="706"/>
      <c r="M7" s="137">
        <f t="shared" si="1"/>
        <v>0</v>
      </c>
    </row>
    <row r="8" spans="1:13" ht="17.25" x14ac:dyDescent="0.3">
      <c r="A8" s="454"/>
      <c r="B8" s="246"/>
      <c r="C8" s="111"/>
      <c r="D8" s="412"/>
      <c r="E8" s="111"/>
      <c r="F8" s="544">
        <f t="shared" si="0"/>
        <v>0</v>
      </c>
      <c r="H8" s="753"/>
      <c r="I8" s="347"/>
      <c r="J8" s="349"/>
      <c r="K8" s="732"/>
      <c r="L8" s="706"/>
      <c r="M8" s="137">
        <f t="shared" si="1"/>
        <v>0</v>
      </c>
    </row>
    <row r="9" spans="1:13" ht="17.25" x14ac:dyDescent="0.3">
      <c r="A9" s="454"/>
      <c r="B9" s="246"/>
      <c r="C9" s="111"/>
      <c r="D9" s="412"/>
      <c r="E9" s="111"/>
      <c r="F9" s="544">
        <f t="shared" si="0"/>
        <v>0</v>
      </c>
      <c r="H9" s="753"/>
      <c r="I9" s="347"/>
      <c r="J9" s="349"/>
      <c r="K9" s="732"/>
      <c r="L9" s="706"/>
      <c r="M9" s="137">
        <f t="shared" si="1"/>
        <v>0</v>
      </c>
    </row>
    <row r="10" spans="1:13" ht="18.75" x14ac:dyDescent="0.3">
      <c r="A10" s="454"/>
      <c r="B10" s="246"/>
      <c r="C10" s="111"/>
      <c r="D10" s="412"/>
      <c r="E10" s="111"/>
      <c r="F10" s="544">
        <f t="shared" si="0"/>
        <v>0</v>
      </c>
      <c r="G10" s="138"/>
      <c r="H10" s="753"/>
      <c r="I10" s="347"/>
      <c r="J10" s="349"/>
      <c r="K10" s="732"/>
      <c r="L10" s="706"/>
      <c r="M10" s="137">
        <f t="shared" si="1"/>
        <v>0</v>
      </c>
    </row>
    <row r="11" spans="1:13" ht="17.25" x14ac:dyDescent="0.3">
      <c r="A11" s="454"/>
      <c r="B11" s="246"/>
      <c r="C11" s="111"/>
      <c r="D11" s="412"/>
      <c r="E11" s="111"/>
      <c r="F11" s="544">
        <f t="shared" si="0"/>
        <v>0</v>
      </c>
      <c r="H11" s="753"/>
      <c r="I11" s="347"/>
      <c r="J11" s="349"/>
      <c r="K11" s="732"/>
      <c r="L11" s="706"/>
      <c r="M11" s="137">
        <f t="shared" si="1"/>
        <v>0</v>
      </c>
    </row>
    <row r="12" spans="1:13" ht="17.25" x14ac:dyDescent="0.3">
      <c r="A12" s="454"/>
      <c r="B12" s="246"/>
      <c r="C12" s="111"/>
      <c r="D12" s="412"/>
      <c r="E12" s="111"/>
      <c r="F12" s="544">
        <f t="shared" si="0"/>
        <v>0</v>
      </c>
      <c r="H12" s="753"/>
      <c r="I12" s="347"/>
      <c r="J12" s="349"/>
      <c r="K12" s="732"/>
      <c r="L12" s="706"/>
      <c r="M12" s="137">
        <f t="shared" si="1"/>
        <v>0</v>
      </c>
    </row>
    <row r="13" spans="1:13" ht="17.25" x14ac:dyDescent="0.3">
      <c r="A13" s="454"/>
      <c r="B13" s="246"/>
      <c r="C13" s="111"/>
      <c r="D13" s="412"/>
      <c r="E13" s="111"/>
      <c r="F13" s="544">
        <f t="shared" si="0"/>
        <v>0</v>
      </c>
      <c r="H13" s="753"/>
      <c r="I13" s="347"/>
      <c r="J13" s="349"/>
      <c r="K13" s="732"/>
      <c r="L13" s="706"/>
      <c r="M13" s="137">
        <f t="shared" si="1"/>
        <v>0</v>
      </c>
    </row>
    <row r="14" spans="1:13" ht="17.25" x14ac:dyDescent="0.3">
      <c r="A14" s="454"/>
      <c r="B14" s="246"/>
      <c r="C14" s="111"/>
      <c r="D14" s="412"/>
      <c r="E14" s="111"/>
      <c r="F14" s="544">
        <f t="shared" si="0"/>
        <v>0</v>
      </c>
      <c r="H14" s="753"/>
      <c r="I14" s="347"/>
      <c r="J14" s="349"/>
      <c r="K14" s="732"/>
      <c r="L14" s="706"/>
      <c r="M14" s="137">
        <f t="shared" si="1"/>
        <v>0</v>
      </c>
    </row>
    <row r="15" spans="1:13" ht="17.25" x14ac:dyDescent="0.3">
      <c r="A15" s="454"/>
      <c r="B15" s="246"/>
      <c r="C15" s="111"/>
      <c r="D15" s="412"/>
      <c r="E15" s="111"/>
      <c r="F15" s="544">
        <f t="shared" si="0"/>
        <v>0</v>
      </c>
      <c r="H15" s="753"/>
      <c r="I15" s="347"/>
      <c r="J15" s="349"/>
      <c r="K15" s="732"/>
      <c r="L15" s="706"/>
      <c r="M15" s="137">
        <f t="shared" si="1"/>
        <v>0</v>
      </c>
    </row>
    <row r="16" spans="1:13" ht="17.25" x14ac:dyDescent="0.3">
      <c r="A16" s="454"/>
      <c r="B16" s="246"/>
      <c r="C16" s="111"/>
      <c r="D16" s="412"/>
      <c r="E16" s="111"/>
      <c r="F16" s="544">
        <f t="shared" si="0"/>
        <v>0</v>
      </c>
      <c r="H16" s="753"/>
      <c r="I16" s="347"/>
      <c r="J16" s="349"/>
      <c r="K16" s="732"/>
      <c r="L16" s="706"/>
      <c r="M16" s="137">
        <f t="shared" si="1"/>
        <v>0</v>
      </c>
    </row>
    <row r="17" spans="1:13" ht="17.25" x14ac:dyDescent="0.3">
      <c r="A17" s="454"/>
      <c r="B17" s="246"/>
      <c r="C17" s="111"/>
      <c r="D17" s="412"/>
      <c r="E17" s="111"/>
      <c r="F17" s="544">
        <f t="shared" si="0"/>
        <v>0</v>
      </c>
      <c r="H17" s="753"/>
      <c r="I17" s="347"/>
      <c r="J17" s="349"/>
      <c r="K17" s="732"/>
      <c r="L17" s="706"/>
      <c r="M17" s="137">
        <f t="shared" si="1"/>
        <v>0</v>
      </c>
    </row>
    <row r="18" spans="1:13" ht="17.25" x14ac:dyDescent="0.3">
      <c r="A18" s="454"/>
      <c r="B18" s="246"/>
      <c r="C18" s="111"/>
      <c r="D18" s="412"/>
      <c r="E18" s="111"/>
      <c r="F18" s="544">
        <f t="shared" si="0"/>
        <v>0</v>
      </c>
      <c r="H18" s="753"/>
      <c r="I18" s="347"/>
      <c r="J18" s="349"/>
      <c r="K18" s="732"/>
      <c r="L18" s="706"/>
      <c r="M18" s="137">
        <f t="shared" si="1"/>
        <v>0</v>
      </c>
    </row>
    <row r="19" spans="1:13" ht="17.25" x14ac:dyDescent="0.3">
      <c r="A19" s="454"/>
      <c r="B19" s="246"/>
      <c r="C19" s="111"/>
      <c r="D19" s="412"/>
      <c r="E19" s="111"/>
      <c r="F19" s="544">
        <f t="shared" si="0"/>
        <v>0</v>
      </c>
      <c r="H19" s="753"/>
      <c r="I19" s="347"/>
      <c r="J19" s="349"/>
      <c r="K19" s="732"/>
      <c r="L19" s="706"/>
      <c r="M19" s="137">
        <f t="shared" si="1"/>
        <v>0</v>
      </c>
    </row>
    <row r="20" spans="1:13" ht="17.25" x14ac:dyDescent="0.3">
      <c r="A20" s="454"/>
      <c r="B20" s="246"/>
      <c r="C20" s="111"/>
      <c r="D20" s="412"/>
      <c r="E20" s="111"/>
      <c r="F20" s="544">
        <f t="shared" si="0"/>
        <v>0</v>
      </c>
      <c r="H20" s="753"/>
      <c r="I20" s="347"/>
      <c r="J20" s="349"/>
      <c r="K20" s="732"/>
      <c r="L20" s="706"/>
      <c r="M20" s="137">
        <f t="shared" si="1"/>
        <v>0</v>
      </c>
    </row>
    <row r="21" spans="1:13" ht="17.25" x14ac:dyDescent="0.3">
      <c r="A21" s="454"/>
      <c r="B21" s="246"/>
      <c r="C21" s="111"/>
      <c r="D21" s="412"/>
      <c r="E21" s="111"/>
      <c r="F21" s="544">
        <f t="shared" si="0"/>
        <v>0</v>
      </c>
      <c r="H21" s="753"/>
      <c r="I21" s="347"/>
      <c r="J21" s="349"/>
      <c r="K21" s="732"/>
      <c r="L21" s="706"/>
      <c r="M21" s="137">
        <f t="shared" si="1"/>
        <v>0</v>
      </c>
    </row>
    <row r="22" spans="1:13" ht="18.75" x14ac:dyDescent="0.3">
      <c r="A22" s="454"/>
      <c r="B22" s="246"/>
      <c r="C22" s="111"/>
      <c r="D22" s="412"/>
      <c r="E22" s="111"/>
      <c r="F22" s="544">
        <f t="shared" si="0"/>
        <v>0</v>
      </c>
      <c r="G22" s="644"/>
      <c r="H22" s="753"/>
      <c r="I22" s="347"/>
      <c r="J22" s="349"/>
      <c r="K22" s="732"/>
      <c r="L22" s="706"/>
      <c r="M22" s="137">
        <f t="shared" si="1"/>
        <v>0</v>
      </c>
    </row>
    <row r="23" spans="1:13" ht="15.75" x14ac:dyDescent="0.25">
      <c r="A23" s="454"/>
      <c r="B23" s="246"/>
      <c r="C23" s="111"/>
      <c r="D23" s="412"/>
      <c r="E23" s="111"/>
      <c r="F23" s="544">
        <f t="shared" si="0"/>
        <v>0</v>
      </c>
      <c r="G23" s="2"/>
      <c r="H23" s="753"/>
      <c r="I23" s="347"/>
      <c r="J23" s="349"/>
      <c r="K23" s="412"/>
      <c r="L23" s="111"/>
      <c r="M23" s="137">
        <f t="shared" si="1"/>
        <v>0</v>
      </c>
    </row>
    <row r="24" spans="1:13" ht="21" customHeight="1" x14ac:dyDescent="0.25">
      <c r="A24" s="454"/>
      <c r="B24" s="246"/>
      <c r="C24" s="111"/>
      <c r="D24" s="412"/>
      <c r="E24" s="111"/>
      <c r="F24" s="544">
        <f t="shared" si="0"/>
        <v>0</v>
      </c>
      <c r="G24" s="2"/>
      <c r="H24" s="753"/>
      <c r="I24" s="347"/>
      <c r="J24" s="349"/>
      <c r="K24" s="412"/>
      <c r="L24" s="111"/>
      <c r="M24" s="137">
        <f t="shared" si="1"/>
        <v>0</v>
      </c>
    </row>
    <row r="25" spans="1:13" ht="15.75" x14ac:dyDescent="0.25">
      <c r="A25" s="454"/>
      <c r="B25" s="246"/>
      <c r="C25" s="111"/>
      <c r="D25" s="412"/>
      <c r="E25" s="111"/>
      <c r="F25" s="544">
        <f t="shared" si="0"/>
        <v>0</v>
      </c>
      <c r="G25" s="645"/>
      <c r="H25" s="753"/>
      <c r="I25" s="347"/>
      <c r="J25" s="349"/>
      <c r="K25" s="412"/>
      <c r="L25" s="111"/>
      <c r="M25" s="137">
        <f t="shared" si="1"/>
        <v>0</v>
      </c>
    </row>
    <row r="26" spans="1:13" ht="15.75" x14ac:dyDescent="0.25">
      <c r="A26" s="454"/>
      <c r="B26" s="580"/>
      <c r="C26" s="111"/>
      <c r="D26" s="412"/>
      <c r="E26" s="111"/>
      <c r="F26" s="544">
        <f t="shared" si="0"/>
        <v>0</v>
      </c>
      <c r="G26" s="645"/>
      <c r="H26" s="753"/>
      <c r="I26" s="347"/>
      <c r="J26" s="349"/>
      <c r="K26" s="412"/>
      <c r="L26" s="111"/>
      <c r="M26" s="137">
        <f t="shared" si="1"/>
        <v>0</v>
      </c>
    </row>
    <row r="27" spans="1:13" ht="15.75" x14ac:dyDescent="0.25">
      <c r="A27" s="454"/>
      <c r="B27" s="246"/>
      <c r="C27" s="111"/>
      <c r="D27" s="412"/>
      <c r="E27" s="111"/>
      <c r="F27" s="544">
        <f t="shared" si="0"/>
        <v>0</v>
      </c>
      <c r="G27" s="645"/>
      <c r="H27" s="753"/>
      <c r="I27" s="347"/>
      <c r="J27" s="349"/>
      <c r="K27" s="412"/>
      <c r="L27" s="111"/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53"/>
      <c r="I28" s="347"/>
      <c r="J28" s="349"/>
      <c r="K28" s="412"/>
      <c r="L28" s="111"/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53"/>
      <c r="I29" s="347"/>
      <c r="J29" s="349"/>
      <c r="K29" s="412"/>
      <c r="L29" s="111"/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53"/>
      <c r="I30" s="347"/>
      <c r="J30" s="349"/>
      <c r="K30" s="412"/>
      <c r="L30" s="111"/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53"/>
      <c r="I31" s="347"/>
      <c r="J31" s="349"/>
      <c r="K31" s="412"/>
      <c r="L31" s="111"/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53"/>
      <c r="I32" s="347"/>
      <c r="J32" s="349"/>
      <c r="K32" s="412"/>
      <c r="L32" s="111"/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53"/>
      <c r="I33" s="347"/>
      <c r="J33" s="349"/>
      <c r="K33" s="412"/>
      <c r="L33" s="111"/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53"/>
      <c r="I34" s="347"/>
      <c r="J34" s="349"/>
      <c r="K34" s="412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87" t="s">
        <v>594</v>
      </c>
      <c r="I40" s="888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89"/>
      <c r="I41" s="890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91"/>
      <c r="I42" s="892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0</v>
      </c>
      <c r="D67" s="407"/>
      <c r="E67" s="395">
        <f>SUM(E3:E66)</f>
        <v>0</v>
      </c>
      <c r="F67" s="153">
        <f>SUM(F3:F66)</f>
        <v>0</v>
      </c>
      <c r="H67" s="883" t="s">
        <v>594</v>
      </c>
      <c r="I67" s="884"/>
      <c r="J67" s="642">
        <f>SUM(J3:J66)</f>
        <v>0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45" t="s">
        <v>207</v>
      </c>
      <c r="H68" s="885"/>
      <c r="I68" s="886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46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07"/>
      <c r="C1" s="809" t="s">
        <v>208</v>
      </c>
      <c r="D1" s="810"/>
      <c r="E1" s="810"/>
      <c r="F1" s="810"/>
      <c r="G1" s="810"/>
      <c r="H1" s="810"/>
      <c r="I1" s="810"/>
      <c r="J1" s="810"/>
      <c r="K1" s="810"/>
      <c r="L1" s="810"/>
      <c r="M1" s="810"/>
    </row>
    <row r="2" spans="1:25" ht="16.5" thickBot="1" x14ac:dyDescent="0.3">
      <c r="B2" s="808"/>
      <c r="C2" s="3"/>
      <c r="H2" s="5"/>
      <c r="I2" s="6"/>
      <c r="J2" s="7"/>
      <c r="L2" s="8"/>
      <c r="M2" s="6"/>
      <c r="N2" s="9"/>
    </row>
    <row r="3" spans="1:25" ht="21.75" thickBot="1" x14ac:dyDescent="0.35">
      <c r="B3" s="811" t="s">
        <v>0</v>
      </c>
      <c r="C3" s="812"/>
      <c r="D3" s="10"/>
      <c r="E3" s="11"/>
      <c r="F3" s="11"/>
      <c r="H3" s="813" t="s">
        <v>26</v>
      </c>
      <c r="I3" s="813"/>
      <c r="K3" s="165"/>
      <c r="L3" s="13"/>
      <c r="M3" s="14"/>
      <c r="P3" s="837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14" t="s">
        <v>2</v>
      </c>
      <c r="F4" s="815"/>
      <c r="H4" s="816" t="s">
        <v>3</v>
      </c>
      <c r="I4" s="817"/>
      <c r="J4" s="19"/>
      <c r="K4" s="166"/>
      <c r="L4" s="20"/>
      <c r="M4" s="21" t="s">
        <v>4</v>
      </c>
      <c r="N4" s="22" t="s">
        <v>5</v>
      </c>
      <c r="P4" s="838"/>
      <c r="Q4" s="286" t="s">
        <v>209</v>
      </c>
      <c r="W4" s="820" t="s">
        <v>124</v>
      </c>
      <c r="X4" s="820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820"/>
      <c r="X5" s="820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824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825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826"/>
      <c r="X21" s="826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827"/>
      <c r="X23" s="827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827"/>
      <c r="X24" s="827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828"/>
      <c r="X25" s="828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828"/>
      <c r="X26" s="828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821"/>
      <c r="X27" s="822"/>
      <c r="Y27" s="823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822"/>
      <c r="X28" s="822"/>
      <c r="Y28" s="823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839">
        <f>SUM(M5:M35)</f>
        <v>321168.83</v>
      </c>
      <c r="N36" s="841">
        <f>SUM(N5:N35)</f>
        <v>467016</v>
      </c>
      <c r="O36" s="276"/>
      <c r="P36" s="277">
        <v>0</v>
      </c>
      <c r="Q36" s="843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840"/>
      <c r="N37" s="842"/>
      <c r="O37" s="276"/>
      <c r="P37" s="277">
        <v>0</v>
      </c>
      <c r="Q37" s="844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94" t="s">
        <v>11</v>
      </c>
      <c r="I52" s="795"/>
      <c r="J52" s="100"/>
      <c r="K52" s="796">
        <f>I50+L50</f>
        <v>71911.59</v>
      </c>
      <c r="L52" s="829"/>
      <c r="M52" s="272"/>
      <c r="N52" s="272"/>
      <c r="P52" s="34"/>
      <c r="Q52" s="13"/>
    </row>
    <row r="53" spans="1:17" ht="16.5" thickBot="1" x14ac:dyDescent="0.3">
      <c r="D53" s="800" t="s">
        <v>12</v>
      </c>
      <c r="E53" s="800"/>
      <c r="F53" s="312">
        <f>F50-K52-C50</f>
        <v>-25952.549999999814</v>
      </c>
      <c r="I53" s="102"/>
      <c r="J53" s="103"/>
    </row>
    <row r="54" spans="1:17" ht="18.75" x14ac:dyDescent="0.3">
      <c r="D54" s="830" t="s">
        <v>95</v>
      </c>
      <c r="E54" s="830"/>
      <c r="F54" s="111">
        <v>-706888.38</v>
      </c>
      <c r="I54" s="801" t="s">
        <v>13</v>
      </c>
      <c r="J54" s="802"/>
      <c r="K54" s="803">
        <f>F56+F57+F58</f>
        <v>1308778.3500000003</v>
      </c>
      <c r="L54" s="803"/>
      <c r="M54" s="831" t="s">
        <v>211</v>
      </c>
      <c r="N54" s="832"/>
      <c r="O54" s="832"/>
      <c r="P54" s="832"/>
      <c r="Q54" s="833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834"/>
      <c r="N55" s="835"/>
      <c r="O55" s="835"/>
      <c r="P55" s="835"/>
      <c r="Q55" s="836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805">
        <f>-C4</f>
        <v>-567389.35</v>
      </c>
      <c r="L56" s="806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83" t="s">
        <v>18</v>
      </c>
      <c r="E58" s="784"/>
      <c r="F58" s="113">
        <v>2142307.62</v>
      </c>
      <c r="I58" s="785" t="s">
        <v>198</v>
      </c>
      <c r="J58" s="786"/>
      <c r="K58" s="787">
        <f>K54+K56</f>
        <v>741389.00000000035</v>
      </c>
      <c r="L58" s="78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45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46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7"/>
      <c r="C1" s="809" t="s">
        <v>208</v>
      </c>
      <c r="D1" s="810"/>
      <c r="E1" s="810"/>
      <c r="F1" s="810"/>
      <c r="G1" s="810"/>
      <c r="H1" s="810"/>
      <c r="I1" s="810"/>
      <c r="J1" s="810"/>
      <c r="K1" s="810"/>
      <c r="L1" s="810"/>
      <c r="M1" s="810"/>
    </row>
    <row r="2" spans="1:25" ht="16.5" thickBot="1" x14ac:dyDescent="0.3">
      <c r="B2" s="808"/>
      <c r="C2" s="3"/>
      <c r="H2" s="5"/>
      <c r="I2" s="6"/>
      <c r="J2" s="7"/>
      <c r="L2" s="8"/>
      <c r="M2" s="6"/>
      <c r="N2" s="9"/>
    </row>
    <row r="3" spans="1:25" ht="21.75" thickBot="1" x14ac:dyDescent="0.35">
      <c r="B3" s="811" t="s">
        <v>0</v>
      </c>
      <c r="C3" s="812"/>
      <c r="D3" s="10"/>
      <c r="E3" s="11"/>
      <c r="F3" s="11"/>
      <c r="H3" s="813" t="s">
        <v>26</v>
      </c>
      <c r="I3" s="813"/>
      <c r="K3" s="165"/>
      <c r="L3" s="13"/>
      <c r="M3" s="14"/>
      <c r="P3" s="837" t="s">
        <v>6</v>
      </c>
      <c r="R3" s="847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14" t="s">
        <v>2</v>
      </c>
      <c r="F4" s="815"/>
      <c r="H4" s="816" t="s">
        <v>3</v>
      </c>
      <c r="I4" s="817"/>
      <c r="J4" s="19"/>
      <c r="K4" s="166"/>
      <c r="L4" s="20"/>
      <c r="M4" s="21" t="s">
        <v>4</v>
      </c>
      <c r="N4" s="22" t="s">
        <v>5</v>
      </c>
      <c r="P4" s="838"/>
      <c r="Q4" s="322" t="s">
        <v>217</v>
      </c>
      <c r="R4" s="848"/>
      <c r="W4" s="820" t="s">
        <v>124</v>
      </c>
      <c r="X4" s="820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820"/>
      <c r="X5" s="820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824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825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826"/>
      <c r="X21" s="826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827"/>
      <c r="X23" s="827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827"/>
      <c r="X24" s="827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828"/>
      <c r="X25" s="828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828"/>
      <c r="X26" s="828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821"/>
      <c r="X27" s="822"/>
      <c r="Y27" s="823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822"/>
      <c r="X28" s="822"/>
      <c r="Y28" s="823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839">
        <f>SUM(M5:M35)</f>
        <v>1077791.3</v>
      </c>
      <c r="N36" s="841">
        <f>SUM(N5:N35)</f>
        <v>936398</v>
      </c>
      <c r="O36" s="276"/>
      <c r="P36" s="277">
        <v>0</v>
      </c>
      <c r="Q36" s="843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840"/>
      <c r="N37" s="842"/>
      <c r="O37" s="276"/>
      <c r="P37" s="277">
        <v>0</v>
      </c>
      <c r="Q37" s="844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94" t="s">
        <v>11</v>
      </c>
      <c r="I52" s="795"/>
      <c r="J52" s="100"/>
      <c r="K52" s="796">
        <f>I50+L50</f>
        <v>90750.75</v>
      </c>
      <c r="L52" s="829"/>
      <c r="M52" s="272"/>
      <c r="N52" s="272"/>
      <c r="P52" s="34"/>
      <c r="Q52" s="13"/>
    </row>
    <row r="53" spans="1:17" ht="16.5" thickBot="1" x14ac:dyDescent="0.3">
      <c r="D53" s="800" t="s">
        <v>12</v>
      </c>
      <c r="E53" s="800"/>
      <c r="F53" s="312">
        <f>F50-K52-C50</f>
        <v>1739855.03</v>
      </c>
      <c r="I53" s="102"/>
      <c r="J53" s="103"/>
    </row>
    <row r="54" spans="1:17" ht="18.75" x14ac:dyDescent="0.3">
      <c r="D54" s="830" t="s">
        <v>95</v>
      </c>
      <c r="E54" s="830"/>
      <c r="F54" s="111">
        <v>-1567070.66</v>
      </c>
      <c r="I54" s="801" t="s">
        <v>13</v>
      </c>
      <c r="J54" s="802"/>
      <c r="K54" s="803">
        <f>F56+F57+F58</f>
        <v>703192.8600000001</v>
      </c>
      <c r="L54" s="803"/>
      <c r="M54" s="831" t="s">
        <v>211</v>
      </c>
      <c r="N54" s="832"/>
      <c r="O54" s="832"/>
      <c r="P54" s="832"/>
      <c r="Q54" s="833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834"/>
      <c r="N55" s="835"/>
      <c r="O55" s="835"/>
      <c r="P55" s="835"/>
      <c r="Q55" s="836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805">
        <f>-C4</f>
        <v>-567389.35</v>
      </c>
      <c r="L56" s="806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83" t="s">
        <v>18</v>
      </c>
      <c r="E58" s="784"/>
      <c r="F58" s="113">
        <v>754143.23</v>
      </c>
      <c r="I58" s="785" t="s">
        <v>198</v>
      </c>
      <c r="J58" s="786"/>
      <c r="K58" s="787">
        <f>K54+K56</f>
        <v>135803.51000000013</v>
      </c>
      <c r="L58" s="78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45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46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7"/>
      <c r="C1" s="849" t="s">
        <v>316</v>
      </c>
      <c r="D1" s="850"/>
      <c r="E1" s="850"/>
      <c r="F1" s="850"/>
      <c r="G1" s="850"/>
      <c r="H1" s="850"/>
      <c r="I1" s="850"/>
      <c r="J1" s="850"/>
      <c r="K1" s="850"/>
      <c r="L1" s="850"/>
      <c r="M1" s="850"/>
    </row>
    <row r="2" spans="1:25" ht="16.5" thickBot="1" x14ac:dyDescent="0.3">
      <c r="B2" s="808"/>
      <c r="C2" s="3"/>
      <c r="H2" s="5"/>
      <c r="I2" s="6"/>
      <c r="J2" s="7"/>
      <c r="L2" s="8"/>
      <c r="M2" s="6"/>
      <c r="N2" s="9"/>
    </row>
    <row r="3" spans="1:25" ht="21.75" thickBot="1" x14ac:dyDescent="0.35">
      <c r="B3" s="811" t="s">
        <v>0</v>
      </c>
      <c r="C3" s="812"/>
      <c r="D3" s="10"/>
      <c r="E3" s="11"/>
      <c r="F3" s="11"/>
      <c r="H3" s="813" t="s">
        <v>26</v>
      </c>
      <c r="I3" s="813"/>
      <c r="K3" s="165"/>
      <c r="L3" s="13"/>
      <c r="M3" s="14"/>
      <c r="P3" s="837" t="s">
        <v>6</v>
      </c>
      <c r="R3" s="847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14" t="s">
        <v>2</v>
      </c>
      <c r="F4" s="815"/>
      <c r="H4" s="816" t="s">
        <v>3</v>
      </c>
      <c r="I4" s="817"/>
      <c r="J4" s="19"/>
      <c r="K4" s="166"/>
      <c r="L4" s="20"/>
      <c r="M4" s="21" t="s">
        <v>4</v>
      </c>
      <c r="N4" s="22" t="s">
        <v>5</v>
      </c>
      <c r="P4" s="838"/>
      <c r="Q4" s="322" t="s">
        <v>217</v>
      </c>
      <c r="R4" s="848"/>
      <c r="W4" s="820" t="s">
        <v>124</v>
      </c>
      <c r="X4" s="820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820"/>
      <c r="X5" s="820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824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825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826"/>
      <c r="X21" s="826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827"/>
      <c r="X23" s="827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827"/>
      <c r="X24" s="827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828"/>
      <c r="X25" s="828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828"/>
      <c r="X26" s="828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821"/>
      <c r="X27" s="822"/>
      <c r="Y27" s="823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822"/>
      <c r="X28" s="822"/>
      <c r="Y28" s="823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839">
        <f>SUM(M5:M35)</f>
        <v>1818445.73</v>
      </c>
      <c r="N36" s="841">
        <f>SUM(N5:N35)</f>
        <v>739014</v>
      </c>
      <c r="O36" s="276"/>
      <c r="P36" s="277">
        <v>0</v>
      </c>
      <c r="Q36" s="843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840"/>
      <c r="N37" s="842"/>
      <c r="O37" s="276"/>
      <c r="P37" s="277">
        <v>0</v>
      </c>
      <c r="Q37" s="844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94" t="s">
        <v>11</v>
      </c>
      <c r="I52" s="795"/>
      <c r="J52" s="100"/>
      <c r="K52" s="796">
        <f>I50+L50</f>
        <v>158798.12</v>
      </c>
      <c r="L52" s="829"/>
      <c r="M52" s="272"/>
      <c r="N52" s="272"/>
      <c r="P52" s="34"/>
      <c r="Q52" s="13"/>
    </row>
    <row r="53" spans="1:17" x14ac:dyDescent="0.25">
      <c r="D53" s="800" t="s">
        <v>12</v>
      </c>
      <c r="E53" s="800"/>
      <c r="F53" s="312">
        <f>F50-K52-C50</f>
        <v>2078470.75</v>
      </c>
      <c r="I53" s="102"/>
      <c r="J53" s="103"/>
    </row>
    <row r="54" spans="1:17" ht="18.75" x14ac:dyDescent="0.3">
      <c r="D54" s="830" t="s">
        <v>95</v>
      </c>
      <c r="E54" s="830"/>
      <c r="F54" s="111">
        <v>-1448401.2</v>
      </c>
      <c r="I54" s="801" t="s">
        <v>13</v>
      </c>
      <c r="J54" s="802"/>
      <c r="K54" s="803">
        <f>F56+F57+F58</f>
        <v>1025960.7</v>
      </c>
      <c r="L54" s="803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805">
        <f>-C4</f>
        <v>-754143.23</v>
      </c>
      <c r="L56" s="806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83" t="s">
        <v>18</v>
      </c>
      <c r="E58" s="784"/>
      <c r="F58" s="113">
        <v>1149740.4099999999</v>
      </c>
      <c r="I58" s="785" t="s">
        <v>198</v>
      </c>
      <c r="J58" s="786"/>
      <c r="K58" s="787">
        <f>K54+K56</f>
        <v>271817.46999999997</v>
      </c>
      <c r="L58" s="78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51" t="s">
        <v>413</v>
      </c>
      <c r="C43" s="852"/>
      <c r="D43" s="852"/>
      <c r="E43" s="853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54"/>
      <c r="C44" s="855"/>
      <c r="D44" s="855"/>
      <c r="E44" s="856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57"/>
      <c r="C45" s="858"/>
      <c r="D45" s="858"/>
      <c r="E45" s="859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66" t="s">
        <v>593</v>
      </c>
      <c r="C47" s="867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68"/>
      <c r="C48" s="869"/>
      <c r="D48" s="253"/>
      <c r="E48" s="69"/>
      <c r="F48" s="137">
        <f t="shared" si="2"/>
        <v>0</v>
      </c>
      <c r="I48" s="348"/>
      <c r="J48" s="860" t="s">
        <v>414</v>
      </c>
      <c r="K48" s="861"/>
      <c r="L48" s="862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63"/>
      <c r="K49" s="864"/>
      <c r="L49" s="865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70" t="s">
        <v>594</v>
      </c>
      <c r="J50" s="871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70"/>
      <c r="J51" s="871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70"/>
      <c r="J52" s="871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70"/>
      <c r="J53" s="871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70"/>
      <c r="J54" s="871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70"/>
      <c r="J55" s="871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70"/>
      <c r="J56" s="871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70"/>
      <c r="J57" s="871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70"/>
      <c r="J58" s="871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70"/>
      <c r="J59" s="871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70"/>
      <c r="J60" s="871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70"/>
      <c r="J61" s="871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70"/>
      <c r="J62" s="871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70"/>
      <c r="J63" s="871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70"/>
      <c r="J64" s="871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70"/>
      <c r="J65" s="871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70"/>
      <c r="J66" s="871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70"/>
      <c r="J67" s="871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70"/>
      <c r="J68" s="871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70"/>
      <c r="J69" s="871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70"/>
      <c r="J70" s="871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70"/>
      <c r="J71" s="871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70"/>
      <c r="J72" s="871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70"/>
      <c r="J73" s="871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70"/>
      <c r="J74" s="871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70"/>
      <c r="J75" s="871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70"/>
      <c r="J76" s="871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70"/>
      <c r="J77" s="871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72"/>
      <c r="J78" s="873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45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46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7"/>
      <c r="C1" s="849" t="s">
        <v>646</v>
      </c>
      <c r="D1" s="850"/>
      <c r="E1" s="850"/>
      <c r="F1" s="850"/>
      <c r="G1" s="850"/>
      <c r="H1" s="850"/>
      <c r="I1" s="850"/>
      <c r="J1" s="850"/>
      <c r="K1" s="850"/>
      <c r="L1" s="850"/>
      <c r="M1" s="850"/>
    </row>
    <row r="2" spans="1:25" ht="16.5" thickBot="1" x14ac:dyDescent="0.3">
      <c r="B2" s="808"/>
      <c r="C2" s="3"/>
      <c r="H2" s="5"/>
      <c r="I2" s="6"/>
      <c r="J2" s="7"/>
      <c r="L2" s="8"/>
      <c r="M2" s="6"/>
      <c r="N2" s="9"/>
    </row>
    <row r="3" spans="1:25" ht="21.75" thickBot="1" x14ac:dyDescent="0.35">
      <c r="B3" s="811" t="s">
        <v>0</v>
      </c>
      <c r="C3" s="812"/>
      <c r="D3" s="10"/>
      <c r="E3" s="11"/>
      <c r="F3" s="11"/>
      <c r="H3" s="813" t="s">
        <v>26</v>
      </c>
      <c r="I3" s="813"/>
      <c r="K3" s="165"/>
      <c r="L3" s="13"/>
      <c r="M3" s="14"/>
      <c r="P3" s="837" t="s">
        <v>6</v>
      </c>
      <c r="R3" s="847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14" t="s">
        <v>2</v>
      </c>
      <c r="F4" s="815"/>
      <c r="H4" s="816" t="s">
        <v>3</v>
      </c>
      <c r="I4" s="817"/>
      <c r="J4" s="19"/>
      <c r="K4" s="166"/>
      <c r="L4" s="20"/>
      <c r="M4" s="21" t="s">
        <v>4</v>
      </c>
      <c r="N4" s="22" t="s">
        <v>5</v>
      </c>
      <c r="P4" s="838"/>
      <c r="Q4" s="322" t="s">
        <v>217</v>
      </c>
      <c r="R4" s="848"/>
      <c r="W4" s="820" t="s">
        <v>124</v>
      </c>
      <c r="X4" s="820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820"/>
      <c r="X5" s="820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824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825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826"/>
      <c r="X21" s="826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827"/>
      <c r="X23" s="827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827"/>
      <c r="X24" s="827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828"/>
      <c r="X25" s="828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828"/>
      <c r="X26" s="828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821"/>
      <c r="X27" s="822"/>
      <c r="Y27" s="823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822"/>
      <c r="X28" s="822"/>
      <c r="Y28" s="823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839">
        <f>SUM(M5:M35)</f>
        <v>2143864.4900000002</v>
      </c>
      <c r="N36" s="841">
        <f>SUM(N5:N35)</f>
        <v>791108</v>
      </c>
      <c r="O36" s="276"/>
      <c r="P36" s="277">
        <v>0</v>
      </c>
      <c r="Q36" s="874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840"/>
      <c r="N37" s="842"/>
      <c r="O37" s="276"/>
      <c r="P37" s="277">
        <v>0</v>
      </c>
      <c r="Q37" s="875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76">
        <f>M36+N36</f>
        <v>2934972.49</v>
      </c>
      <c r="N39" s="877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94" t="s">
        <v>11</v>
      </c>
      <c r="I52" s="795"/>
      <c r="J52" s="100"/>
      <c r="K52" s="796">
        <f>I50+L50</f>
        <v>197471.8</v>
      </c>
      <c r="L52" s="829"/>
      <c r="M52" s="272"/>
      <c r="N52" s="272"/>
      <c r="P52" s="34"/>
      <c r="Q52" s="13"/>
    </row>
    <row r="53" spans="1:17" x14ac:dyDescent="0.25">
      <c r="D53" s="800" t="s">
        <v>12</v>
      </c>
      <c r="E53" s="800"/>
      <c r="F53" s="312">
        <f>F50-K52-C50</f>
        <v>2057786.11</v>
      </c>
      <c r="I53" s="102"/>
      <c r="J53" s="103"/>
    </row>
    <row r="54" spans="1:17" ht="18.75" x14ac:dyDescent="0.3">
      <c r="D54" s="830" t="s">
        <v>95</v>
      </c>
      <c r="E54" s="830"/>
      <c r="F54" s="111">
        <v>-1702928.14</v>
      </c>
      <c r="I54" s="801" t="s">
        <v>13</v>
      </c>
      <c r="J54" s="802"/>
      <c r="K54" s="803">
        <f>F56+F57+F58</f>
        <v>1147965.3400000003</v>
      </c>
      <c r="L54" s="803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805">
        <f>-C4</f>
        <v>-1149740.4099999999</v>
      </c>
      <c r="L56" s="806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83" t="s">
        <v>18</v>
      </c>
      <c r="E58" s="784"/>
      <c r="F58" s="113">
        <v>1266568.45</v>
      </c>
      <c r="I58" s="785" t="s">
        <v>97</v>
      </c>
      <c r="J58" s="786"/>
      <c r="K58" s="787">
        <f>K54+K56</f>
        <v>-1775.0699999995995</v>
      </c>
      <c r="L58" s="78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2022-09-26T19:59:21Z</cp:lastPrinted>
  <dcterms:created xsi:type="dcterms:W3CDTF">2021-11-04T19:08:42Z</dcterms:created>
  <dcterms:modified xsi:type="dcterms:W3CDTF">2022-09-26T20:58:40Z</dcterms:modified>
</cp:coreProperties>
</file>