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7  JULIO 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C A N A L E S       " sheetId="186" r:id="rId4"/>
    <sheet name="ARRACHERAS       " sheetId="57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r:id="rId9"/>
    <sheet name="COSTILLA Especial Cerdo   " sheetId="154" state="hidden" r:id="rId10"/>
    <sheet name="ESPALDILLA    SH      " sheetId="164" state="hidden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PUNTAS DE CAÑA DE LOMO " sheetId="117" r:id="rId24"/>
    <sheet name="CAÑA DE LOMO      " sheetId="163" r:id="rId25"/>
    <sheet name="TOCINO   NACIOANL    " sheetId="133" state="hidden" r:id="rId26"/>
    <sheet name="CHULETA DE CERDO       " sheetId="150" r:id="rId27"/>
    <sheet name="CABEZA DE   LOMO    " sheetId="161" state="hidden" r:id="rId28"/>
    <sheet name="LENGUA  DE CERDO " sheetId="175" state="hidden" r:id="rId29"/>
    <sheet name="CODILLO DE CERDO " sheetId="162" state="hidden" r:id="rId30"/>
    <sheet name="P A V O S           " sheetId="156" r:id="rId31"/>
    <sheet name="MANITAS DE CERDO " sheetId="177" r:id="rId32"/>
    <sheet name="RECORTE ESPECIAL    " sheetId="181" state="hidden" r:id="rId33"/>
    <sheet name="RIBLETTS  DE CERDO     " sheetId="180" state="hidden" r:id="rId34"/>
    <sheet name="CORBATAS   " sheetId="134" r:id="rId35"/>
    <sheet name="Hoja1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Q108" i="38" l="1"/>
  <c r="ID5" i="1" l="1"/>
  <c r="P9" i="54" l="1"/>
  <c r="P13" i="54"/>
  <c r="P12" i="54"/>
  <c r="P11" i="54"/>
  <c r="P10" i="54"/>
  <c r="FW30" i="1" l="1"/>
  <c r="FW17" i="1"/>
  <c r="FW18" i="1"/>
  <c r="W71" i="40" l="1"/>
  <c r="W73" i="40"/>
  <c r="W74" i="40"/>
  <c r="W75" i="40"/>
  <c r="W76" i="40"/>
  <c r="W77" i="40"/>
  <c r="W78" i="40"/>
  <c r="W79" i="40"/>
  <c r="W80" i="40"/>
  <c r="W81" i="40"/>
  <c r="W82" i="40"/>
  <c r="W83" i="40"/>
  <c r="W84" i="40"/>
  <c r="W85" i="40"/>
  <c r="W86" i="40"/>
  <c r="W87" i="40"/>
  <c r="W88" i="40"/>
  <c r="W89" i="40"/>
  <c r="W90" i="40"/>
  <c r="W91" i="40"/>
  <c r="P14" i="65"/>
  <c r="R14" i="65" s="1"/>
  <c r="P13" i="65"/>
  <c r="R13" i="65" s="1"/>
  <c r="P12" i="65"/>
  <c r="R12" i="65" s="1"/>
  <c r="P11" i="65"/>
  <c r="R11" i="65" s="1"/>
  <c r="P10" i="65"/>
  <c r="R10" i="65" s="1"/>
  <c r="P9" i="65"/>
  <c r="R9" i="65" s="1"/>
  <c r="I11" i="117" l="1"/>
  <c r="DO30" i="1"/>
  <c r="DO17" i="1"/>
  <c r="DO18" i="1"/>
  <c r="DO19" i="1"/>
  <c r="DO20" i="1"/>
  <c r="DO21" i="1"/>
  <c r="DO22" i="1"/>
  <c r="DO23" i="1"/>
  <c r="DO24" i="1"/>
  <c r="O81" i="186" l="1"/>
  <c r="L78" i="186"/>
  <c r="S9" i="186"/>
  <c r="R5" i="186"/>
  <c r="AM17" i="1" l="1"/>
  <c r="AM28" i="1"/>
  <c r="AC30" i="1"/>
  <c r="AC17" i="1"/>
  <c r="AC28" i="1"/>
  <c r="AC18" i="1"/>
  <c r="AC19" i="1"/>
  <c r="AC20" i="1"/>
  <c r="AC21" i="1"/>
  <c r="AC22" i="1"/>
  <c r="R61" i="40" l="1"/>
  <c r="W61" i="40" s="1"/>
  <c r="R63" i="40"/>
  <c r="W63" i="40" s="1"/>
  <c r="R64" i="40"/>
  <c r="W64" i="40" s="1"/>
  <c r="R66" i="40"/>
  <c r="W66" i="40" s="1"/>
  <c r="R69" i="40"/>
  <c r="W69" i="40" s="1"/>
  <c r="R71" i="40"/>
  <c r="R73" i="40"/>
  <c r="R74" i="40"/>
  <c r="R75" i="40"/>
  <c r="R76" i="40"/>
  <c r="R77" i="40"/>
  <c r="R78" i="40"/>
  <c r="R79" i="40"/>
  <c r="R80" i="40"/>
  <c r="R81" i="40"/>
  <c r="R82" i="40"/>
  <c r="R83" i="40"/>
  <c r="R84" i="40"/>
  <c r="R85" i="40"/>
  <c r="R86" i="40"/>
  <c r="R87" i="40"/>
  <c r="R88" i="40"/>
  <c r="R89" i="40"/>
  <c r="R90" i="40"/>
  <c r="R91" i="40"/>
  <c r="P61" i="40"/>
  <c r="P62" i="40"/>
  <c r="R62" i="40" s="1"/>
  <c r="W62" i="40" s="1"/>
  <c r="P63" i="40"/>
  <c r="P64" i="40"/>
  <c r="P65" i="40"/>
  <c r="R65" i="40" s="1"/>
  <c r="W65" i="40" s="1"/>
  <c r="P66" i="40"/>
  <c r="P67" i="40"/>
  <c r="R67" i="40" s="1"/>
  <c r="W67" i="40" s="1"/>
  <c r="P68" i="40"/>
  <c r="R68" i="40" s="1"/>
  <c r="W68" i="40" s="1"/>
  <c r="P69" i="40"/>
  <c r="P70" i="40"/>
  <c r="R70" i="40" s="1"/>
  <c r="W70" i="40" s="1"/>
  <c r="P71" i="40"/>
  <c r="P72" i="40"/>
  <c r="R72" i="40" s="1"/>
  <c r="W72" i="40" s="1"/>
  <c r="P73" i="40"/>
  <c r="P74" i="40"/>
  <c r="P75" i="40"/>
  <c r="P76" i="40"/>
  <c r="P77" i="40"/>
  <c r="P78" i="40"/>
  <c r="P79" i="40"/>
  <c r="P80" i="40"/>
  <c r="P81" i="40"/>
  <c r="P82" i="40"/>
  <c r="P83" i="40"/>
  <c r="P84" i="40"/>
  <c r="P85" i="40"/>
  <c r="P86" i="40"/>
  <c r="P87" i="40"/>
  <c r="P88" i="40"/>
  <c r="P89" i="40"/>
  <c r="P90" i="40"/>
  <c r="P91" i="40"/>
  <c r="P92" i="40"/>
  <c r="P93" i="40"/>
  <c r="Q22" i="38" l="1"/>
  <c r="Q21" i="38"/>
  <c r="Q24" i="38" l="1"/>
  <c r="Q23" i="38"/>
  <c r="Q26" i="38"/>
  <c r="Q25" i="38"/>
  <c r="Q20" i="38" l="1"/>
  <c r="Q19" i="38"/>
  <c r="Q18" i="38"/>
  <c r="Q16" i="38"/>
  <c r="Q15" i="38"/>
  <c r="Q13" i="38"/>
  <c r="Q6" i="38"/>
  <c r="Q103" i="38"/>
  <c r="Q5" i="38" l="1"/>
  <c r="Q10" i="38"/>
  <c r="Q9" i="38"/>
  <c r="Q8" i="38"/>
  <c r="Q17" i="38"/>
  <c r="Q12" i="38"/>
  <c r="Q11" i="38"/>
  <c r="Q14" i="38"/>
  <c r="Q7" i="38"/>
  <c r="AH79" i="129" l="1"/>
  <c r="AG79" i="129"/>
  <c r="AI82" i="129" s="1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AE1" i="129"/>
  <c r="AJ79" i="129" l="1"/>
  <c r="AI84" i="129" s="1"/>
  <c r="AM10" i="129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I4" i="1"/>
  <c r="I6" i="1"/>
  <c r="I5" i="1"/>
  <c r="H4" i="1"/>
  <c r="G4" i="1"/>
  <c r="F4" i="1"/>
  <c r="E4" i="1"/>
  <c r="D4" i="1"/>
  <c r="C4" i="1"/>
  <c r="B4" i="1"/>
  <c r="AA70" i="65"/>
  <c r="AB72" i="65" s="1"/>
  <c r="AB69" i="65"/>
  <c r="AD69" i="65" s="1"/>
  <c r="AB68" i="65"/>
  <c r="AD68" i="65" s="1"/>
  <c r="AI68" i="65" s="1"/>
  <c r="AD67" i="65"/>
  <c r="AI67" i="65" s="1"/>
  <c r="AB67" i="65"/>
  <c r="AD66" i="65"/>
  <c r="AI66" i="65" s="1"/>
  <c r="AB66" i="65"/>
  <c r="AB65" i="65"/>
  <c r="AD65" i="65" s="1"/>
  <c r="AI65" i="65" s="1"/>
  <c r="AB64" i="65"/>
  <c r="AD64" i="65" s="1"/>
  <c r="AI64" i="65" s="1"/>
  <c r="AD63" i="65"/>
  <c r="AI63" i="65" s="1"/>
  <c r="AB63" i="65"/>
  <c r="AD62" i="65"/>
  <c r="AI62" i="65" s="1"/>
  <c r="AB62" i="65"/>
  <c r="AB61" i="65"/>
  <c r="AD61" i="65" s="1"/>
  <c r="AI61" i="65" s="1"/>
  <c r="AB60" i="65"/>
  <c r="AD60" i="65" s="1"/>
  <c r="AI60" i="65" s="1"/>
  <c r="AD59" i="65"/>
  <c r="AI59" i="65" s="1"/>
  <c r="AB59" i="65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D54" i="65"/>
  <c r="AI54" i="65" s="1"/>
  <c r="AB54" i="65"/>
  <c r="AB53" i="65"/>
  <c r="AD53" i="65" s="1"/>
  <c r="AI53" i="65" s="1"/>
  <c r="AB52" i="65"/>
  <c r="AD52" i="65" s="1"/>
  <c r="AI52" i="65" s="1"/>
  <c r="AD51" i="65"/>
  <c r="AI51" i="65" s="1"/>
  <c r="AB51" i="65"/>
  <c r="AD50" i="65"/>
  <c r="AI50" i="65" s="1"/>
  <c r="AB50" i="65"/>
  <c r="AB49" i="65"/>
  <c r="AD49" i="65" s="1"/>
  <c r="AI49" i="65" s="1"/>
  <c r="AB48" i="65"/>
  <c r="AD48" i="65" s="1"/>
  <c r="AI48" i="65" s="1"/>
  <c r="AD47" i="65"/>
  <c r="AI47" i="65" s="1"/>
  <c r="AB47" i="65"/>
  <c r="AD46" i="65"/>
  <c r="AI46" i="65" s="1"/>
  <c r="AB46" i="65"/>
  <c r="AB45" i="65"/>
  <c r="AD45" i="65" s="1"/>
  <c r="AI45" i="65" s="1"/>
  <c r="AB44" i="65"/>
  <c r="AD44" i="65" s="1"/>
  <c r="AI44" i="65" s="1"/>
  <c r="AD43" i="65"/>
  <c r="AI43" i="65" s="1"/>
  <c r="AB43" i="65"/>
  <c r="AD42" i="65"/>
  <c r="AI42" i="65" s="1"/>
  <c r="AB42" i="65"/>
  <c r="AB41" i="65"/>
  <c r="AD41" i="65" s="1"/>
  <c r="AI41" i="65" s="1"/>
  <c r="AB40" i="65"/>
  <c r="AD40" i="65" s="1"/>
  <c r="AI40" i="65" s="1"/>
  <c r="AD39" i="65"/>
  <c r="AI39" i="65" s="1"/>
  <c r="AB39" i="65"/>
  <c r="AD38" i="65"/>
  <c r="AI38" i="65" s="1"/>
  <c r="AB38" i="65"/>
  <c r="AB37" i="65"/>
  <c r="AD37" i="65" s="1"/>
  <c r="AI37" i="65" s="1"/>
  <c r="AB36" i="65"/>
  <c r="AD36" i="65" s="1"/>
  <c r="AI36" i="65" s="1"/>
  <c r="AD35" i="65"/>
  <c r="AI35" i="65" s="1"/>
  <c r="AB35" i="65"/>
  <c r="AD34" i="65"/>
  <c r="AI34" i="65" s="1"/>
  <c r="AB34" i="65"/>
  <c r="AB33" i="65"/>
  <c r="AD33" i="65" s="1"/>
  <c r="AI33" i="65" s="1"/>
  <c r="AB32" i="65"/>
  <c r="AD32" i="65" s="1"/>
  <c r="AI32" i="65" s="1"/>
  <c r="AD31" i="65"/>
  <c r="AI31" i="65" s="1"/>
  <c r="AB31" i="65"/>
  <c r="AD30" i="65"/>
  <c r="AI30" i="65" s="1"/>
  <c r="AB30" i="65"/>
  <c r="AB29" i="65"/>
  <c r="AD29" i="65" s="1"/>
  <c r="AI29" i="65" s="1"/>
  <c r="AB28" i="65"/>
  <c r="AD28" i="65" s="1"/>
  <c r="AI28" i="65" s="1"/>
  <c r="AD27" i="65"/>
  <c r="AI27" i="65" s="1"/>
  <c r="AB27" i="65"/>
  <c r="AD26" i="65"/>
  <c r="AI26" i="65" s="1"/>
  <c r="AB26" i="65"/>
  <c r="AB25" i="65"/>
  <c r="AD25" i="65" s="1"/>
  <c r="AI25" i="65" s="1"/>
  <c r="AB24" i="65"/>
  <c r="AD24" i="65" s="1"/>
  <c r="AI24" i="65" s="1"/>
  <c r="AD23" i="65"/>
  <c r="AI23" i="65" s="1"/>
  <c r="AB23" i="65"/>
  <c r="AD22" i="65"/>
  <c r="AI22" i="65" s="1"/>
  <c r="AB22" i="65"/>
  <c r="AB21" i="65"/>
  <c r="AD21" i="65" s="1"/>
  <c r="AI21" i="65" s="1"/>
  <c r="AB20" i="65"/>
  <c r="AD20" i="65" s="1"/>
  <c r="AI20" i="65" s="1"/>
  <c r="AD19" i="65"/>
  <c r="AI19" i="65" s="1"/>
  <c r="AB19" i="65"/>
  <c r="AB18" i="65"/>
  <c r="AD18" i="65" s="1"/>
  <c r="AI18" i="65" s="1"/>
  <c r="AB17" i="65"/>
  <c r="AD17" i="65" s="1"/>
  <c r="AI17" i="65" s="1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X79" i="129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AC10" i="129" s="1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U1" i="129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N78" i="186"/>
  <c r="P76" i="186"/>
  <c r="P75" i="186"/>
  <c r="P74" i="186"/>
  <c r="P73" i="186"/>
  <c r="P72" i="186"/>
  <c r="P71" i="186"/>
  <c r="P70" i="186"/>
  <c r="P69" i="186"/>
  <c r="P68" i="186"/>
  <c r="P67" i="186"/>
  <c r="P66" i="186"/>
  <c r="P65" i="186"/>
  <c r="P64" i="186"/>
  <c r="P63" i="186"/>
  <c r="P62" i="186"/>
  <c r="P61" i="186"/>
  <c r="P60" i="186"/>
  <c r="P59" i="186"/>
  <c r="P58" i="186"/>
  <c r="P57" i="186"/>
  <c r="P56" i="186"/>
  <c r="P55" i="186"/>
  <c r="P54" i="186"/>
  <c r="P53" i="186"/>
  <c r="P52" i="186"/>
  <c r="P51" i="186"/>
  <c r="P50" i="186"/>
  <c r="P49" i="186"/>
  <c r="P48" i="186"/>
  <c r="P47" i="186"/>
  <c r="P46" i="186"/>
  <c r="P45" i="186"/>
  <c r="P44" i="186"/>
  <c r="P43" i="186"/>
  <c r="P42" i="186"/>
  <c r="P41" i="186"/>
  <c r="P40" i="186"/>
  <c r="P39" i="186"/>
  <c r="P38" i="186"/>
  <c r="P37" i="186"/>
  <c r="P36" i="186"/>
  <c r="P35" i="186"/>
  <c r="P34" i="186"/>
  <c r="P33" i="186"/>
  <c r="P32" i="186"/>
  <c r="P31" i="186"/>
  <c r="P30" i="186"/>
  <c r="P29" i="186"/>
  <c r="P28" i="186"/>
  <c r="P27" i="186"/>
  <c r="P26" i="186"/>
  <c r="P25" i="186"/>
  <c r="P24" i="186"/>
  <c r="P23" i="186"/>
  <c r="P22" i="186"/>
  <c r="P21" i="186"/>
  <c r="P20" i="186"/>
  <c r="P19" i="186"/>
  <c r="P18" i="186"/>
  <c r="P17" i="186"/>
  <c r="P16" i="186"/>
  <c r="P15" i="186"/>
  <c r="P14" i="186"/>
  <c r="P13" i="186"/>
  <c r="P12" i="186"/>
  <c r="P11" i="186"/>
  <c r="P10" i="186"/>
  <c r="P9" i="186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F9" i="186"/>
  <c r="I9" i="186" s="1"/>
  <c r="I10" i="186" s="1"/>
  <c r="B19" i="186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AK6" i="129" l="1"/>
  <c r="AL6" i="129" s="1"/>
  <c r="AC10" i="57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AB70" i="65"/>
  <c r="I11" i="186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AG9" i="65"/>
  <c r="AG10" i="65" s="1"/>
  <c r="AG11" i="65" s="1"/>
  <c r="AD70" i="65"/>
  <c r="AI9" i="65"/>
  <c r="AD12" i="65"/>
  <c r="AI12" i="65" s="1"/>
  <c r="Z79" i="129"/>
  <c r="Z78" i="57"/>
  <c r="S10" i="186"/>
  <c r="S11" i="186" s="1"/>
  <c r="S12" i="186" s="1"/>
  <c r="S13" i="186" s="1"/>
  <c r="S14" i="186" s="1"/>
  <c r="S15" i="186" s="1"/>
  <c r="S16" i="186" s="1"/>
  <c r="S17" i="186" s="1"/>
  <c r="S18" i="186" s="1"/>
  <c r="S19" i="186" s="1"/>
  <c r="S20" i="186" s="1"/>
  <c r="S21" i="186" s="1"/>
  <c r="S22" i="186" s="1"/>
  <c r="S23" i="186" s="1"/>
  <c r="S24" i="186" s="1"/>
  <c r="S25" i="186" s="1"/>
  <c r="S26" i="186" s="1"/>
  <c r="S27" i="186" s="1"/>
  <c r="S28" i="186" s="1"/>
  <c r="S29" i="186" s="1"/>
  <c r="S30" i="186" s="1"/>
  <c r="S31" i="186" s="1"/>
  <c r="S32" i="186" s="1"/>
  <c r="S33" i="186" s="1"/>
  <c r="S34" i="186" s="1"/>
  <c r="S35" i="186" s="1"/>
  <c r="S36" i="186" s="1"/>
  <c r="S37" i="186" s="1"/>
  <c r="S38" i="186" s="1"/>
  <c r="S39" i="186" s="1"/>
  <c r="S40" i="186" s="1"/>
  <c r="S41" i="186" s="1"/>
  <c r="S42" i="186" s="1"/>
  <c r="S43" i="186" s="1"/>
  <c r="S44" i="186" s="1"/>
  <c r="S45" i="186" s="1"/>
  <c r="S46" i="186" s="1"/>
  <c r="S47" i="186" s="1"/>
  <c r="S48" i="186" s="1"/>
  <c r="S49" i="186" s="1"/>
  <c r="S50" i="186" s="1"/>
  <c r="S51" i="186" s="1"/>
  <c r="S52" i="186" s="1"/>
  <c r="S53" i="186" s="1"/>
  <c r="S54" i="186" s="1"/>
  <c r="S55" i="186" s="1"/>
  <c r="S56" i="186" s="1"/>
  <c r="S57" i="186" s="1"/>
  <c r="S58" i="186" s="1"/>
  <c r="S59" i="186" s="1"/>
  <c r="S60" i="186" s="1"/>
  <c r="S61" i="186" s="1"/>
  <c r="S62" i="186" s="1"/>
  <c r="S63" i="186" s="1"/>
  <c r="S64" i="186" s="1"/>
  <c r="S65" i="186" s="1"/>
  <c r="S66" i="186" s="1"/>
  <c r="S67" i="186" s="1"/>
  <c r="S68" i="186" s="1"/>
  <c r="S69" i="186" s="1"/>
  <c r="S70" i="186" s="1"/>
  <c r="S71" i="186" s="1"/>
  <c r="S72" i="186" s="1"/>
  <c r="S73" i="186" s="1"/>
  <c r="S74" i="186" s="1"/>
  <c r="S75" i="186" s="1"/>
  <c r="S76" i="186" s="1"/>
  <c r="P78" i="186"/>
  <c r="F78" i="186"/>
  <c r="G6" i="186" s="1"/>
  <c r="H6" i="186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P52" i="65"/>
  <c r="R52" i="65" s="1"/>
  <c r="W52" i="65" s="1"/>
  <c r="R51" i="65"/>
  <c r="W51" i="65" s="1"/>
  <c r="P51" i="65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R38" i="65"/>
  <c r="W38" i="65" s="1"/>
  <c r="P38" i="65"/>
  <c r="P37" i="65"/>
  <c r="R37" i="65" s="1"/>
  <c r="W37" i="65" s="1"/>
  <c r="P36" i="65"/>
  <c r="R36" i="65" s="1"/>
  <c r="W36" i="65" s="1"/>
  <c r="R35" i="65"/>
  <c r="W35" i="65" s="1"/>
  <c r="P35" i="65"/>
  <c r="R34" i="65"/>
  <c r="W34" i="65" s="1"/>
  <c r="P34" i="65"/>
  <c r="P33" i="65"/>
  <c r="R33" i="65" s="1"/>
  <c r="W33" i="65" s="1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R27" i="65"/>
  <c r="W27" i="65" s="1"/>
  <c r="P27" i="65"/>
  <c r="R26" i="65"/>
  <c r="W26" i="65" s="1"/>
  <c r="P26" i="65"/>
  <c r="P25" i="65"/>
  <c r="R25" i="65" s="1"/>
  <c r="W25" i="65" s="1"/>
  <c r="P24" i="65"/>
  <c r="R24" i="65" s="1"/>
  <c r="W24" i="65" s="1"/>
  <c r="R23" i="65"/>
  <c r="W23" i="65" s="1"/>
  <c r="P23" i="65"/>
  <c r="R22" i="65"/>
  <c r="W22" i="65" s="1"/>
  <c r="P22" i="65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W14" i="65"/>
  <c r="W13" i="65"/>
  <c r="W12" i="65"/>
  <c r="W11" i="65"/>
  <c r="W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55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AC73" i="65" l="1"/>
  <c r="AE5" i="65"/>
  <c r="AF5" i="65" s="1"/>
  <c r="AG12" i="65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Y84" i="129"/>
  <c r="AA6" i="129"/>
  <c r="AB6" i="129" s="1"/>
  <c r="Y83" i="57"/>
  <c r="AA6" i="57"/>
  <c r="AB6" i="57" s="1"/>
  <c r="O83" i="186"/>
  <c r="E83" i="186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Q5" i="54"/>
  <c r="R5" i="54" s="1"/>
  <c r="O60" i="54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F74" i="40"/>
  <c r="K74" i="40" s="1"/>
  <c r="F75" i="40"/>
  <c r="K75" i="40" s="1"/>
  <c r="F78" i="40"/>
  <c r="K78" i="40" s="1"/>
  <c r="F79" i="40"/>
  <c r="K79" i="40" s="1"/>
  <c r="F82" i="40"/>
  <c r="K82" i="40" s="1"/>
  <c r="F83" i="40"/>
  <c r="K83" i="40" s="1"/>
  <c r="F86" i="40"/>
  <c r="K86" i="40" s="1"/>
  <c r="F87" i="40"/>
  <c r="K87" i="40" s="1"/>
  <c r="F90" i="40"/>
  <c r="K90" i="40" s="1"/>
  <c r="F91" i="40"/>
  <c r="K91" i="40" s="1"/>
  <c r="D74" i="40"/>
  <c r="D75" i="40"/>
  <c r="D76" i="40"/>
  <c r="F76" i="40" s="1"/>
  <c r="K76" i="40" s="1"/>
  <c r="D77" i="40"/>
  <c r="F77" i="40" s="1"/>
  <c r="K77" i="40" s="1"/>
  <c r="D78" i="40"/>
  <c r="D79" i="40"/>
  <c r="D80" i="40"/>
  <c r="F80" i="40" s="1"/>
  <c r="K80" i="40" s="1"/>
  <c r="D81" i="40"/>
  <c r="F81" i="40" s="1"/>
  <c r="K81" i="40" s="1"/>
  <c r="D82" i="40"/>
  <c r="D83" i="40"/>
  <c r="D84" i="40"/>
  <c r="F84" i="40" s="1"/>
  <c r="K84" i="40" s="1"/>
  <c r="D85" i="40"/>
  <c r="F85" i="40" s="1"/>
  <c r="K85" i="40" s="1"/>
  <c r="D86" i="40"/>
  <c r="D87" i="40"/>
  <c r="D88" i="40"/>
  <c r="F88" i="40" s="1"/>
  <c r="K88" i="40" s="1"/>
  <c r="D89" i="40"/>
  <c r="F89" i="40" s="1"/>
  <c r="K89" i="40" s="1"/>
  <c r="D90" i="40"/>
  <c r="D91" i="40"/>
  <c r="D92" i="40"/>
  <c r="K1" i="129"/>
  <c r="P33" i="1"/>
  <c r="N33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R6" i="1"/>
  <c r="S30" i="1" l="1"/>
  <c r="P34" i="1"/>
  <c r="Q73" i="65"/>
  <c r="S5" i="65"/>
  <c r="T5" i="65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F71" i="40" l="1"/>
  <c r="K71" i="40" s="1"/>
  <c r="D61" i="40"/>
  <c r="F61" i="40" s="1"/>
  <c r="K61" i="40" s="1"/>
  <c r="D62" i="40"/>
  <c r="F62" i="40" s="1"/>
  <c r="K62" i="40" s="1"/>
  <c r="D63" i="40"/>
  <c r="F63" i="40" s="1"/>
  <c r="K63" i="40" s="1"/>
  <c r="D64" i="40"/>
  <c r="F64" i="40" s="1"/>
  <c r="K64" i="40" s="1"/>
  <c r="D65" i="40"/>
  <c r="F65" i="40" s="1"/>
  <c r="K65" i="40" s="1"/>
  <c r="D66" i="40"/>
  <c r="F66" i="40" s="1"/>
  <c r="K66" i="40" s="1"/>
  <c r="D67" i="40"/>
  <c r="F67" i="40" s="1"/>
  <c r="K67" i="40" s="1"/>
  <c r="D68" i="40"/>
  <c r="F68" i="40" s="1"/>
  <c r="K68" i="40" s="1"/>
  <c r="D69" i="40"/>
  <c r="F69" i="40" s="1"/>
  <c r="K69" i="40" s="1"/>
  <c r="D70" i="40"/>
  <c r="F70" i="40" s="1"/>
  <c r="K70" i="40" s="1"/>
  <c r="D71" i="40"/>
  <c r="D72" i="40"/>
  <c r="F72" i="40" s="1"/>
  <c r="K72" i="40" s="1"/>
  <c r="D73" i="40"/>
  <c r="F73" i="40" s="1"/>
  <c r="K73" i="40" s="1"/>
  <c r="HU18" i="1" l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8" i="129"/>
  <c r="P17" i="129"/>
  <c r="P16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O94" i="40"/>
  <c r="Q97" i="40" s="1"/>
  <c r="R93" i="40"/>
  <c r="W93" i="40" s="1"/>
  <c r="R92" i="40"/>
  <c r="W92" i="40" s="1"/>
  <c r="M92" i="40"/>
  <c r="P60" i="40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R52" i="40"/>
  <c r="W52" i="40" s="1"/>
  <c r="P52" i="40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R18" i="40"/>
  <c r="W18" i="40" s="1"/>
  <c r="P18" i="40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P13" i="40"/>
  <c r="R13" i="40" s="1"/>
  <c r="P12" i="40"/>
  <c r="R12" i="40" s="1"/>
  <c r="P11" i="40"/>
  <c r="P10" i="40"/>
  <c r="R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R9" i="40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F55" i="65"/>
  <c r="K55" i="65" s="1"/>
  <c r="D55" i="65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F39" i="65"/>
  <c r="K39" i="65" s="1"/>
  <c r="D39" i="65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F31" i="65"/>
  <c r="K31" i="65" s="1"/>
  <c r="D31" i="65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s="1"/>
  <c r="R60" i="40" l="1"/>
  <c r="W60" i="40" s="1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S11" i="129"/>
  <c r="S12" i="129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R11" i="40"/>
  <c r="W11" i="40" s="1"/>
  <c r="W13" i="40"/>
  <c r="P79" i="129"/>
  <c r="W12" i="40"/>
  <c r="W10" i="40"/>
  <c r="W14" i="40"/>
  <c r="U9" i="40"/>
  <c r="U10" i="40" s="1"/>
  <c r="W9" i="40"/>
  <c r="P94" i="40"/>
  <c r="P78" i="57"/>
  <c r="D7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K9" i="65"/>
  <c r="F70" i="65"/>
  <c r="G5" i="65" s="1"/>
  <c r="U11" i="40" l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R94" i="40"/>
  <c r="S5" i="40" s="1"/>
  <c r="T5" i="40" s="1"/>
  <c r="O84" i="129"/>
  <c r="Q6" i="129"/>
  <c r="R6" i="129" s="1"/>
  <c r="O83" i="57"/>
  <c r="Q6" i="57"/>
  <c r="R6" i="57" s="1"/>
  <c r="E73" i="65"/>
  <c r="H5" i="65"/>
  <c r="U92" i="40" l="1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Q99" i="40"/>
  <c r="N45" i="150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11" i="150"/>
  <c r="J9" i="150"/>
  <c r="I10" i="150"/>
  <c r="I9" i="150"/>
  <c r="H6" i="150"/>
  <c r="G5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KM29" i="1" l="1"/>
  <c r="F39" i="134"/>
  <c r="I39" i="134" s="1"/>
  <c r="D40" i="134"/>
  <c r="F40" i="134" s="1"/>
  <c r="B41" i="134"/>
  <c r="F55" i="54"/>
  <c r="G5" i="54" s="1"/>
  <c r="H5" i="54" s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E60" i="54" l="1"/>
  <c r="B42" i="134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D28" i="157"/>
  <c r="F28" i="157" s="1"/>
  <c r="D27" i="157"/>
  <c r="F27" i="157" s="1"/>
  <c r="D26" i="157"/>
  <c r="F26" i="157" s="1"/>
  <c r="D25" i="157"/>
  <c r="F25" i="157" s="1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0" i="157"/>
  <c r="F9" i="157"/>
  <c r="F8" i="157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78" i="179"/>
  <c r="E83" i="179" s="1"/>
  <c r="D36" i="157"/>
  <c r="I8" i="157"/>
  <c r="I9" i="157" s="1"/>
  <c r="I10" i="157" s="1"/>
  <c r="F11" i="157"/>
  <c r="F36" i="157" s="1"/>
  <c r="E40" i="117"/>
  <c r="G5" i="117"/>
  <c r="H5" i="117" s="1"/>
  <c r="C94" i="40"/>
  <c r="E97" i="40" s="1"/>
  <c r="D93" i="40"/>
  <c r="F93" i="40" s="1"/>
  <c r="K93" i="40" s="1"/>
  <c r="F92" i="40"/>
  <c r="K92" i="40" s="1"/>
  <c r="A92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G6" i="179"/>
  <c r="H6" i="179" s="1"/>
  <c r="G5" i="157"/>
  <c r="H5" i="157" s="1"/>
  <c r="F38" i="157"/>
  <c r="I11" i="157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9" i="40"/>
  <c r="D94" i="40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94" i="40" l="1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79" i="129"/>
  <c r="G6" i="129" s="1"/>
  <c r="H6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92" i="40" l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E99" i="40"/>
  <c r="G5" i="40"/>
  <c r="H5" i="40" s="1"/>
  <c r="E84" i="12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JS17" i="1"/>
  <c r="KW17" i="1"/>
  <c r="IO18" i="1"/>
  <c r="IY18" i="1"/>
  <c r="JI18" i="1"/>
  <c r="JS18" i="1"/>
  <c r="KW18" i="1"/>
  <c r="IO19" i="1"/>
  <c r="IY19" i="1"/>
  <c r="JI19" i="1"/>
  <c r="JS19" i="1"/>
  <c r="KW19" i="1"/>
  <c r="IO20" i="1"/>
  <c r="IY20" i="1"/>
  <c r="JI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KC29" i="1" l="1"/>
  <c r="KW29" i="1"/>
  <c r="JF33" i="1"/>
  <c r="IL33" i="1"/>
  <c r="JS29" i="1"/>
  <c r="JP33" i="1"/>
  <c r="IY30" i="1"/>
  <c r="IV33" i="1"/>
  <c r="JI30" i="1"/>
  <c r="IO30" i="1"/>
  <c r="IE29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70" i="14" l="1"/>
  <c r="BQ17" i="1"/>
  <c r="BQ18" i="1"/>
  <c r="J11" i="164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9" i="1" l="1"/>
  <c r="BQ10" i="1"/>
  <c r="BQ11" i="1"/>
  <c r="BQ12" i="1"/>
  <c r="BQ13" i="1"/>
  <c r="BQ14" i="1"/>
  <c r="BQ15" i="1"/>
  <c r="BQ16" i="1"/>
  <c r="BQ19" i="1"/>
  <c r="BQ20" i="1"/>
  <c r="BQ21" i="1"/>
  <c r="BQ22" i="1"/>
  <c r="BQ23" i="1"/>
  <c r="BQ24" i="1"/>
  <c r="BQ25" i="1"/>
  <c r="BQ26" i="1"/>
  <c r="BQ27" i="1"/>
  <c r="BQ28" i="1"/>
  <c r="BQ29" i="1"/>
  <c r="BQ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U9" i="1" l="1"/>
  <c r="HU10" i="1"/>
  <c r="HU11" i="1"/>
  <c r="HU12" i="1"/>
  <c r="HU13" i="1"/>
  <c r="HU14" i="1"/>
  <c r="HU15" i="1"/>
  <c r="HU16" i="1"/>
  <c r="HU17" i="1"/>
  <c r="HU19" i="1"/>
  <c r="HU20" i="1"/>
  <c r="HU21" i="1"/>
  <c r="HU22" i="1"/>
  <c r="HU23" i="1"/>
  <c r="HU24" i="1"/>
  <c r="HU25" i="1"/>
  <c r="HU26" i="1"/>
  <c r="HU27" i="1"/>
  <c r="HU28" i="1"/>
  <c r="HU29" i="1"/>
  <c r="HU8" i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U30" i="1" l="1"/>
  <c r="HK29" i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HA29" i="1" l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M9" i="1" l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14" i="150"/>
  <c r="F35" i="175" l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J45" i="150" s="1"/>
  <c r="J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F16" i="8" l="1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E46" i="150"/>
  <c r="D45" i="150"/>
  <c r="F45" i="150"/>
  <c r="I16" i="8" l="1"/>
  <c r="I17" i="8" s="1"/>
  <c r="E48" i="150"/>
  <c r="F19" i="8" l="1"/>
  <c r="T102" i="38"/>
  <c r="I98" i="38"/>
  <c r="F18" i="8" l="1"/>
  <c r="I18" i="8" l="1"/>
  <c r="I19" i="8" s="1"/>
  <c r="HJ5" i="1"/>
  <c r="F21" i="8" l="1"/>
  <c r="C69" i="14"/>
  <c r="E70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69" i="14"/>
  <c r="F69" i="14"/>
  <c r="K69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20" i="8"/>
  <c r="I21" i="8" s="1"/>
  <c r="E72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<sst xmlns="http://schemas.openxmlformats.org/spreadsheetml/2006/main" count="3440" uniqueCount="573">
  <si>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</si>
  <si>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</si>
  <si>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</si>
  <si>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</si>
  <si>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</si>
  <si>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</si>
  <si>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</si>
  <si>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</si>
  <si>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</si>
  <si>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</si>
  <si>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</si>
  <si>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</si>
  <si>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</si>
  <si>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</si>
  <si>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</si>
  <si>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</si>
  <si>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</si>
  <si>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</si>
  <si>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</si>
  <si>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</si>
  <si>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</si>
  <si>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</si>
  <si>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</si>
  <si>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</si>
  <si>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</si>
  <si>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</si>
  <si>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</si>
  <si>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</si>
  <si>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</si>
  <si>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</si>
  <si>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</si>
  <si>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</si>
  <si>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</si>
  <si>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</si>
  <si>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</si>
  <si>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</si>
  <si>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</si>
  <si>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</si>
  <si>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</si>
  <si>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</si>
  <si>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</si>
  <si>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</si>
  <si>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</si>
  <si>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</si>
  <si>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</si>
  <si>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</si>
  <si>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</si>
  <si>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</si>
  <si>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</si>
  <si>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</si>
  <si>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</si>
  <si>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</si>
  <si>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</si>
  <si>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</si>
  <si>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</si>
  <si>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</si>
  <si>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</si>
  <si>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</si>
  <si>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</si>
  <si>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</si>
  <si>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</si>
  <si>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</si>
  <si>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</si>
  <si>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</si>
  <si>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</si>
  <si>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</si>
  <si>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</si>
  <si>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</si>
  <si>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</si>
  <si>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</si>
  <si>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</si>
  <si>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</si>
  <si>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</si>
  <si>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</si>
  <si>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</si>
  <si>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</si>
  <si>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</si>
  <si>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</si>
  <si>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</si>
  <si>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</si>
  <si>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</si>
  <si>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</si>
  <si>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</si>
  <si>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SEABOARD FOODS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</si>
  <si>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</si>
  <si>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</si>
  <si>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</si>
  <si>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</si>
  <si>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</si>
  <si>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</si>
  <si>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</si>
  <si>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</si>
  <si>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</si>
  <si>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</si>
  <si>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</si>
  <si>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</si>
  <si>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</si>
  <si>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</si>
  <si>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</si>
  <si>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</si>
  <si>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</si>
  <si>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</si>
  <si>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Seaboard</t>
  </si>
  <si>
    <t>GRASA</t>
  </si>
  <si>
    <t>COSTILLA Esp. CERDO</t>
  </si>
  <si>
    <t>I N N O V A</t>
  </si>
  <si>
    <t xml:space="preserve">M A N S I V A 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</si>
  <si>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</si>
  <si>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</si>
  <si>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</si>
  <si>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</si>
  <si>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</si>
  <si>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</si>
  <si>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</si>
  <si>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</si>
  <si>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</si>
  <si>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</si>
  <si>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</si>
  <si>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</si>
  <si>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</si>
  <si>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</si>
  <si>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CONTRA EXCEL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</si>
  <si>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</si>
  <si>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</si>
  <si>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</si>
  <si>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</si>
  <si>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</si>
  <si>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</si>
  <si>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</si>
  <si>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</si>
  <si>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</si>
  <si>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</si>
  <si>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</si>
  <si>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</si>
  <si>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</si>
  <si>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</si>
  <si>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</si>
  <si>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</si>
  <si>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</si>
  <si>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</si>
  <si>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</si>
  <si>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 xml:space="preserve">GRANJERO FELIZ 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</si>
  <si>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</si>
  <si>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</si>
  <si>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</si>
  <si>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</si>
  <si>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</si>
  <si>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</si>
  <si>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</si>
  <si>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</si>
  <si>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0232 X</t>
  </si>
  <si>
    <t>0233 X</t>
  </si>
  <si>
    <t>0239 X</t>
  </si>
  <si>
    <t>0244 X</t>
  </si>
  <si>
    <t>0270 X</t>
  </si>
  <si>
    <t>0292 X</t>
  </si>
  <si>
    <t>0304 X</t>
  </si>
  <si>
    <t>0337 X</t>
  </si>
  <si>
    <t>0343 X</t>
  </si>
  <si>
    <t>0356 X</t>
  </si>
  <si>
    <t>0362 X</t>
  </si>
  <si>
    <t xml:space="preserve">ADAMS INT MORELIA </t>
  </si>
  <si>
    <t>0373 X</t>
  </si>
  <si>
    <t>0374 X</t>
  </si>
  <si>
    <t>0394 X</t>
  </si>
  <si>
    <t>0395 X</t>
  </si>
  <si>
    <t>0399 X</t>
  </si>
  <si>
    <t>chuleta de cerdo</t>
  </si>
  <si>
    <t>INVENTARIO    DEL MES DE MAYO 2021</t>
  </si>
  <si>
    <t>INVENTARIO   DEL MES DE   MAYO    2021</t>
  </si>
  <si>
    <t>CARBENZES</t>
  </si>
  <si>
    <t>GRANJERO FELIZ</t>
  </si>
  <si>
    <t>0403 X</t>
  </si>
  <si>
    <t>0433 X</t>
  </si>
  <si>
    <t>0443 X</t>
  </si>
  <si>
    <t>0417 X</t>
  </si>
  <si>
    <t>0430 X</t>
  </si>
  <si>
    <t>0431 X</t>
  </si>
  <si>
    <t>0434 X</t>
  </si>
  <si>
    <t>0435 X</t>
  </si>
  <si>
    <t>0436 X</t>
  </si>
  <si>
    <t>0440 X</t>
  </si>
  <si>
    <t>0442 X</t>
  </si>
  <si>
    <t>0454 X</t>
  </si>
  <si>
    <t>0455 X</t>
  </si>
  <si>
    <t>0458 X</t>
  </si>
  <si>
    <t>0457 x</t>
  </si>
  <si>
    <t>0460 X</t>
  </si>
  <si>
    <t>0461 X</t>
  </si>
  <si>
    <t>0466 X</t>
  </si>
  <si>
    <t>0471 X</t>
  </si>
  <si>
    <t>0472 X</t>
  </si>
  <si>
    <t>0473 X</t>
  </si>
  <si>
    <t>0479 X</t>
  </si>
  <si>
    <t>0483 X</t>
  </si>
  <si>
    <t>0484 X</t>
  </si>
  <si>
    <t>0485 X</t>
  </si>
  <si>
    <t>0486 X</t>
  </si>
  <si>
    <t>0489 X</t>
  </si>
  <si>
    <t>0490 X</t>
  </si>
  <si>
    <t>0491 X</t>
  </si>
  <si>
    <t>0494 X</t>
  </si>
  <si>
    <t>0495 X</t>
  </si>
  <si>
    <t>0496 X</t>
  </si>
  <si>
    <t>0500 X</t>
  </si>
  <si>
    <t>0501 X</t>
  </si>
  <si>
    <t>0502 X</t>
  </si>
  <si>
    <t>0503 X</t>
  </si>
  <si>
    <t>0509 X</t>
  </si>
  <si>
    <t>0510 X</t>
  </si>
  <si>
    <t>0512 X</t>
  </si>
  <si>
    <t>0513 X</t>
  </si>
  <si>
    <t>0524 X</t>
  </si>
  <si>
    <t>0516 X</t>
  </si>
  <si>
    <t>0517 X</t>
  </si>
  <si>
    <t>0520 X</t>
  </si>
  <si>
    <t>0523 X</t>
  </si>
  <si>
    <t>0525 X</t>
  </si>
  <si>
    <t>0526 X</t>
  </si>
  <si>
    <t>0527 X</t>
  </si>
  <si>
    <t>0528 X</t>
  </si>
  <si>
    <t>0531 X</t>
  </si>
  <si>
    <t>0533 x</t>
  </si>
  <si>
    <t>0535 X</t>
  </si>
  <si>
    <t>0536 X</t>
  </si>
  <si>
    <t>0537 X</t>
  </si>
  <si>
    <t>0539 X</t>
  </si>
  <si>
    <t>0543 X</t>
  </si>
  <si>
    <t>0544 X</t>
  </si>
  <si>
    <t>0546 X</t>
  </si>
  <si>
    <t>0547 X</t>
  </si>
  <si>
    <t>0548 X</t>
  </si>
  <si>
    <t>0549 X</t>
  </si>
  <si>
    <t>0550 X</t>
  </si>
  <si>
    <t>0552 X</t>
  </si>
  <si>
    <t>0553 X</t>
  </si>
  <si>
    <t>0558 X</t>
  </si>
  <si>
    <t>0559 X</t>
  </si>
  <si>
    <t>0560 X</t>
  </si>
  <si>
    <t>0563 X</t>
  </si>
  <si>
    <t>0565 x</t>
  </si>
  <si>
    <t>0566 X</t>
  </si>
  <si>
    <t>0567 X</t>
  </si>
  <si>
    <t>0568 X</t>
  </si>
  <si>
    <t>0572 X</t>
  </si>
  <si>
    <t>0573 X</t>
  </si>
  <si>
    <t>0574 X</t>
  </si>
  <si>
    <t>0575 X</t>
  </si>
  <si>
    <t>0576 X</t>
  </si>
  <si>
    <t>0579 X</t>
  </si>
  <si>
    <t>PED. 67191520</t>
  </si>
  <si>
    <t>0580 X</t>
  </si>
  <si>
    <t>0581 X</t>
  </si>
  <si>
    <t>0582 X</t>
  </si>
  <si>
    <t>0584 X</t>
  </si>
  <si>
    <t>0585 X</t>
  </si>
  <si>
    <t>0590 X</t>
  </si>
  <si>
    <t>0591 X</t>
  </si>
  <si>
    <t>0596 X</t>
  </si>
  <si>
    <t>0597 X</t>
  </si>
  <si>
    <t>0599 X</t>
  </si>
  <si>
    <t>INVENTARIO   DEL MES DE   J U N I O         2021</t>
  </si>
  <si>
    <t>ENTRADAS DEL MES JULIO 2021</t>
  </si>
  <si>
    <t>INVENTARIO   DEL MES DE   JUNIO     2021</t>
  </si>
  <si>
    <t>INVENTARIO      DEL MES DE JUNIO   2021</t>
  </si>
  <si>
    <t>INVENTARIO    DEL MES DE JUNIO       2021</t>
  </si>
  <si>
    <t>INVENTARIO     DEL MES DE  JUNIO      2021</t>
  </si>
  <si>
    <t>INVENTARIO    DEL MES DE  J U N I O      2021</t>
  </si>
  <si>
    <t>INVENTARIO    DEL MES DE JUNIO 2021</t>
  </si>
  <si>
    <t>INVETARIO DEL MES DE JUNIO 2021</t>
  </si>
  <si>
    <t>INVENTARIO     DEL MES DE JUNIO  2021</t>
  </si>
  <si>
    <t>INVENTARIO   DEL MES DE    J U N I O         2021</t>
  </si>
  <si>
    <t>INVENTARIO     DEL MES DE  JUNIO    2021</t>
  </si>
  <si>
    <t>INVENTARIO    DEL MES DE   J U N I O  2021</t>
  </si>
  <si>
    <t>TOTAL DE ENTRADAS DEL MES     J U L I O             2021</t>
  </si>
  <si>
    <t>ENTRADA DEL MES DE JULIO 2021</t>
  </si>
  <si>
    <t xml:space="preserve">PIERNA DE CARNERO Nal. Caja </t>
  </si>
  <si>
    <t>TYSON FRESH MEAT</t>
  </si>
  <si>
    <t xml:space="preserve">I B P </t>
  </si>
  <si>
    <t>PED. 67341220</t>
  </si>
  <si>
    <t>TYSON FRESH MEATS</t>
  </si>
  <si>
    <t>PED. 67370448</t>
  </si>
  <si>
    <t>ENTRADA DEL MES DE JULIO    2021</t>
  </si>
  <si>
    <t>CANAL DE CERDO Sin cabeza  y sin patas</t>
  </si>
  <si>
    <t>CANALES CANADIENSES</t>
  </si>
  <si>
    <t>VECTRA INTERNATIONAL INC</t>
  </si>
  <si>
    <t>PED. 67460807</t>
  </si>
  <si>
    <t>Espaldilla</t>
  </si>
  <si>
    <t>Chuleta</t>
  </si>
  <si>
    <t>Pierna</t>
  </si>
  <si>
    <t>Pecho</t>
  </si>
  <si>
    <t>PED. 67376353</t>
  </si>
  <si>
    <t>PED. 67376354</t>
  </si>
  <si>
    <t>INVENTARIO DEL MES DE JUNIO 2021</t>
  </si>
  <si>
    <t>PED. 67598629</t>
  </si>
  <si>
    <t>PED. 67598934</t>
  </si>
  <si>
    <t>PED. 67651435</t>
  </si>
  <si>
    <t xml:space="preserve">I  B P </t>
  </si>
  <si>
    <t>PED. 67721256</t>
  </si>
  <si>
    <t>PED. 67783274</t>
  </si>
  <si>
    <t>PED. 67783308</t>
  </si>
  <si>
    <t xml:space="preserve"> Esp de Carnero</t>
  </si>
  <si>
    <t>Pierna de Carnero</t>
  </si>
  <si>
    <t>CANAL DE CERDO S/Cabeza S/Patas</t>
  </si>
  <si>
    <t>A-9352</t>
  </si>
  <si>
    <t>A-9354</t>
  </si>
  <si>
    <t>ADAMS INTERNATIONAL MORELIA</t>
  </si>
  <si>
    <t>CUERO PANCETA</t>
  </si>
  <si>
    <t>MARIMEX BC S DE RL</t>
  </si>
  <si>
    <t>VECTRA  INTERNATIONAL INC</t>
  </si>
  <si>
    <t>CANALES EN PIEZAS</t>
  </si>
  <si>
    <t>NLSE21-107</t>
  </si>
  <si>
    <t>NLSE21-106</t>
  </si>
  <si>
    <t>GRANJERO FELIZ S DE RL</t>
  </si>
  <si>
    <t>A14-21166</t>
  </si>
  <si>
    <t>PUE-8846</t>
  </si>
  <si>
    <t>NLSE21-109</t>
  </si>
  <si>
    <t>NLSE21-108</t>
  </si>
  <si>
    <t>CARBENZES BEEF</t>
  </si>
  <si>
    <t>CONTRA</t>
  </si>
  <si>
    <t>A-9389</t>
  </si>
  <si>
    <t>A-9391</t>
  </si>
  <si>
    <t>NLSE21-111</t>
  </si>
  <si>
    <t>NLSE21-110</t>
  </si>
  <si>
    <t>HCO-7619</t>
  </si>
  <si>
    <t>ODELPA</t>
  </si>
  <si>
    <t>Transfer S 19-Jul-21</t>
  </si>
  <si>
    <t>HCO-7629</t>
  </si>
  <si>
    <t>Transfer S 23-Jul-21</t>
  </si>
  <si>
    <t>PED. 67915809</t>
  </si>
  <si>
    <t>PED. 67949515</t>
  </si>
  <si>
    <t>PED. 67982019</t>
  </si>
  <si>
    <t>PED. 68046789</t>
  </si>
  <si>
    <t>SEABAORD FOODS</t>
  </si>
  <si>
    <t>PED. 68046790</t>
  </si>
  <si>
    <t>PED. 68114892</t>
  </si>
  <si>
    <t>NLSE21-112</t>
  </si>
  <si>
    <t>NLSE21-113</t>
  </si>
  <si>
    <t>NLSE21-115</t>
  </si>
  <si>
    <t>A-9393</t>
  </si>
  <si>
    <t>PU-92930</t>
  </si>
  <si>
    <t>NLSE21-114</t>
  </si>
  <si>
    <t>D-5171</t>
  </si>
  <si>
    <t>Transfer Bnte 6-Jul-21</t>
  </si>
  <si>
    <t>Transfer Bnte 7-Jul-21</t>
  </si>
  <si>
    <t>Transfer Bnte 8-Jul-21</t>
  </si>
  <si>
    <t>Transfer Bnte 9-Jul-21</t>
  </si>
  <si>
    <t>Transfer Bnte 12-Jul-21</t>
  </si>
  <si>
    <t>Transfer Bnte 13-Jul-21</t>
  </si>
  <si>
    <t>Transfer Bnte 14-Jul-21</t>
  </si>
  <si>
    <t>Transfer Bnte 15-Jul-21</t>
  </si>
  <si>
    <t>Transfer Bnte 16-Jul-21</t>
  </si>
  <si>
    <t>Transfer Bnte 19-Jul-21</t>
  </si>
  <si>
    <t>Transfer Bnte 20-Jul-21</t>
  </si>
  <si>
    <t>Transfer Bnte 21-Jul-21</t>
  </si>
  <si>
    <t>Transfer Bnte 22-Jul-21</t>
  </si>
  <si>
    <t>Transfer Bnte 23-Jul-21</t>
  </si>
  <si>
    <t>Transfer Bnte 26-Jul-21</t>
  </si>
  <si>
    <t>Transfer S 2-Jul-21</t>
  </si>
  <si>
    <t>Transfer S 9-Jul-21</t>
  </si>
  <si>
    <t>Transfer S 14-Jul-21</t>
  </si>
  <si>
    <t>Transfer S 16-Jul-21</t>
  </si>
  <si>
    <t>PUE-8997</t>
  </si>
  <si>
    <t>Transfer S 20-Jul-21</t>
  </si>
  <si>
    <t>Transfer S 22-Jul-21</t>
  </si>
  <si>
    <t>Transfer B 2-Jul-21</t>
  </si>
  <si>
    <t>Transfer B 6-Jul-21</t>
  </si>
  <si>
    <t>Transfer B 7-Jul-21</t>
  </si>
  <si>
    <t>Transfer B 8-Jul-21</t>
  </si>
  <si>
    <t>Transfer B 9-Jul-21</t>
  </si>
  <si>
    <t>Transfer B 12-Jul-21</t>
  </si>
  <si>
    <t>Transfer B 13-Jul-21</t>
  </si>
  <si>
    <t>Transfer B 16-Jul-21</t>
  </si>
  <si>
    <t>Transfer B 19-Jul-21</t>
  </si>
  <si>
    <t>Transfer B 23-Jul-21</t>
  </si>
  <si>
    <t>PED. 68242718</t>
  </si>
  <si>
    <t>PED. 68242922</t>
  </si>
  <si>
    <t>NLSE21-116</t>
  </si>
  <si>
    <t>NLSE21-117</t>
  </si>
  <si>
    <t>PED. 68305343</t>
  </si>
  <si>
    <t xml:space="preserve">I B  P </t>
  </si>
  <si>
    <t>PED. 68358593</t>
  </si>
  <si>
    <t>PED. 68401502</t>
  </si>
  <si>
    <t xml:space="preserve">SEABORD FOODS </t>
  </si>
  <si>
    <t>PED. 68401506</t>
  </si>
  <si>
    <t>A-9394</t>
  </si>
  <si>
    <t>A-9395</t>
  </si>
  <si>
    <t>NLSE21-118</t>
  </si>
  <si>
    <t>NLSE21-119</t>
  </si>
  <si>
    <t>Transfer S 27-Jul-21</t>
  </si>
  <si>
    <t>PU-92418</t>
  </si>
  <si>
    <t>Trabsfer S 27-Jul-21</t>
  </si>
  <si>
    <t>Transfer B 26-Jul-21</t>
  </si>
  <si>
    <t>Transfer B 28-Jul-21</t>
  </si>
  <si>
    <t>Transfer B 29-Jul-21</t>
  </si>
  <si>
    <t>Transfer Bnte 27-Jul-21</t>
  </si>
  <si>
    <t>Trabsfer Bnte 27-Jul-21</t>
  </si>
  <si>
    <t>Transfer Bnte 28-Jul-21</t>
  </si>
  <si>
    <t>Transfer Bnte 29-Jul-21</t>
  </si>
  <si>
    <t>Transfer Bnte 30-Jul-21</t>
  </si>
  <si>
    <t>Transfer B 20-Jul-21</t>
  </si>
  <si>
    <t>Transfer B 21-Jul-21</t>
  </si>
  <si>
    <t>0600 X</t>
  </si>
  <si>
    <t>0601 X</t>
  </si>
  <si>
    <t>0602 X</t>
  </si>
  <si>
    <t>0603 X</t>
  </si>
  <si>
    <t>0604 X</t>
  </si>
  <si>
    <t>0605 X</t>
  </si>
  <si>
    <t>0606 X</t>
  </si>
  <si>
    <t>0607 X</t>
  </si>
  <si>
    <t>0608 X</t>
  </si>
  <si>
    <t>0609 X</t>
  </si>
  <si>
    <t>0610 X</t>
  </si>
  <si>
    <t>0611 X</t>
  </si>
  <si>
    <t>0613 X</t>
  </si>
  <si>
    <t>0614 X</t>
  </si>
  <si>
    <t>0615 X</t>
  </si>
  <si>
    <t>0616 X</t>
  </si>
  <si>
    <t>0617 X</t>
  </si>
  <si>
    <t>0619 X</t>
  </si>
  <si>
    <t>0621 X</t>
  </si>
  <si>
    <t>0631 X</t>
  </si>
  <si>
    <t>0622 X</t>
  </si>
  <si>
    <t>0623 X</t>
  </si>
  <si>
    <t>0625 X</t>
  </si>
  <si>
    <t>0626 X</t>
  </si>
  <si>
    <t>0627 X</t>
  </si>
  <si>
    <t>0628 X</t>
  </si>
  <si>
    <t>0638 X</t>
  </si>
  <si>
    <t>0629 X</t>
  </si>
  <si>
    <t>0630 X</t>
  </si>
  <si>
    <t>0632 X</t>
  </si>
  <si>
    <t>0633 X</t>
  </si>
  <si>
    <t>0634 X</t>
  </si>
  <si>
    <t>0635 X</t>
  </si>
  <si>
    <t>0636 X</t>
  </si>
  <si>
    <t>0637 X</t>
  </si>
  <si>
    <t>0639 X</t>
  </si>
  <si>
    <t>0641 X</t>
  </si>
  <si>
    <t>0642 X</t>
  </si>
  <si>
    <t>0643 X</t>
  </si>
  <si>
    <t>0644 X</t>
  </si>
  <si>
    <t>0645 X</t>
  </si>
  <si>
    <t>0648 X</t>
  </si>
  <si>
    <t>0649 X</t>
  </si>
  <si>
    <t>0653 X</t>
  </si>
  <si>
    <t>0654 X</t>
  </si>
  <si>
    <t>0655 X</t>
  </si>
  <si>
    <t>0656 X</t>
  </si>
  <si>
    <t>0657 X</t>
  </si>
  <si>
    <t>0658 X</t>
  </si>
  <si>
    <t>0660 X</t>
  </si>
  <si>
    <t>0661 X</t>
  </si>
  <si>
    <t>0663 X</t>
  </si>
  <si>
    <t>0664 X</t>
  </si>
  <si>
    <t>0665 X</t>
  </si>
  <si>
    <t>0666 X</t>
  </si>
  <si>
    <t>0667 X</t>
  </si>
  <si>
    <t>0668 X</t>
  </si>
  <si>
    <t>0669 X</t>
  </si>
  <si>
    <t>0670 X</t>
  </si>
  <si>
    <t>0671 X</t>
  </si>
  <si>
    <t>0672 X</t>
  </si>
  <si>
    <t>0673 X</t>
  </si>
  <si>
    <t>0674 X</t>
  </si>
  <si>
    <t>0675 X</t>
  </si>
  <si>
    <t>0676 X</t>
  </si>
  <si>
    <t>0677 X</t>
  </si>
  <si>
    <t>0678 X</t>
  </si>
  <si>
    <t>0679 X</t>
  </si>
  <si>
    <t>0680 X</t>
  </si>
  <si>
    <t>0682 X</t>
  </si>
  <si>
    <t>0683 X</t>
  </si>
  <si>
    <t>0684 X</t>
  </si>
  <si>
    <t>0685 X</t>
  </si>
  <si>
    <t>0686 X</t>
  </si>
  <si>
    <t>0687 X</t>
  </si>
  <si>
    <t>0688 X</t>
  </si>
  <si>
    <t>0689 X</t>
  </si>
  <si>
    <t>0690 X</t>
  </si>
  <si>
    <t>0691 X</t>
  </si>
  <si>
    <t>0692 X</t>
  </si>
  <si>
    <t>0693 X</t>
  </si>
  <si>
    <t>0694 X</t>
  </si>
  <si>
    <t>0695 X</t>
  </si>
  <si>
    <t>0696 X</t>
  </si>
  <si>
    <t>0697 X</t>
  </si>
  <si>
    <t>0698 X</t>
  </si>
  <si>
    <t>0699 X</t>
  </si>
  <si>
    <t>0700 X</t>
  </si>
  <si>
    <t>0701 X</t>
  </si>
  <si>
    <t>0702 X</t>
  </si>
  <si>
    <t>0703 X</t>
  </si>
  <si>
    <t>0704 X</t>
  </si>
  <si>
    <t>0705 X</t>
  </si>
  <si>
    <t>0706 X</t>
  </si>
  <si>
    <t>0708 X</t>
  </si>
  <si>
    <t>0709 X</t>
  </si>
  <si>
    <t>0710 X</t>
  </si>
  <si>
    <t>0711 X</t>
  </si>
  <si>
    <t>0712 X</t>
  </si>
  <si>
    <t>0713 X</t>
  </si>
  <si>
    <t>0715 X</t>
  </si>
  <si>
    <t>0716 X</t>
  </si>
  <si>
    <t>0717 X</t>
  </si>
  <si>
    <t>0718 X</t>
  </si>
  <si>
    <t>0719 X</t>
  </si>
  <si>
    <t>0720 X</t>
  </si>
  <si>
    <t>0722 X</t>
  </si>
  <si>
    <t>0721 X</t>
  </si>
  <si>
    <t>0723 X</t>
  </si>
  <si>
    <t>0724 X</t>
  </si>
  <si>
    <t>0734 X</t>
  </si>
  <si>
    <t>0744 X</t>
  </si>
  <si>
    <t>0754 X</t>
  </si>
  <si>
    <t>0764 X</t>
  </si>
  <si>
    <t>0725 X</t>
  </si>
  <si>
    <t>0726 X</t>
  </si>
  <si>
    <t>0727 X</t>
  </si>
  <si>
    <t>0728 X</t>
  </si>
  <si>
    <t>0730 X</t>
  </si>
  <si>
    <t>0732 X</t>
  </si>
  <si>
    <t>0733 X</t>
  </si>
  <si>
    <t>0742 X</t>
  </si>
  <si>
    <t>0735 X</t>
  </si>
  <si>
    <t>CONTRA Rancho Maravillas</t>
  </si>
  <si>
    <t>0737 X</t>
  </si>
  <si>
    <t>0738 X</t>
  </si>
  <si>
    <t>0739 X</t>
  </si>
  <si>
    <t>0740 X</t>
  </si>
  <si>
    <t>0741 X</t>
  </si>
  <si>
    <t>0743 X</t>
  </si>
  <si>
    <t>0745 X</t>
  </si>
  <si>
    <t>0746 X</t>
  </si>
  <si>
    <t>0747 X</t>
  </si>
  <si>
    <t>0748 X</t>
  </si>
  <si>
    <t>0749 X</t>
  </si>
  <si>
    <t>0750 X</t>
  </si>
  <si>
    <t>0751 X</t>
  </si>
  <si>
    <t>0752 X</t>
  </si>
  <si>
    <t>0753 X</t>
  </si>
  <si>
    <t>0756 X</t>
  </si>
  <si>
    <t>0757 X</t>
  </si>
  <si>
    <t>0759 X</t>
  </si>
  <si>
    <t>0760 X</t>
  </si>
  <si>
    <t>0761 X</t>
  </si>
  <si>
    <t>0763 X</t>
  </si>
  <si>
    <t>0765 X</t>
  </si>
  <si>
    <t>0766 X</t>
  </si>
  <si>
    <t>0767 X</t>
  </si>
  <si>
    <t>0768 X</t>
  </si>
  <si>
    <t>0769 X</t>
  </si>
  <si>
    <t>0770 X</t>
  </si>
  <si>
    <t>0772 X</t>
  </si>
  <si>
    <t>0773 X</t>
  </si>
  <si>
    <t>PU-93200</t>
  </si>
  <si>
    <t>0774 X</t>
  </si>
  <si>
    <t>0775 X</t>
  </si>
  <si>
    <t>0776 x</t>
  </si>
  <si>
    <t>0777 X</t>
  </si>
  <si>
    <t>0778 X</t>
  </si>
  <si>
    <t>0779 X</t>
  </si>
  <si>
    <t>0780 X</t>
  </si>
  <si>
    <t>0783 X</t>
  </si>
  <si>
    <t>0784 X</t>
  </si>
  <si>
    <t>0784 x</t>
  </si>
  <si>
    <t>0785 x</t>
  </si>
  <si>
    <t>0785 X</t>
  </si>
  <si>
    <t>0786 X</t>
  </si>
  <si>
    <t xml:space="preserve">SE  CANCELO X ERROR DE BEATRIZ </t>
  </si>
  <si>
    <t>HCO-7755</t>
  </si>
  <si>
    <t>Transfer S 2-Ago-21--6-Ago-21--9-Ago-21--Transsfer B 4-Ago-21</t>
  </si>
  <si>
    <t>Transfer Bnte 11-Ago-21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</si>
</sst>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9933FF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</borders>
  <cellStyleXfs count="4">
    <xf numFmtId="0" fontId="0" fillId="0" borderId="0"/>
    <xf numFmtId="4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60" fillId="0" borderId="0"/>
  </cellStyleXfs>
  <cellXfs count="118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2" fillId="0" borderId="0" xfId="0" applyFont="1" applyAlignment="1">
      <alignment horizontal="right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2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3" fillId="0" borderId="37" xfId="0" applyFont="1" applyBorder="1" applyAlignment="1">
      <alignment horizontal="left"/>
    </xf>
    <xf numFmtId="0" fontId="34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5" fillId="0" borderId="0" xfId="0" applyFont="1" applyAlignment="1">
      <alignment horizontal="left"/>
    </xf>
    <xf numFmtId="0" fontId="35" fillId="0" borderId="37" xfId="0" applyFont="1" applyBorder="1" applyAlignment="1">
      <alignment horizontal="left"/>
    </xf>
    <xf numFmtId="164" fontId="36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7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9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4" fillId="0" borderId="0" xfId="0" applyFont="1" applyAlignment="1">
      <alignment horizontal="left"/>
    </xf>
    <xf numFmtId="166" fontId="43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7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40" fillId="0" borderId="0" xfId="0" applyNumberFormat="1" applyFont="1" applyAlignment="1">
      <alignment horizontal="right"/>
    </xf>
    <xf numFmtId="164" fontId="43" fillId="0" borderId="0" xfId="0" applyNumberFormat="1" applyFont="1"/>
    <xf numFmtId="164" fontId="43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1" fillId="0" borderId="0" xfId="0" applyNumberFormat="1" applyFont="1" applyFill="1" applyAlignment="1">
      <alignment horizontal="right"/>
    </xf>
    <xf numFmtId="164" fontId="41" fillId="0" borderId="0" xfId="0" applyNumberFormat="1" applyFont="1" applyFill="1"/>
    <xf numFmtId="164" fontId="41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9" fillId="0" borderId="7" xfId="0" applyFont="1" applyFill="1" applyBorder="1" applyAlignment="1">
      <alignment horizontal="center"/>
    </xf>
    <xf numFmtId="0" fontId="39" fillId="0" borderId="0" xfId="0" applyFont="1" applyFill="1"/>
    <xf numFmtId="0" fontId="3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40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5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7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5" fillId="0" borderId="12" xfId="0" applyNumberFormat="1" applyFont="1" applyBorder="1"/>
    <xf numFmtId="2" fontId="45" fillId="0" borderId="12" xfId="0" applyNumberFormat="1" applyFont="1" applyBorder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2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4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7" fillId="0" borderId="4" xfId="0" applyFont="1" applyBorder="1" applyAlignment="1">
      <alignment horizontal="right"/>
    </xf>
    <xf numFmtId="0" fontId="51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7" fillId="0" borderId="9" xfId="0" applyFont="1" applyBorder="1"/>
    <xf numFmtId="0" fontId="37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7" fillId="0" borderId="14" xfId="0" applyFont="1" applyBorder="1"/>
    <xf numFmtId="0" fontId="56" fillId="0" borderId="71" xfId="0" applyFont="1" applyBorder="1" applyAlignment="1">
      <alignment horizontal="left"/>
    </xf>
    <xf numFmtId="16" fontId="57" fillId="0" borderId="33" xfId="0" applyNumberFormat="1" applyFont="1" applyBorder="1" applyAlignment="1">
      <alignment horizontal="center" wrapText="1"/>
    </xf>
    <xf numFmtId="4" fontId="41" fillId="0" borderId="33" xfId="0" applyNumberFormat="1" applyFont="1" applyBorder="1" applyAlignment="1">
      <alignment horizontal="right"/>
    </xf>
    <xf numFmtId="167" fontId="41" fillId="0" borderId="33" xfId="0" applyNumberFormat="1" applyFont="1" applyBorder="1" applyAlignment="1">
      <alignment horizontal="center"/>
    </xf>
    <xf numFmtId="1" fontId="56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1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2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1" fillId="0" borderId="0" xfId="0" applyNumberFormat="1" applyFont="1" applyAlignment="1">
      <alignment horizontal="right"/>
    </xf>
    <xf numFmtId="0" fontId="61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1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7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44" fillId="0" borderId="37" xfId="0" applyFont="1" applyFill="1" applyBorder="1" applyAlignment="1">
      <alignment horizontal="left"/>
    </xf>
    <xf numFmtId="0" fontId="34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1" fillId="0" borderId="33" xfId="0" applyNumberFormat="1" applyFont="1" applyBorder="1" applyAlignment="1">
      <alignment horizontal="center"/>
    </xf>
    <xf numFmtId="0" fontId="46" fillId="0" borderId="72" xfId="0" applyFont="1" applyBorder="1" applyAlignment="1">
      <alignment vertical="center" wrapText="1"/>
    </xf>
    <xf numFmtId="0" fontId="46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2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6" fillId="0" borderId="0" xfId="0" applyFont="1" applyBorder="1" applyAlignment="1">
      <alignment horizontal="center" vertical="center" wrapText="1"/>
    </xf>
    <xf numFmtId="4" fontId="41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8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2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4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1" fillId="0" borderId="0" xfId="0" applyNumberFormat="1" applyFont="1" applyFill="1" applyBorder="1" applyAlignment="1">
      <alignment horizontal="right"/>
    </xf>
    <xf numFmtId="164" fontId="41" fillId="0" borderId="0" xfId="0" applyNumberFormat="1" applyFont="1" applyFill="1" applyBorder="1"/>
    <xf numFmtId="0" fontId="44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1" fillId="0" borderId="0" xfId="0" applyNumberFormat="1" applyFont="1" applyFill="1"/>
    <xf numFmtId="0" fontId="61" fillId="0" borderId="0" xfId="0" applyFont="1" applyAlignment="1">
      <alignment horizontal="center"/>
    </xf>
    <xf numFmtId="0" fontId="61" fillId="0" borderId="10" xfId="0" applyFont="1" applyBorder="1" applyAlignment="1">
      <alignment horizontal="right"/>
    </xf>
    <xf numFmtId="164" fontId="61" fillId="0" borderId="0" xfId="0" applyNumberFormat="1" applyFont="1"/>
    <xf numFmtId="0" fontId="61" fillId="0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1" fillId="0" borderId="0" xfId="0" applyNumberFormat="1" applyFont="1" applyFill="1" applyBorder="1" applyAlignment="1">
      <alignment horizontal="center"/>
    </xf>
    <xf numFmtId="1" fontId="41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5" fillId="0" borderId="0" xfId="0" applyFont="1" applyAlignment="1">
      <alignment horizontal="left"/>
    </xf>
    <xf numFmtId="0" fontId="67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9" fillId="0" borderId="51" xfId="0" applyNumberFormat="1" applyFont="1" applyFill="1" applyBorder="1" applyAlignment="1">
      <alignment horizontal="right"/>
    </xf>
    <xf numFmtId="0" fontId="69" fillId="0" borderId="51" xfId="0" applyFont="1" applyFill="1" applyBorder="1" applyAlignment="1">
      <alignment horizontal="right"/>
    </xf>
    <xf numFmtId="15" fontId="70" fillId="0" borderId="51" xfId="0" applyNumberFormat="1" applyFont="1" applyBorder="1"/>
    <xf numFmtId="164" fontId="69" fillId="0" borderId="51" xfId="0" applyNumberFormat="1" applyFont="1" applyFill="1" applyBorder="1"/>
    <xf numFmtId="164" fontId="7" fillId="0" borderId="51" xfId="0" applyNumberFormat="1" applyFont="1" applyBorder="1"/>
    <xf numFmtId="2" fontId="69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4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9" fillId="0" borderId="0" xfId="0" applyNumberFormat="1" applyFont="1" applyFill="1"/>
    <xf numFmtId="0" fontId="58" fillId="0" borderId="0" xfId="0" applyFont="1" applyFill="1" applyAlignment="1">
      <alignment horizontal="center"/>
    </xf>
    <xf numFmtId="2" fontId="71" fillId="0" borderId="0" xfId="0" applyNumberFormat="1" applyFont="1" applyAlignment="1">
      <alignment horizontal="right"/>
    </xf>
    <xf numFmtId="15" fontId="71" fillId="0" borderId="15" xfId="0" applyNumberFormat="1" applyFont="1" applyBorder="1"/>
    <xf numFmtId="0" fontId="71" fillId="0" borderId="10" xfId="0" applyFont="1" applyBorder="1" applyAlignment="1">
      <alignment horizontal="right"/>
    </xf>
    <xf numFmtId="164" fontId="71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8" fillId="0" borderId="0" xfId="0" applyNumberFormat="1" applyFont="1" applyFill="1" applyAlignment="1">
      <alignment horizontal="center"/>
    </xf>
    <xf numFmtId="2" fontId="67" fillId="0" borderId="0" xfId="0" applyNumberFormat="1" applyFont="1" applyFill="1"/>
    <xf numFmtId="1" fontId="55" fillId="0" borderId="33" xfId="0" applyNumberFormat="1" applyFont="1" applyFill="1" applyBorder="1" applyAlignment="1">
      <alignment horizontal="center"/>
    </xf>
    <xf numFmtId="166" fontId="39" fillId="0" borderId="33" xfId="0" applyNumberFormat="1" applyFont="1" applyFill="1" applyBorder="1" applyAlignment="1">
      <alignment horizontal="right"/>
    </xf>
    <xf numFmtId="0" fontId="7" fillId="0" borderId="33" xfId="0" applyFont="1" applyFill="1" applyBorder="1" applyAlignment="1">
      <alignment horizontal="right"/>
    </xf>
    <xf numFmtId="0" fontId="33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9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4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3" fillId="0" borderId="67" xfId="0" applyFont="1" applyBorder="1"/>
    <xf numFmtId="0" fontId="73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3" fillId="0" borderId="5" xfId="0" applyFont="1" applyBorder="1"/>
    <xf numFmtId="0" fontId="73" fillId="0" borderId="42" xfId="0" applyFont="1" applyBorder="1"/>
    <xf numFmtId="0" fontId="73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6" fillId="0" borderId="0" xfId="0" applyNumberFormat="1" applyFont="1" applyFill="1" applyAlignment="1">
      <alignment horizontal="right"/>
    </xf>
    <xf numFmtId="168" fontId="36" fillId="0" borderId="15" xfId="0" applyNumberFormat="1" applyFont="1" applyFill="1" applyBorder="1"/>
    <xf numFmtId="0" fontId="36" fillId="0" borderId="10" xfId="0" applyFont="1" applyFill="1" applyBorder="1" applyAlignment="1">
      <alignment horizontal="right"/>
    </xf>
    <xf numFmtId="164" fontId="36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2" fillId="0" borderId="14" xfId="0" applyFont="1" applyFill="1" applyBorder="1" applyAlignment="1">
      <alignment horizontal="center"/>
    </xf>
    <xf numFmtId="0" fontId="74" fillId="0" borderId="40" xfId="0" applyFont="1" applyBorder="1"/>
    <xf numFmtId="0" fontId="74" fillId="3" borderId="26" xfId="0" applyFont="1" applyFill="1" applyBorder="1" applyAlignment="1">
      <alignment horizontal="center"/>
    </xf>
    <xf numFmtId="16" fontId="74" fillId="0" borderId="25" xfId="0" applyNumberFormat="1" applyFont="1" applyBorder="1" applyAlignment="1">
      <alignment horizontal="center"/>
    </xf>
    <xf numFmtId="0" fontId="74" fillId="0" borderId="23" xfId="0" applyFont="1" applyBorder="1" applyAlignment="1">
      <alignment horizontal="center"/>
    </xf>
    <xf numFmtId="0" fontId="72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6" fillId="0" borderId="0" xfId="0" applyNumberFormat="1" applyFont="1" applyAlignment="1">
      <alignment horizontal="right"/>
    </xf>
    <xf numFmtId="0" fontId="36" fillId="0" borderId="10" xfId="0" applyFont="1" applyBorder="1" applyAlignment="1">
      <alignment horizontal="right"/>
    </xf>
    <xf numFmtId="168" fontId="36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164" fontId="7" fillId="0" borderId="82" xfId="0" applyNumberFormat="1" applyFont="1" applyFill="1" applyBorder="1"/>
    <xf numFmtId="0" fontId="33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2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40" fillId="0" borderId="33" xfId="0" applyFont="1" applyFill="1" applyBorder="1" applyAlignment="1">
      <alignment horizontal="center"/>
    </xf>
    <xf numFmtId="164" fontId="41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2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28" fillId="0" borderId="0" xfId="0" applyNumberFormat="1" applyFont="1" applyFill="1" applyAlignment="1">
      <alignment horizontal="right"/>
    </xf>
    <xf numFmtId="2" fontId="58" fillId="0" borderId="0" xfId="0" applyNumberFormat="1" applyFont="1" applyFill="1" applyAlignment="1">
      <alignment horizontal="right"/>
    </xf>
    <xf numFmtId="2" fontId="48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9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5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68" fontId="7" fillId="0" borderId="0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7" fillId="0" borderId="33" xfId="0" applyNumberFormat="1" applyFont="1" applyFill="1" applyBorder="1" applyAlignment="1">
      <alignment horizontal="center" wrapText="1"/>
    </xf>
    <xf numFmtId="0" fontId="17" fillId="0" borderId="33" xfId="0" applyFont="1" applyFill="1" applyBorder="1" applyAlignment="1">
      <alignment horizontal="center" wrapText="1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1" fillId="0" borderId="33" xfId="0" applyNumberFormat="1" applyFont="1" applyFill="1" applyBorder="1" applyAlignment="1">
      <alignment horizontal="right"/>
    </xf>
    <xf numFmtId="0" fontId="44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0" fontId="30" fillId="0" borderId="0" xfId="0" applyFont="1" applyFill="1"/>
    <xf numFmtId="0" fontId="12" fillId="0" borderId="0" xfId="0" applyFont="1" applyFill="1" applyAlignment="1">
      <alignment horizontal="left"/>
    </xf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7" fillId="0" borderId="33" xfId="0" applyNumberFormat="1" applyFont="1" applyFill="1" applyBorder="1" applyAlignment="1">
      <alignment horizontal="center" vertical="center"/>
    </xf>
    <xf numFmtId="1" fontId="42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2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0" fontId="17" fillId="0" borderId="33" xfId="0" applyFont="1" applyFill="1" applyBorder="1" applyAlignment="1">
      <alignment vertical="center"/>
    </xf>
    <xf numFmtId="2" fontId="72" fillId="0" borderId="0" xfId="0" applyNumberFormat="1" applyFont="1" applyFill="1" applyAlignment="1">
      <alignment horizontal="right"/>
    </xf>
    <xf numFmtId="168" fontId="72" fillId="0" borderId="15" xfId="0" applyNumberFormat="1" applyFont="1" applyFill="1" applyBorder="1"/>
    <xf numFmtId="0" fontId="72" fillId="0" borderId="10" xfId="0" applyFont="1" applyFill="1" applyBorder="1" applyAlignment="1">
      <alignment horizontal="right"/>
    </xf>
    <xf numFmtId="164" fontId="72" fillId="0" borderId="0" xfId="0" applyNumberFormat="1" applyFont="1" applyFill="1"/>
    <xf numFmtId="15" fontId="36" fillId="0" borderId="0" xfId="0" applyNumberFormat="1" applyFont="1"/>
    <xf numFmtId="2" fontId="36" fillId="0" borderId="0" xfId="0" applyNumberFormat="1" applyFont="1" applyFill="1"/>
    <xf numFmtId="15" fontId="36" fillId="0" borderId="15" xfId="0" applyNumberFormat="1" applyFont="1" applyBorder="1"/>
    <xf numFmtId="4" fontId="36" fillId="0" borderId="37" xfId="0" applyNumberFormat="1" applyFont="1" applyFill="1" applyBorder="1" applyAlignment="1">
      <alignment horizontal="right"/>
    </xf>
    <xf numFmtId="15" fontId="36" fillId="0" borderId="4" xfId="0" applyNumberFormat="1" applyFont="1" applyBorder="1"/>
    <xf numFmtId="15" fontId="36" fillId="0" borderId="0" xfId="0" applyNumberFormat="1" applyFont="1" applyFill="1"/>
    <xf numFmtId="4" fontId="36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0" fontId="68" fillId="0" borderId="0" xfId="0" applyFont="1" applyAlignment="1">
      <alignment horizontal="center" wrapText="1"/>
    </xf>
    <xf numFmtId="164" fontId="17" fillId="0" borderId="33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44" fontId="47" fillId="0" borderId="33" xfId="1" applyFont="1" applyFill="1" applyBorder="1"/>
    <xf numFmtId="166" fontId="75" fillId="0" borderId="33" xfId="0" applyNumberFormat="1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21" borderId="0" xfId="0" applyNumberFormat="1" applyFont="1" applyFill="1"/>
    <xf numFmtId="0" fontId="7" fillId="0" borderId="33" xfId="0" applyFont="1" applyFill="1" applyBorder="1" applyAlignment="1">
      <alignment vertical="center" wrapText="1"/>
    </xf>
    <xf numFmtId="15" fontId="7" fillId="13" borderId="0" xfId="0" applyNumberFormat="1" applyFont="1" applyFill="1"/>
    <xf numFmtId="2" fontId="7" fillId="13" borderId="0" xfId="0" applyNumberFormat="1" applyFont="1" applyFill="1"/>
    <xf numFmtId="0" fontId="7" fillId="13" borderId="10" xfId="0" applyFont="1" applyFill="1" applyBorder="1" applyAlignment="1">
      <alignment horizontal="right"/>
    </xf>
    <xf numFmtId="164" fontId="7" fillId="13" borderId="0" xfId="0" applyNumberFormat="1" applyFont="1" applyFill="1"/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5" fontId="36" fillId="0" borderId="15" xfId="0" applyNumberFormat="1" applyFont="1" applyFill="1" applyBorder="1"/>
    <xf numFmtId="4" fontId="61" fillId="0" borderId="37" xfId="0" applyNumberFormat="1" applyFont="1" applyBorder="1" applyAlignment="1">
      <alignment horizontal="right"/>
    </xf>
    <xf numFmtId="15" fontId="61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8" fillId="0" borderId="0" xfId="0" applyNumberFormat="1" applyFont="1" applyFill="1" applyAlignment="1">
      <alignment horizontal="right"/>
    </xf>
    <xf numFmtId="1" fontId="48" fillId="0" borderId="0" xfId="0" applyNumberFormat="1" applyFont="1" applyFill="1" applyAlignment="1">
      <alignment horizontal="center"/>
    </xf>
    <xf numFmtId="0" fontId="48" fillId="0" borderId="0" xfId="0" applyFont="1" applyFill="1" applyAlignment="1">
      <alignment horizontal="center"/>
    </xf>
    <xf numFmtId="168" fontId="7" fillId="0" borderId="33" xfId="0" applyNumberFormat="1" applyFont="1" applyFill="1" applyBorder="1" applyAlignment="1">
      <alignment horizontal="center" wrapText="1"/>
    </xf>
    <xf numFmtId="2" fontId="7" fillId="0" borderId="33" xfId="0" applyNumberFormat="1" applyFont="1" applyFill="1" applyBorder="1" applyAlignment="1">
      <alignment wrapText="1"/>
    </xf>
    <xf numFmtId="0" fontId="12" fillId="0" borderId="33" xfId="0" applyFont="1" applyFill="1" applyBorder="1" applyAlignment="1">
      <alignment horizontal="center" wrapText="1"/>
    </xf>
    <xf numFmtId="2" fontId="8" fillId="0" borderId="33" xfId="0" applyNumberFormat="1" applyFont="1" applyFill="1" applyBorder="1" applyAlignment="1">
      <alignment wrapText="1"/>
    </xf>
    <xf numFmtId="167" fontId="22" fillId="0" borderId="81" xfId="0" applyNumberFormat="1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vertical="center"/>
    </xf>
    <xf numFmtId="166" fontId="41" fillId="0" borderId="33" xfId="0" applyNumberFormat="1" applyFont="1" applyFill="1" applyBorder="1" applyAlignment="1">
      <alignment horizontal="center"/>
    </xf>
    <xf numFmtId="166" fontId="41" fillId="0" borderId="70" xfId="0" applyNumberFormat="1" applyFont="1" applyFill="1" applyBorder="1" applyAlignment="1">
      <alignment horizontal="right"/>
    </xf>
    <xf numFmtId="164" fontId="41" fillId="0" borderId="70" xfId="0" applyNumberFormat="1" applyFont="1" applyFill="1" applyBorder="1"/>
    <xf numFmtId="0" fontId="44" fillId="0" borderId="70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/>
    </xf>
    <xf numFmtId="164" fontId="22" fillId="6" borderId="0" xfId="0" applyNumberFormat="1" applyFont="1" applyFill="1" applyAlignment="1">
      <alignment horizontal="center"/>
    </xf>
    <xf numFmtId="168" fontId="7" fillId="6" borderId="0" xfId="0" applyNumberFormat="1" applyFont="1" applyFill="1"/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0" fontId="12" fillId="2" borderId="0" xfId="0" applyFont="1" applyFill="1" applyAlignment="1">
      <alignment wrapText="1"/>
    </xf>
    <xf numFmtId="0" fontId="68" fillId="0" borderId="0" xfId="0" applyFont="1" applyAlignment="1">
      <alignment horizontal="center" wrapText="1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10" fillId="0" borderId="10" xfId="0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33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2" fontId="76" fillId="0" borderId="0" xfId="0" applyNumberFormat="1" applyFont="1" applyAlignment="1">
      <alignment horizontal="right"/>
    </xf>
    <xf numFmtId="15" fontId="76" fillId="0" borderId="15" xfId="0" applyNumberFormat="1" applyFont="1" applyBorder="1"/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4" fontId="76" fillId="0" borderId="37" xfId="0" applyNumberFormat="1" applyFont="1" applyBorder="1" applyAlignment="1">
      <alignment horizontal="right"/>
    </xf>
    <xf numFmtId="4" fontId="76" fillId="0" borderId="46" xfId="0" applyNumberFormat="1" applyFont="1" applyBorder="1" applyAlignment="1">
      <alignment horizontal="right"/>
    </xf>
    <xf numFmtId="15" fontId="76" fillId="0" borderId="16" xfId="0" applyNumberFormat="1" applyFont="1" applyBorder="1"/>
    <xf numFmtId="2" fontId="76" fillId="0" borderId="12" xfId="0" applyNumberFormat="1" applyFont="1" applyBorder="1" applyAlignment="1">
      <alignment horizontal="right"/>
    </xf>
    <xf numFmtId="0" fontId="76" fillId="0" borderId="13" xfId="0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8" fontId="10" fillId="0" borderId="4" xfId="0" applyNumberFormat="1" applyFont="1" applyBorder="1"/>
    <xf numFmtId="0" fontId="10" fillId="0" borderId="10" xfId="0" applyFont="1" applyFill="1" applyBorder="1" applyAlignment="1">
      <alignment horizontal="right"/>
    </xf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7" fillId="22" borderId="0" xfId="0" applyFont="1" applyFill="1" applyAlignment="1">
      <alignment horizontal="center"/>
    </xf>
    <xf numFmtId="44" fontId="28" fillId="0" borderId="0" xfId="1" applyFont="1" applyFill="1" applyAlignment="1">
      <alignment vertical="center"/>
    </xf>
    <xf numFmtId="168" fontId="7" fillId="0" borderId="0" xfId="0" applyNumberFormat="1" applyFont="1" applyFill="1" applyAlignment="1">
      <alignment vertical="center"/>
    </xf>
    <xf numFmtId="2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22" fillId="0" borderId="33" xfId="0" applyFont="1" applyFill="1" applyBorder="1" applyAlignment="1">
      <alignment vertical="center" wrapText="1"/>
    </xf>
    <xf numFmtId="0" fontId="7" fillId="19" borderId="33" xfId="0" applyFont="1" applyFill="1" applyBorder="1" applyAlignment="1">
      <alignment vertical="center"/>
    </xf>
    <xf numFmtId="0" fontId="10" fillId="19" borderId="33" xfId="0" applyFont="1" applyFill="1" applyBorder="1" applyAlignment="1">
      <alignment vertical="center"/>
    </xf>
    <xf numFmtId="164" fontId="7" fillId="4" borderId="33" xfId="0" applyNumberFormat="1" applyFont="1" applyFill="1" applyBorder="1" applyAlignment="1">
      <alignment vertical="center"/>
    </xf>
    <xf numFmtId="164" fontId="17" fillId="0" borderId="70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1" fontId="42" fillId="0" borderId="33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164" fontId="61" fillId="5" borderId="0" xfId="0" applyNumberFormat="1" applyFont="1" applyFill="1"/>
    <xf numFmtId="4" fontId="10" fillId="5" borderId="87" xfId="0" applyNumberFormat="1" applyFont="1" applyFill="1" applyBorder="1"/>
    <xf numFmtId="0" fontId="7" fillId="5" borderId="87" xfId="0" applyFont="1" applyFill="1" applyBorder="1" applyAlignment="1">
      <alignment horizontal="center"/>
    </xf>
    <xf numFmtId="164" fontId="7" fillId="5" borderId="87" xfId="0" applyNumberFormat="1" applyFont="1" applyFill="1" applyBorder="1"/>
    <xf numFmtId="164" fontId="7" fillId="5" borderId="0" xfId="0" applyNumberFormat="1" applyFont="1" applyFill="1"/>
    <xf numFmtId="2" fontId="61" fillId="0" borderId="0" xfId="0" applyNumberFormat="1" applyFont="1" applyFill="1"/>
    <xf numFmtId="4" fontId="7" fillId="7" borderId="0" xfId="0" applyNumberFormat="1" applyFont="1" applyFill="1"/>
    <xf numFmtId="2" fontId="61" fillId="0" borderId="0" xfId="0" applyNumberFormat="1" applyFont="1" applyFill="1" applyAlignment="1">
      <alignment horizontal="right"/>
    </xf>
    <xf numFmtId="168" fontId="61" fillId="0" borderId="15" xfId="0" applyNumberFormat="1" applyFont="1" applyFill="1" applyBorder="1"/>
    <xf numFmtId="2" fontId="61" fillId="0" borderId="37" xfId="0" applyNumberFormat="1" applyFont="1" applyBorder="1" applyAlignment="1">
      <alignment horizontal="right"/>
    </xf>
    <xf numFmtId="15" fontId="61" fillId="0" borderId="0" xfId="0" applyNumberFormat="1" applyFont="1" applyBorder="1"/>
    <xf numFmtId="2" fontId="61" fillId="7" borderId="0" xfId="0" applyNumberFormat="1" applyFont="1" applyFill="1" applyAlignment="1">
      <alignment horizontal="right"/>
    </xf>
    <xf numFmtId="0" fontId="61" fillId="7" borderId="10" xfId="0" applyFont="1" applyFill="1" applyBorder="1" applyAlignment="1">
      <alignment horizontal="right"/>
    </xf>
    <xf numFmtId="164" fontId="61" fillId="7" borderId="0" xfId="0" applyNumberFormat="1" applyFont="1" applyFill="1"/>
    <xf numFmtId="2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5" fontId="61" fillId="0" borderId="4" xfId="0" applyNumberFormat="1" applyFont="1" applyBorder="1"/>
    <xf numFmtId="15" fontId="61" fillId="0" borderId="10" xfId="0" applyNumberFormat="1" applyFont="1" applyBorder="1" applyAlignment="1">
      <alignment horizontal="right"/>
    </xf>
    <xf numFmtId="4" fontId="8" fillId="7" borderId="0" xfId="0" applyNumberFormat="1" applyFont="1" applyFill="1"/>
    <xf numFmtId="15" fontId="61" fillId="0" borderId="0" xfId="0" applyNumberFormat="1" applyFont="1" applyFill="1"/>
    <xf numFmtId="2" fontId="61" fillId="0" borderId="0" xfId="0" applyNumberFormat="1" applyFont="1"/>
    <xf numFmtId="2" fontId="7" fillId="7" borderId="0" xfId="0" applyNumberFormat="1" applyFont="1" applyFill="1" applyAlignment="1">
      <alignment vertical="center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64" fontId="10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28" fillId="7" borderId="0" xfId="0" applyNumberFormat="1" applyFont="1" applyFill="1"/>
    <xf numFmtId="0" fontId="72" fillId="7" borderId="10" xfId="0" applyFont="1" applyFill="1" applyBorder="1" applyAlignment="1">
      <alignment horizontal="right"/>
    </xf>
    <xf numFmtId="164" fontId="72" fillId="7" borderId="0" xfId="0" applyNumberFormat="1" applyFont="1" applyFill="1"/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61" fillId="4" borderId="10" xfId="0" applyFont="1" applyFill="1" applyBorder="1" applyAlignment="1">
      <alignment horizontal="right"/>
    </xf>
    <xf numFmtId="164" fontId="61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2" fontId="76" fillId="7" borderId="0" xfId="0" applyNumberFormat="1" applyFont="1" applyFill="1" applyAlignment="1">
      <alignment horizontal="right"/>
    </xf>
    <xf numFmtId="0" fontId="76" fillId="7" borderId="10" xfId="0" applyFont="1" applyFill="1" applyBorder="1" applyAlignment="1">
      <alignment horizontal="right"/>
    </xf>
    <xf numFmtId="164" fontId="76" fillId="7" borderId="0" xfId="0" applyNumberFormat="1" applyFont="1" applyFill="1"/>
    <xf numFmtId="2" fontId="10" fillId="7" borderId="0" xfId="0" applyNumberFormat="1" applyFont="1" applyFill="1"/>
    <xf numFmtId="0" fontId="51" fillId="4" borderId="0" xfId="0" applyFont="1" applyFill="1" applyAlignment="1">
      <alignment horizontal="center"/>
    </xf>
    <xf numFmtId="43" fontId="7" fillId="4" borderId="4" xfId="2" applyFont="1" applyFill="1" applyBorder="1" applyAlignment="1">
      <alignment horizontal="right"/>
    </xf>
    <xf numFmtId="164" fontId="10" fillId="2" borderId="33" xfId="0" applyNumberFormat="1" applyFont="1" applyFill="1" applyBorder="1" applyAlignment="1"/>
    <xf numFmtId="164" fontId="77" fillId="2" borderId="33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 applyAlignment="1">
      <alignment vertical="center" wrapText="1"/>
    </xf>
    <xf numFmtId="164" fontId="17" fillId="0" borderId="82" xfId="0" applyNumberFormat="1" applyFont="1" applyFill="1" applyBorder="1" applyAlignment="1">
      <alignment horizontal="center" vertical="center" wrapText="1"/>
    </xf>
    <xf numFmtId="164" fontId="17" fillId="0" borderId="70" xfId="0" applyNumberFormat="1" applyFont="1" applyFill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8" fontId="7" fillId="0" borderId="82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7" fillId="4" borderId="82" xfId="0" applyNumberFormat="1" applyFont="1" applyFill="1" applyBorder="1" applyAlignment="1">
      <alignment horizontal="center" vertical="center"/>
    </xf>
    <xf numFmtId="164" fontId="7" fillId="4" borderId="70" xfId="0" applyNumberFormat="1" applyFont="1" applyFill="1" applyBorder="1" applyAlignment="1">
      <alignment horizontal="center" vertical="center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2" borderId="0" xfId="0" applyFont="1" applyFill="1" applyAlignment="1">
      <alignment horizontal="center"/>
    </xf>
    <xf numFmtId="0" fontId="6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3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3" borderId="66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55" fillId="13" borderId="0" xfId="0" applyFont="1" applyFill="1" applyAlignment="1">
      <alignment horizontal="center" wrapText="1"/>
    </xf>
    <xf numFmtId="0" fontId="55" fillId="13" borderId="7" xfId="0" applyFont="1" applyFill="1" applyBorder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68" fillId="0" borderId="66" xfId="0" applyFont="1" applyBorder="1" applyAlignment="1">
      <alignment horizontal="center" wrapText="1"/>
    </xf>
    <xf numFmtId="0" fontId="68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2" fillId="0" borderId="48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0" fontId="21" fillId="6" borderId="0" xfId="0" applyFont="1" applyFill="1" applyAlignment="1">
      <alignment horizontal="center"/>
    </xf>
    <xf numFmtId="0" fontId="42" fillId="0" borderId="75" xfId="0" applyFont="1" applyFill="1" applyBorder="1" applyAlignment="1">
      <alignment horizontal="center" wrapText="1"/>
    </xf>
    <xf numFmtId="0" fontId="42" fillId="0" borderId="76" xfId="0" applyFont="1" applyFill="1" applyBorder="1" applyAlignment="1">
      <alignment horizontal="center" wrapText="1"/>
    </xf>
    <xf numFmtId="0" fontId="42" fillId="0" borderId="57" xfId="0" applyFont="1" applyBorder="1" applyAlignment="1">
      <alignment horizontal="center" wrapText="1"/>
    </xf>
    <xf numFmtId="0" fontId="42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6" fillId="0" borderId="72" xfId="0" applyFont="1" applyBorder="1" applyAlignment="1">
      <alignment horizontal="center" vertical="center" wrapText="1"/>
    </xf>
    <xf numFmtId="0" fontId="46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166" fontId="10" fillId="14" borderId="33" xfId="0" applyNumberFormat="1" applyFont="1" applyFill="1" applyBorder="1" applyAlignment="1">
      <alignment horizontal="center"/>
    </xf>
    <xf numFmtId="166" fontId="10" fillId="14" borderId="33" xfId="0" applyNumberFormat="1" applyFont="1" applyFill="1" applyBorder="1" applyAlignment="1">
      <alignment horizontal="right"/>
    </xf>
    <xf numFmtId="166" fontId="10" fillId="14" borderId="33" xfId="0" applyNumberFormat="1" applyFont="1" applyFill="1" applyBorder="1"/>
    <xf numFmtId="164" fontId="10" fillId="14" borderId="33" xfId="0" applyNumberFormat="1" applyFont="1" applyFill="1" applyBorder="1" applyAlignment="1">
      <alignment horizontal="center"/>
    </xf>
    <xf numFmtId="44" fontId="10" fillId="14" borderId="33" xfId="1" applyFont="1" applyFill="1" applyBorder="1"/>
    <xf numFmtId="164" fontId="10" fillId="14" borderId="33" xfId="0" applyNumberFormat="1" applyFont="1" applyFill="1" applyBorder="1"/>
    <xf numFmtId="164" fontId="10" fillId="14" borderId="33" xfId="0" applyNumberFormat="1" applyFont="1" applyFill="1" applyBorder="1" applyAlignment="1"/>
    <xf numFmtId="164" fontId="10" fillId="13" borderId="33" xfId="0" applyNumberFormat="1" applyFont="1" applyFill="1" applyBorder="1" applyAlignment="1">
      <alignment horizontal="center"/>
    </xf>
    <xf numFmtId="164" fontId="10" fillId="13" borderId="33" xfId="0" applyNumberFormat="1" applyFont="1" applyFill="1" applyBorder="1"/>
    <xf numFmtId="164" fontId="10" fillId="13" borderId="33" xfId="0" applyNumberFormat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CCFF"/>
      <color rgb="FF0000FF"/>
      <color rgb="FFFFCCFF"/>
      <color rgb="FF9966FF"/>
      <color rgb="FF00FFCC"/>
      <color rgb="FF99FF99"/>
      <color rgb="FFFF3399"/>
      <color rgb="FFFF66FF"/>
      <color rgb="FF00FF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J U L I O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J U L I O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J U L I O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J U L I O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44380</c:v>
                </c:pt>
                <c:pt idx="1">
                  <c:v>44384</c:v>
                </c:pt>
                <c:pt idx="2">
                  <c:v>44385</c:v>
                </c:pt>
                <c:pt idx="3">
                  <c:v>44386</c:v>
                </c:pt>
                <c:pt idx="4">
                  <c:v>44386</c:v>
                </c:pt>
                <c:pt idx="5">
                  <c:v>44390</c:v>
                </c:pt>
                <c:pt idx="6">
                  <c:v>44390</c:v>
                </c:pt>
                <c:pt idx="7">
                  <c:v>44391</c:v>
                </c:pt>
                <c:pt idx="8">
                  <c:v>44392</c:v>
                </c:pt>
                <c:pt idx="9">
                  <c:v>44393</c:v>
                </c:pt>
                <c:pt idx="10">
                  <c:v>44393</c:v>
                </c:pt>
                <c:pt idx="11">
                  <c:v>44397</c:v>
                </c:pt>
                <c:pt idx="12">
                  <c:v>44398</c:v>
                </c:pt>
                <c:pt idx="13">
                  <c:v>44399</c:v>
                </c:pt>
                <c:pt idx="14">
                  <c:v>44400</c:v>
                </c:pt>
                <c:pt idx="15">
                  <c:v>44400</c:v>
                </c:pt>
                <c:pt idx="16">
                  <c:v>44401</c:v>
                </c:pt>
                <c:pt idx="17">
                  <c:v>44404</c:v>
                </c:pt>
                <c:pt idx="18">
                  <c:v>44404</c:v>
                </c:pt>
                <c:pt idx="19">
                  <c:v>44405</c:v>
                </c:pt>
                <c:pt idx="20">
                  <c:v>44406</c:v>
                </c:pt>
                <c:pt idx="21">
                  <c:v>44407</c:v>
                </c:pt>
                <c:pt idx="22">
                  <c:v>44407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J U L I O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18636.759999999998</c:v>
                </c:pt>
                <c:pt idx="1">
                  <c:v>18141.189999999999</c:v>
                </c:pt>
                <c:pt idx="2">
                  <c:v>18202.98</c:v>
                </c:pt>
                <c:pt idx="3">
                  <c:v>18357.259999999998</c:v>
                </c:pt>
                <c:pt idx="4">
                  <c:v>18402.41</c:v>
                </c:pt>
                <c:pt idx="5">
                  <c:v>17426</c:v>
                </c:pt>
                <c:pt idx="6">
                  <c:v>17228.71</c:v>
                </c:pt>
                <c:pt idx="7">
                  <c:v>18470.04</c:v>
                </c:pt>
                <c:pt idx="8">
                  <c:v>18111.57</c:v>
                </c:pt>
                <c:pt idx="9">
                  <c:v>17560.47</c:v>
                </c:pt>
                <c:pt idx="10">
                  <c:v>17728.400000000001</c:v>
                </c:pt>
                <c:pt idx="11">
                  <c:v>18974.37</c:v>
                </c:pt>
                <c:pt idx="12">
                  <c:v>18966.86</c:v>
                </c:pt>
                <c:pt idx="13">
                  <c:v>18606.96</c:v>
                </c:pt>
                <c:pt idx="14">
                  <c:v>18873.689999999999</c:v>
                </c:pt>
                <c:pt idx="15">
                  <c:v>18670.79</c:v>
                </c:pt>
                <c:pt idx="16">
                  <c:v>18785.68</c:v>
                </c:pt>
                <c:pt idx="17">
                  <c:v>18528.189999999999</c:v>
                </c:pt>
                <c:pt idx="18">
                  <c:v>18836.849999999999</c:v>
                </c:pt>
                <c:pt idx="19">
                  <c:v>18824.84</c:v>
                </c:pt>
                <c:pt idx="20">
                  <c:v>18923.88</c:v>
                </c:pt>
                <c:pt idx="21">
                  <c:v>18892.21</c:v>
                </c:pt>
                <c:pt idx="22">
                  <c:v>18932.599999999999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J U L I O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J U L I O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18757</c:v>
                </c:pt>
                <c:pt idx="1">
                  <c:v>18124.09</c:v>
                </c:pt>
                <c:pt idx="2">
                  <c:v>18212.54</c:v>
                </c:pt>
                <c:pt idx="3">
                  <c:v>18364.599999999999</c:v>
                </c:pt>
                <c:pt idx="4">
                  <c:v>18427.099999999999</c:v>
                </c:pt>
                <c:pt idx="5">
                  <c:v>17415.2</c:v>
                </c:pt>
                <c:pt idx="6">
                  <c:v>17238.3</c:v>
                </c:pt>
                <c:pt idx="7">
                  <c:v>18473.759999999998</c:v>
                </c:pt>
                <c:pt idx="8">
                  <c:v>18428.46</c:v>
                </c:pt>
                <c:pt idx="9">
                  <c:v>17595.099999999999</c:v>
                </c:pt>
                <c:pt idx="10">
                  <c:v>17730.8</c:v>
                </c:pt>
                <c:pt idx="11">
                  <c:v>18970.599999999999</c:v>
                </c:pt>
                <c:pt idx="12">
                  <c:v>18992.2</c:v>
                </c:pt>
                <c:pt idx="13">
                  <c:v>18631.2</c:v>
                </c:pt>
                <c:pt idx="14">
                  <c:v>18921.7</c:v>
                </c:pt>
                <c:pt idx="15">
                  <c:v>18681.2</c:v>
                </c:pt>
                <c:pt idx="16">
                  <c:v>18876.14</c:v>
                </c:pt>
                <c:pt idx="17">
                  <c:v>18562.099999999999</c:v>
                </c:pt>
                <c:pt idx="18">
                  <c:v>18882.400000000001</c:v>
                </c:pt>
                <c:pt idx="19">
                  <c:v>18783.54</c:v>
                </c:pt>
                <c:pt idx="20">
                  <c:v>19009.060000000001</c:v>
                </c:pt>
                <c:pt idx="21">
                  <c:v>18979.099999999999</c:v>
                </c:pt>
                <c:pt idx="22">
                  <c:v>18988.7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J U L I O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-120.2400000000016</c:v>
                </c:pt>
                <c:pt idx="1">
                  <c:v>17.099999999998545</c:v>
                </c:pt>
                <c:pt idx="2">
                  <c:v>-9.5600000000013097</c:v>
                </c:pt>
                <c:pt idx="3">
                  <c:v>-7.3400000000001455</c:v>
                </c:pt>
                <c:pt idx="4">
                  <c:v>-24.68999999999869</c:v>
                </c:pt>
                <c:pt idx="5">
                  <c:v>10.799999999999272</c:v>
                </c:pt>
                <c:pt idx="6">
                  <c:v>-9.5900000000001455</c:v>
                </c:pt>
                <c:pt idx="7">
                  <c:v>-3.7199999999975262</c:v>
                </c:pt>
                <c:pt idx="8">
                  <c:v>-316.88999999999942</c:v>
                </c:pt>
                <c:pt idx="9">
                  <c:v>-34.629999999997381</c:v>
                </c:pt>
                <c:pt idx="10">
                  <c:v>-2.3999999999978172</c:v>
                </c:pt>
                <c:pt idx="11">
                  <c:v>3.7700000000004366</c:v>
                </c:pt>
                <c:pt idx="12">
                  <c:v>-25.340000000000146</c:v>
                </c:pt>
                <c:pt idx="13">
                  <c:v>-24.240000000001601</c:v>
                </c:pt>
                <c:pt idx="14">
                  <c:v>-48.010000000002037</c:v>
                </c:pt>
                <c:pt idx="15">
                  <c:v>-10.409999999999854</c:v>
                </c:pt>
                <c:pt idx="16">
                  <c:v>-90.459999999999127</c:v>
                </c:pt>
                <c:pt idx="17">
                  <c:v>-33.909999999999854</c:v>
                </c:pt>
                <c:pt idx="18">
                  <c:v>-45.55000000000291</c:v>
                </c:pt>
                <c:pt idx="19">
                  <c:v>41.299999999999272</c:v>
                </c:pt>
                <c:pt idx="20">
                  <c:v>-85.180000000000291</c:v>
                </c:pt>
                <c:pt idx="21">
                  <c:v>-86.889999999999418</c:v>
                </c:pt>
                <c:pt idx="22">
                  <c:v>-56.100000000002183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J U L I O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10963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9913</c:v>
                </c:pt>
                <c:pt idx="4">
                  <c:v>11963</c:v>
                </c:pt>
                <c:pt idx="5">
                  <c:v>11813</c:v>
                </c:pt>
                <c:pt idx="6">
                  <c:v>10963</c:v>
                </c:pt>
                <c:pt idx="7">
                  <c:v>10963</c:v>
                </c:pt>
                <c:pt idx="8">
                  <c:v>9663</c:v>
                </c:pt>
                <c:pt idx="9">
                  <c:v>9663</c:v>
                </c:pt>
                <c:pt idx="10">
                  <c:v>11963</c:v>
                </c:pt>
                <c:pt idx="11">
                  <c:v>11963</c:v>
                </c:pt>
                <c:pt idx="12">
                  <c:v>9663</c:v>
                </c:pt>
                <c:pt idx="13">
                  <c:v>11963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9663</c:v>
                </c:pt>
                <c:pt idx="17">
                  <c:v>11963</c:v>
                </c:pt>
                <c:pt idx="18">
                  <c:v>9663</c:v>
                </c:pt>
                <c:pt idx="19">
                  <c:v>11973</c:v>
                </c:pt>
                <c:pt idx="20">
                  <c:v>10963</c:v>
                </c:pt>
                <c:pt idx="21">
                  <c:v>9663</c:v>
                </c:pt>
                <c:pt idx="22">
                  <c:v>11963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65089</c:v>
                </c:pt>
                <c:pt idx="2">
                  <c:v>66402</c:v>
                </c:pt>
                <c:pt idx="3">
                  <c:v>1919506</c:v>
                </c:pt>
                <c:pt idx="4">
                  <c:v>1919210</c:v>
                </c:pt>
                <c:pt idx="5">
                  <c:v>1920571</c:v>
                </c:pt>
                <c:pt idx="6">
                  <c:v>1920570</c:v>
                </c:pt>
                <c:pt idx="7">
                  <c:v>75042</c:v>
                </c:pt>
                <c:pt idx="8">
                  <c:v>75612</c:v>
                </c:pt>
                <c:pt idx="9">
                  <c:v>1921977</c:v>
                </c:pt>
                <c:pt idx="10">
                  <c:v>1921976</c:v>
                </c:pt>
                <c:pt idx="11">
                  <c:v>1922642</c:v>
                </c:pt>
                <c:pt idx="12">
                  <c:v>1922643</c:v>
                </c:pt>
                <c:pt idx="13">
                  <c:v>85515</c:v>
                </c:pt>
                <c:pt idx="14">
                  <c:v>1925636</c:v>
                </c:pt>
                <c:pt idx="15">
                  <c:v>1925637</c:v>
                </c:pt>
                <c:pt idx="16">
                  <c:v>90278</c:v>
                </c:pt>
                <c:pt idx="17">
                  <c:v>1925638</c:v>
                </c:pt>
                <c:pt idx="18">
                  <c:v>1925639</c:v>
                </c:pt>
                <c:pt idx="19">
                  <c:v>93925</c:v>
                </c:pt>
                <c:pt idx="20">
                  <c:v>97072</c:v>
                </c:pt>
                <c:pt idx="21">
                  <c:v>1926596</c:v>
                </c:pt>
                <c:pt idx="22">
                  <c:v>1926597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4292</c:v>
                </c:pt>
                <c:pt idx="2">
                  <c:v>4640</c:v>
                </c:pt>
                <c:pt idx="3">
                  <c:v>4564.6000000000004</c:v>
                </c:pt>
                <c:pt idx="4">
                  <c:v>4564.6000000000004</c:v>
                </c:pt>
                <c:pt idx="5" formatCode="&quot;$&quot;#,##0.00">
                  <c:v>4640</c:v>
                </c:pt>
                <c:pt idx="6">
                  <c:v>4582</c:v>
                </c:pt>
                <c:pt idx="7" formatCode="_(&quot;$&quot;* #,##0.00_);_(&quot;$&quot;* \(#,##0.00\);_(&quot;$&quot;* &quot;-&quot;??_);_(@_)">
                  <c:v>5046</c:v>
                </c:pt>
                <c:pt idx="8" formatCode="&quot;$&quot;#,##0.00">
                  <c:v>4988</c:v>
                </c:pt>
                <c:pt idx="9" formatCode="&quot;$&quot;#,##0.00">
                  <c:v>4814</c:v>
                </c:pt>
                <c:pt idx="10" formatCode="&quot;$&quot;#,##0.00">
                  <c:v>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676951.4</c:v>
                </c:pt>
                <c:pt idx="2">
                  <c:v>733442.04960000003</c:v>
                </c:pt>
                <c:pt idx="3">
                  <c:v>733498.04109999991</c:v>
                </c:pt>
                <c:pt idx="4">
                  <c:v>735998.25</c:v>
                </c:pt>
                <c:pt idx="5">
                  <c:v>748968.30715000001</c:v>
                </c:pt>
                <c:pt idx="6">
                  <c:v>741360.40944999992</c:v>
                </c:pt>
                <c:pt idx="7">
                  <c:v>800372.44319999998</c:v>
                </c:pt>
                <c:pt idx="8">
                  <c:v>780742.76650000014</c:v>
                </c:pt>
                <c:pt idx="9" formatCode="_(&quot;$&quot;* #,##0.00_);_(&quot;$&quot;* \(#,##0.00\);_(&quot;$&quot;* &quot;-&quot;??_);_(@_)">
                  <c:v>768950.12899999996</c:v>
                </c:pt>
                <c:pt idx="10" formatCode="_(&quot;$&quot;* #,##0.00_);_(&quot;$&quot;* \(#,##0.00\);_(&quot;$&quot;* &quot;-&quot;??_);_(@_)">
                  <c:v>775635.99600000016</c:v>
                </c:pt>
                <c:pt idx="11" formatCode="_(&quot;$&quot;* #,##0.00_);_(&quot;$&quot;* \(#,##0.00\);_(&quot;$&quot;* &quot;-&quot;??_);_(@_)">
                  <c:v>869941.37520000001</c:v>
                </c:pt>
                <c:pt idx="12">
                  <c:v>870939.65700000001</c:v>
                </c:pt>
                <c:pt idx="13">
                  <c:v>871807.50990000006</c:v>
                </c:pt>
                <c:pt idx="14">
                  <c:v>882259.07195000001</c:v>
                </c:pt>
                <c:pt idx="15">
                  <c:v>871049.89745000016</c:v>
                </c:pt>
                <c:pt idx="16">
                  <c:v>891619.28950000007</c:v>
                </c:pt>
                <c:pt idx="17">
                  <c:v>920289.6468000001</c:v>
                </c:pt>
                <c:pt idx="18">
                  <c:v>938304.62684000004</c:v>
                </c:pt>
                <c:pt idx="19">
                  <c:v>927213.07654000004</c:v>
                </c:pt>
                <c:pt idx="20">
                  <c:v>942608.26620000007</c:v>
                </c:pt>
                <c:pt idx="21">
                  <c:v>931754.53752000001</c:v>
                </c:pt>
                <c:pt idx="22">
                  <c:v>931018.39190000005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722366.4</c:v>
                </c:pt>
                <c:pt idx="2">
                  <c:v>780055.04960000003</c:v>
                </c:pt>
                <c:pt idx="3">
                  <c:v>778135.64109999989</c:v>
                </c:pt>
                <c:pt idx="4">
                  <c:v>782685.85</c:v>
                </c:pt>
                <c:pt idx="5">
                  <c:v>790941.30715000001</c:v>
                </c:pt>
                <c:pt idx="6">
                  <c:v>787065.40944999992</c:v>
                </c:pt>
                <c:pt idx="7">
                  <c:v>846541.44319999998</c:v>
                </c:pt>
                <c:pt idx="8">
                  <c:v>825553.76650000014</c:v>
                </c:pt>
                <c:pt idx="9">
                  <c:v>813587.12899999996</c:v>
                </c:pt>
                <c:pt idx="10">
                  <c:v>817758.99600000016</c:v>
                </c:pt>
                <c:pt idx="11">
                  <c:v>869941.37520000001</c:v>
                </c:pt>
                <c:pt idx="12">
                  <c:v>910762.65700000001</c:v>
                </c:pt>
                <c:pt idx="13">
                  <c:v>913930.50990000006</c:v>
                </c:pt>
                <c:pt idx="14">
                  <c:v>923382.07195000001</c:v>
                </c:pt>
                <c:pt idx="15">
                  <c:v>913022.89745000016</c:v>
                </c:pt>
                <c:pt idx="16">
                  <c:v>931442.28950000007</c:v>
                </c:pt>
                <c:pt idx="17">
                  <c:v>962412.6468000001</c:v>
                </c:pt>
                <c:pt idx="18">
                  <c:v>978127.62684000004</c:v>
                </c:pt>
                <c:pt idx="19">
                  <c:v>969346.07654000004</c:v>
                </c:pt>
                <c:pt idx="20">
                  <c:v>983731.26620000007</c:v>
                </c:pt>
                <c:pt idx="21">
                  <c:v>971577.53752000001</c:v>
                </c:pt>
                <c:pt idx="22">
                  <c:v>973141.39190000005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39.956699012198683</c:v>
                </c:pt>
                <c:pt idx="2">
                  <c:v>42.930656767260359</c:v>
                </c:pt>
                <c:pt idx="3">
                  <c:v>42.371499575269809</c:v>
                </c:pt>
                <c:pt idx="4">
                  <c:v>42.574716585897946</c:v>
                </c:pt>
                <c:pt idx="5">
                  <c:v>45.516722584294179</c:v>
                </c:pt>
                <c:pt idx="6">
                  <c:v>45.757948257658818</c:v>
                </c:pt>
                <c:pt idx="7">
                  <c:v>45.92399269017244</c:v>
                </c:pt>
                <c:pt idx="8">
                  <c:v>44.797762075615658</c:v>
                </c:pt>
                <c:pt idx="9">
                  <c:v>46.239414893919331</c:v>
                </c:pt>
                <c:pt idx="10">
                  <c:v>46.120817785999513</c:v>
                </c:pt>
                <c:pt idx="11">
                  <c:v>45.857346378079768</c:v>
                </c:pt>
                <c:pt idx="12">
                  <c:v>47.954563294405069</c:v>
                </c:pt>
                <c:pt idx="13">
                  <c:v>49.153765184207138</c:v>
                </c:pt>
                <c:pt idx="14">
                  <c:v>48.900164464609418</c:v>
                </c:pt>
                <c:pt idx="15">
                  <c:v>48.973889121148545</c:v>
                </c:pt>
                <c:pt idx="16">
                  <c:v>49.444955562948785</c:v>
                </c:pt>
                <c:pt idx="17">
                  <c:v>51.848263224527408</c:v>
                </c:pt>
                <c:pt idx="18">
                  <c:v>51.901022478074822</c:v>
                </c:pt>
                <c:pt idx="19">
                  <c:v>51.70614434446329</c:v>
                </c:pt>
                <c:pt idx="20">
                  <c:v>51.850652909717788</c:v>
                </c:pt>
                <c:pt idx="21">
                  <c:v>51.191971037615062</c:v>
                </c:pt>
                <c:pt idx="22">
                  <c:v>51.248447334467343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26" sqref="M25:M26"/>
    </sheetView>
  </sheetViews>
  <sheetFormatPr baseColWidth="10" defaultRowHeight="15" x14ac:dyDescent="0.25"/>
  <cols>
    <col min="1" max="1" width="4.7109375" customWidth="1"/>
    <col min="2" max="2" width="31.85546875" style="79" customWidth="1"/>
    <col min="3" max="3" width="19" bestFit="1" customWidth="1"/>
    <col min="4" max="4" width="15.42578125" style="12" bestFit="1" customWidth="1"/>
    <col min="5" max="5" width="11.85546875" style="143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9" customWidth="1"/>
    <col min="10" max="10" width="15.140625" style="136" customWidth="1"/>
    <col min="11" max="11" width="14.140625" bestFit="1" customWidth="1"/>
    <col min="12" max="12" width="16.28515625" style="752" customWidth="1"/>
    <col min="13" max="13" width="14.140625" bestFit="1" customWidth="1"/>
    <col min="14" max="14" width="16" style="199" customWidth="1"/>
    <col min="15" max="15" width="16.28515625" style="657" customWidth="1"/>
    <col min="16" max="16" width="12.140625" style="99" customWidth="1"/>
    <col min="17" max="17" width="18.28515625" style="79" bestFit="1" customWidth="1"/>
    <col min="18" max="18" width="15.42578125" style="16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6" t="s">
        <v>274</v>
      </c>
      <c r="C1" s="51"/>
      <c r="D1" s="105"/>
      <c r="E1" s="835"/>
      <c r="F1" s="56"/>
      <c r="G1" s="789"/>
      <c r="H1" s="56"/>
      <c r="I1" s="393"/>
      <c r="K1" s="1091" t="s">
        <v>26</v>
      </c>
      <c r="L1" s="745"/>
      <c r="M1" s="1093" t="s">
        <v>27</v>
      </c>
      <c r="N1" s="499"/>
      <c r="P1" s="101" t="s">
        <v>38</v>
      </c>
      <c r="Q1" s="1089" t="s">
        <v>28</v>
      </c>
      <c r="R1" s="158"/>
    </row>
    <row r="2" spans="1:29" ht="17.25" thickTop="1" thickBot="1" x14ac:dyDescent="0.3">
      <c r="A2" s="34"/>
      <c r="B2" s="607" t="s">
        <v>0</v>
      </c>
      <c r="C2" s="35" t="s">
        <v>10</v>
      </c>
      <c r="D2" s="25"/>
      <c r="E2" s="836" t="s">
        <v>25</v>
      </c>
      <c r="F2" s="57" t="s">
        <v>3</v>
      </c>
      <c r="G2" s="70" t="s">
        <v>8</v>
      </c>
      <c r="H2" s="592" t="s">
        <v>5</v>
      </c>
      <c r="I2" s="396" t="s">
        <v>6</v>
      </c>
      <c r="K2" s="1092"/>
      <c r="L2" s="746" t="s">
        <v>29</v>
      </c>
      <c r="M2" s="1094"/>
      <c r="N2" s="500" t="s">
        <v>29</v>
      </c>
      <c r="O2" s="658" t="s">
        <v>30</v>
      </c>
      <c r="P2" s="102" t="s">
        <v>39</v>
      </c>
      <c r="Q2" s="1090"/>
      <c r="R2" s="159" t="s">
        <v>29</v>
      </c>
    </row>
    <row r="3" spans="1:29" s="166" customFormat="1" ht="15.75" thickTop="1" x14ac:dyDescent="0.25">
      <c r="A3" s="104"/>
      <c r="B3" s="79">
        <f>PIERNA!B3</f>
        <v>0</v>
      </c>
      <c r="C3" s="166">
        <f>PIERNA!C3</f>
        <v>0</v>
      </c>
      <c r="D3" s="135">
        <f>PIERNA!D3</f>
        <v>0</v>
      </c>
      <c r="E3" s="837">
        <f>PIERNA!E3</f>
        <v>0</v>
      </c>
      <c r="F3" s="825">
        <f>PIERNA!F3</f>
        <v>0</v>
      </c>
      <c r="G3" s="104">
        <f>PIERNA!G3</f>
        <v>0</v>
      </c>
      <c r="H3" s="593">
        <f>PIERNA!H3</f>
        <v>0</v>
      </c>
      <c r="I3" s="110">
        <f>PIERNA!I3</f>
        <v>0</v>
      </c>
      <c r="J3" s="540"/>
      <c r="K3" s="321"/>
      <c r="L3" s="747"/>
      <c r="M3" s="553"/>
      <c r="N3" s="554"/>
      <c r="O3" s="294"/>
      <c r="P3" s="319"/>
      <c r="Q3" s="292"/>
      <c r="R3" s="558"/>
      <c r="S3" s="68">
        <f t="shared" ref="S3:S31" si="0">Q3+M3+K3+P3</f>
        <v>0</v>
      </c>
      <c r="T3" s="68" t="e">
        <f>S3/H3</f>
        <v>#DIV/0!</v>
      </c>
    </row>
    <row r="4" spans="1:29" s="166" customFormat="1" ht="15.75" x14ac:dyDescent="0.25">
      <c r="A4" s="104">
        <v>1</v>
      </c>
      <c r="B4" s="656" t="str">
        <f>PIERNA!B4</f>
        <v>SEABOARD FOODS</v>
      </c>
      <c r="C4" s="283" t="str">
        <f>PIERNA!C4</f>
        <v>Seaboard</v>
      </c>
      <c r="D4" s="977" t="str">
        <f>PIERNA!D4</f>
        <v>PED. 67191520</v>
      </c>
      <c r="E4" s="978">
        <f>PIERNA!E4</f>
        <v>44380</v>
      </c>
      <c r="F4" s="825">
        <f>PIERNA!F4</f>
        <v>18636.759999999998</v>
      </c>
      <c r="G4" s="104">
        <f>PIERNA!G4</f>
        <v>21</v>
      </c>
      <c r="H4" s="593">
        <f>PIERNA!H4</f>
        <v>18757</v>
      </c>
      <c r="I4" s="110">
        <f>PIERNA!I4</f>
        <v>-120.2400000000016</v>
      </c>
      <c r="J4" s="581"/>
      <c r="K4" s="643"/>
      <c r="L4" s="644"/>
      <c r="M4" s="643"/>
      <c r="N4" s="645"/>
      <c r="O4" s="659"/>
      <c r="P4" s="646"/>
      <c r="Q4" s="936"/>
      <c r="R4" s="937"/>
      <c r="S4" s="68">
        <f>Q4</f>
        <v>0</v>
      </c>
      <c r="T4" s="68">
        <f>S4/H4</f>
        <v>0</v>
      </c>
      <c r="U4" s="247"/>
    </row>
    <row r="5" spans="1:29" s="166" customFormat="1" ht="15.75" x14ac:dyDescent="0.25">
      <c r="A5" s="104">
        <v>2</v>
      </c>
      <c r="B5" s="655" t="str">
        <f>PIERNA!B5</f>
        <v>TYSON FRESH MEAT</v>
      </c>
      <c r="C5" s="283" t="str">
        <f>PIERNA!C5</f>
        <v xml:space="preserve">I B P </v>
      </c>
      <c r="D5" s="269" t="str">
        <f>PIERNA!D5</f>
        <v>PED. 67341220</v>
      </c>
      <c r="E5" s="143">
        <f>PIERNA!E5</f>
        <v>44384</v>
      </c>
      <c r="F5" s="825">
        <f>PIERNA!F5</f>
        <v>18141.189999999999</v>
      </c>
      <c r="G5" s="104">
        <f>PIERNA!G5</f>
        <v>20</v>
      </c>
      <c r="H5" s="593">
        <f>PIERNA!H5</f>
        <v>18124.09</v>
      </c>
      <c r="I5" s="110">
        <f>PIERNA!I5</f>
        <v>17.099999999998545</v>
      </c>
      <c r="J5" s="581" t="s">
        <v>304</v>
      </c>
      <c r="K5" s="643">
        <v>10963</v>
      </c>
      <c r="L5" s="644" t="s">
        <v>343</v>
      </c>
      <c r="M5" s="643">
        <v>30160</v>
      </c>
      <c r="N5" s="645" t="s">
        <v>344</v>
      </c>
      <c r="O5" s="648">
        <v>65089</v>
      </c>
      <c r="P5" s="1180">
        <v>4292</v>
      </c>
      <c r="Q5" s="646">
        <f>33847.57*20</f>
        <v>676951.4</v>
      </c>
      <c r="R5" s="647" t="s">
        <v>367</v>
      </c>
      <c r="S5" s="68">
        <f>Q5+M5+K5+P5</f>
        <v>722366.4</v>
      </c>
      <c r="T5" s="68">
        <f>S5/H5+0.1</f>
        <v>39.956699012198683</v>
      </c>
      <c r="U5" s="216"/>
    </row>
    <row r="6" spans="1:29" s="166" customFormat="1" ht="15.75" x14ac:dyDescent="0.25">
      <c r="A6" s="104">
        <v>3</v>
      </c>
      <c r="B6" s="356" t="str">
        <f>PIERNA!B6</f>
        <v>TYSON FRESH MEATS</v>
      </c>
      <c r="C6" s="283" t="str">
        <f>PIERNA!C6</f>
        <v xml:space="preserve">I B P </v>
      </c>
      <c r="D6" s="107" t="str">
        <f>PIERNA!D6</f>
        <v>PED. 67370448</v>
      </c>
      <c r="E6" s="143">
        <f>PIERNA!E6</f>
        <v>44385</v>
      </c>
      <c r="F6" s="825">
        <f>PIERNA!F6</f>
        <v>18202.98</v>
      </c>
      <c r="G6" s="104">
        <f>PIERNA!G6</f>
        <v>20</v>
      </c>
      <c r="H6" s="593">
        <f>PIERNA!H6</f>
        <v>18212.54</v>
      </c>
      <c r="I6" s="110">
        <f>PIERNA!I6</f>
        <v>-9.5600000000013097</v>
      </c>
      <c r="J6" s="581" t="s">
        <v>305</v>
      </c>
      <c r="K6" s="643">
        <v>11813</v>
      </c>
      <c r="L6" s="644" t="s">
        <v>344</v>
      </c>
      <c r="M6" s="643">
        <v>30160</v>
      </c>
      <c r="N6" s="645" t="s">
        <v>345</v>
      </c>
      <c r="O6" s="648">
        <v>66402</v>
      </c>
      <c r="P6" s="1180">
        <v>4640</v>
      </c>
      <c r="Q6" s="646">
        <f>36819.38*19.92</f>
        <v>733442.04960000003</v>
      </c>
      <c r="R6" s="647" t="s">
        <v>369</v>
      </c>
      <c r="S6" s="68">
        <f t="shared" si="0"/>
        <v>780055.04960000003</v>
      </c>
      <c r="T6" s="68">
        <f>S6/H6+0.1</f>
        <v>42.930656767260359</v>
      </c>
      <c r="U6" s="247"/>
    </row>
    <row r="7" spans="1:29" s="166" customFormat="1" ht="15.75" customHeight="1" x14ac:dyDescent="0.25">
      <c r="A7" s="104">
        <v>4</v>
      </c>
      <c r="B7" s="356" t="str">
        <f>PIERNA!B7</f>
        <v>SEABOARD FOODS</v>
      </c>
      <c r="C7" s="283" t="str">
        <f>PIERNA!C7</f>
        <v>Seaboard</v>
      </c>
      <c r="D7" s="107" t="str">
        <f>PIERNA!D7</f>
        <v>PED. 67376353</v>
      </c>
      <c r="E7" s="143">
        <f>PIERNA!E7</f>
        <v>44386</v>
      </c>
      <c r="F7" s="825">
        <f>PIERNA!F7</f>
        <v>18357.259999999998</v>
      </c>
      <c r="G7" s="104">
        <f>PIERNA!G7</f>
        <v>21</v>
      </c>
      <c r="H7" s="593">
        <f>PIERNA!H7</f>
        <v>18364.599999999999</v>
      </c>
      <c r="I7" s="110">
        <f>PIERNA!I7</f>
        <v>-7.3400000000001455</v>
      </c>
      <c r="J7" s="581" t="s">
        <v>311</v>
      </c>
      <c r="K7" s="649">
        <v>9913</v>
      </c>
      <c r="L7" s="644" t="s">
        <v>345</v>
      </c>
      <c r="M7" s="643">
        <v>30160</v>
      </c>
      <c r="N7" s="645" t="s">
        <v>346</v>
      </c>
      <c r="O7" s="648">
        <v>1919506</v>
      </c>
      <c r="P7" s="1181">
        <v>4564.6000000000004</v>
      </c>
      <c r="Q7" s="646">
        <f>36924.14*19.865</f>
        <v>733498.04109999991</v>
      </c>
      <c r="R7" s="647" t="s">
        <v>358</v>
      </c>
      <c r="S7" s="68">
        <f t="shared" si="0"/>
        <v>778135.64109999989</v>
      </c>
      <c r="T7" s="68">
        <f>S7/H7</f>
        <v>42.371499575269809</v>
      </c>
      <c r="U7" s="216"/>
      <c r="W7" s="76"/>
      <c r="X7" s="76"/>
      <c r="Y7" s="197"/>
      <c r="Z7" s="198">
        <v>5.0000000000000001E-3</v>
      </c>
      <c r="AA7" s="197">
        <f t="shared" ref="AA7:AA22" si="1">Y7*Z7</f>
        <v>0</v>
      </c>
      <c r="AB7" s="197">
        <f t="shared" ref="AB7:AB22" si="2">AA7*16%</f>
        <v>0</v>
      </c>
      <c r="AC7" s="197">
        <f t="shared" ref="AC7:AC22" si="3">AA7+AB7</f>
        <v>0</v>
      </c>
    </row>
    <row r="8" spans="1:29" s="166" customFormat="1" ht="15.75" x14ac:dyDescent="0.25">
      <c r="A8" s="104">
        <v>5</v>
      </c>
      <c r="B8" s="275" t="str">
        <f>PIERNA!B8</f>
        <v>SEABOARD FOODS</v>
      </c>
      <c r="C8" s="981" t="str">
        <f>PIERNA!C8</f>
        <v>Pernil con piel</v>
      </c>
      <c r="D8" s="107" t="str">
        <f>PIERNA!D8</f>
        <v>PED. 67376354</v>
      </c>
      <c r="E8" s="143">
        <f>PIERNA!E8</f>
        <v>44386</v>
      </c>
      <c r="F8" s="825">
        <f>PIERNA!F8</f>
        <v>18402.41</v>
      </c>
      <c r="G8" s="104">
        <f>PIERNA!G8</f>
        <v>21</v>
      </c>
      <c r="H8" s="593">
        <f>PIERNA!H8</f>
        <v>18427.099999999999</v>
      </c>
      <c r="I8" s="110">
        <f>PIERNA!I8</f>
        <v>-24.68999999999869</v>
      </c>
      <c r="J8" s="581" t="s">
        <v>312</v>
      </c>
      <c r="K8" s="643">
        <v>11963</v>
      </c>
      <c r="L8" s="644" t="s">
        <v>345</v>
      </c>
      <c r="M8" s="643">
        <v>30160</v>
      </c>
      <c r="N8" s="645" t="s">
        <v>346</v>
      </c>
      <c r="O8" s="659">
        <v>1919210</v>
      </c>
      <c r="P8" s="1179">
        <v>4564.6000000000004</v>
      </c>
      <c r="Q8" s="646">
        <f>37050*19.865</f>
        <v>735998.25</v>
      </c>
      <c r="R8" s="647" t="s">
        <v>365</v>
      </c>
      <c r="S8" s="68">
        <f t="shared" si="0"/>
        <v>782685.85</v>
      </c>
      <c r="T8" s="68">
        <f t="shared" ref="T8:T41" si="4">S8/H8+0.1</f>
        <v>42.574716585897946</v>
      </c>
      <c r="U8" s="247"/>
      <c r="W8" s="76"/>
      <c r="X8" s="76"/>
      <c r="Y8" s="197"/>
      <c r="Z8" s="198">
        <v>5.0000000000000001E-3</v>
      </c>
      <c r="AA8" s="197">
        <f t="shared" si="1"/>
        <v>0</v>
      </c>
      <c r="AB8" s="197">
        <f t="shared" si="2"/>
        <v>0</v>
      </c>
      <c r="AC8" s="197">
        <f t="shared" si="3"/>
        <v>0</v>
      </c>
    </row>
    <row r="9" spans="1:29" s="166" customFormat="1" ht="15.75" x14ac:dyDescent="0.25">
      <c r="A9" s="104">
        <v>6</v>
      </c>
      <c r="B9" s="655" t="str">
        <f>PIERNA!B9</f>
        <v>SEABOARD FOODS</v>
      </c>
      <c r="C9" s="283" t="str">
        <f>PIERNA!C9</f>
        <v>Seaboard</v>
      </c>
      <c r="D9" s="107" t="str">
        <f>PIERNA!D9</f>
        <v>PED. 67598629</v>
      </c>
      <c r="E9" s="143">
        <f>PIERNA!E9</f>
        <v>44390</v>
      </c>
      <c r="F9" s="825">
        <f>PIERNA!F9</f>
        <v>17426</v>
      </c>
      <c r="G9" s="104">
        <f>PIERNA!G9</f>
        <v>20</v>
      </c>
      <c r="H9" s="593">
        <f>PIERNA!H9</f>
        <v>17415.2</v>
      </c>
      <c r="I9" s="110">
        <f>PIERNA!I9</f>
        <v>10.799999999999272</v>
      </c>
      <c r="J9" s="581" t="s">
        <v>316</v>
      </c>
      <c r="K9" s="643">
        <v>11813</v>
      </c>
      <c r="L9" s="644" t="s">
        <v>347</v>
      </c>
      <c r="M9" s="643">
        <v>30160</v>
      </c>
      <c r="N9" s="645" t="s">
        <v>348</v>
      </c>
      <c r="O9" s="648">
        <v>1920571</v>
      </c>
      <c r="P9" s="1182">
        <v>4640</v>
      </c>
      <c r="Q9" s="646">
        <f>37702.91*19.865</f>
        <v>748968.30715000001</v>
      </c>
      <c r="R9" s="647" t="s">
        <v>366</v>
      </c>
      <c r="S9" s="68">
        <f>Q9+M9+K9</f>
        <v>790941.30715000001</v>
      </c>
      <c r="T9" s="68">
        <f t="shared" si="4"/>
        <v>45.516722584294179</v>
      </c>
      <c r="U9" s="247"/>
      <c r="W9" s="76"/>
      <c r="X9" s="76"/>
      <c r="Y9" s="197"/>
      <c r="Z9" s="198">
        <v>5.0000000000000001E-3</v>
      </c>
      <c r="AA9" s="197">
        <f t="shared" si="1"/>
        <v>0</v>
      </c>
      <c r="AB9" s="197">
        <f t="shared" si="2"/>
        <v>0</v>
      </c>
      <c r="AC9" s="197">
        <f t="shared" si="3"/>
        <v>0</v>
      </c>
    </row>
    <row r="10" spans="1:29" s="166" customFormat="1" x14ac:dyDescent="0.25">
      <c r="A10" s="104">
        <v>7</v>
      </c>
      <c r="B10" s="267" t="str">
        <f>PIERNA!B10</f>
        <v>SEABOARD FOODS</v>
      </c>
      <c r="C10" s="283" t="str">
        <f>PIERNA!C10</f>
        <v>Seaboard</v>
      </c>
      <c r="D10" s="107" t="str">
        <f>PIERNA!D10</f>
        <v>PED. 67598934</v>
      </c>
      <c r="E10" s="143">
        <f>PIERNA!E10</f>
        <v>44390</v>
      </c>
      <c r="F10" s="825">
        <f>PIERNA!F10</f>
        <v>17228.71</v>
      </c>
      <c r="G10" s="104">
        <f>PIERNA!G10</f>
        <v>20</v>
      </c>
      <c r="H10" s="593">
        <f>PIERNA!H10</f>
        <v>17238.3</v>
      </c>
      <c r="I10" s="110">
        <f>PIERNA!I10</f>
        <v>-9.5900000000001455</v>
      </c>
      <c r="J10" s="581" t="s">
        <v>317</v>
      </c>
      <c r="K10" s="643">
        <v>10963</v>
      </c>
      <c r="L10" s="644" t="s">
        <v>347</v>
      </c>
      <c r="M10" s="643">
        <v>30160</v>
      </c>
      <c r="N10" s="645" t="s">
        <v>348</v>
      </c>
      <c r="O10" s="648">
        <v>1920570</v>
      </c>
      <c r="P10" s="1180">
        <v>4582</v>
      </c>
      <c r="Q10" s="646">
        <f>37319.93*19.865</f>
        <v>741360.40944999992</v>
      </c>
      <c r="R10" s="647" t="s">
        <v>366</v>
      </c>
      <c r="S10" s="68">
        <f>Q10+M10+K10+P10</f>
        <v>787065.40944999992</v>
      </c>
      <c r="T10" s="68">
        <f>S10/H10+0.1</f>
        <v>45.757948257658818</v>
      </c>
      <c r="U10" s="247"/>
      <c r="W10" s="76"/>
      <c r="X10" s="76"/>
      <c r="Y10" s="197"/>
      <c r="Z10" s="198">
        <v>5.0000000000000001E-3</v>
      </c>
      <c r="AA10" s="197">
        <f t="shared" si="1"/>
        <v>0</v>
      </c>
      <c r="AB10" s="197">
        <f t="shared" si="2"/>
        <v>0</v>
      </c>
      <c r="AC10" s="197">
        <f t="shared" si="3"/>
        <v>0</v>
      </c>
    </row>
    <row r="11" spans="1:29" s="166" customFormat="1" x14ac:dyDescent="0.25">
      <c r="A11" s="104">
        <v>8</v>
      </c>
      <c r="B11" s="275" t="str">
        <f>PIERNA!B11</f>
        <v>TYSON FRESH MEAT</v>
      </c>
      <c r="C11" s="283" t="str">
        <f>PIERNA!C11</f>
        <v xml:space="preserve">I B P </v>
      </c>
      <c r="D11" s="107" t="str">
        <f>PIERNA!D11</f>
        <v>PED. 67651435</v>
      </c>
      <c r="E11" s="143">
        <f>PIERNA!E11</f>
        <v>44391</v>
      </c>
      <c r="F11" s="825">
        <f>PIERNA!F11</f>
        <v>18470.04</v>
      </c>
      <c r="G11" s="104">
        <f>PIERNA!G11</f>
        <v>20</v>
      </c>
      <c r="H11" s="593">
        <f>PIERNA!H11</f>
        <v>18473.759999999998</v>
      </c>
      <c r="I11" s="110">
        <f>PIERNA!I11</f>
        <v>-3.7199999999975262</v>
      </c>
      <c r="J11" s="581" t="s">
        <v>320</v>
      </c>
      <c r="K11" s="643">
        <v>10963</v>
      </c>
      <c r="L11" s="644" t="s">
        <v>348</v>
      </c>
      <c r="M11" s="643">
        <v>30160</v>
      </c>
      <c r="N11" s="645" t="s">
        <v>349</v>
      </c>
      <c r="O11" s="660">
        <v>75042</v>
      </c>
      <c r="P11" s="1183">
        <v>5046</v>
      </c>
      <c r="Q11" s="646">
        <f>40199.52*19.91</f>
        <v>800372.44319999998</v>
      </c>
      <c r="R11" s="647" t="s">
        <v>360</v>
      </c>
      <c r="S11" s="68">
        <f t="shared" si="0"/>
        <v>846541.44319999998</v>
      </c>
      <c r="T11" s="68">
        <f>S11/H11+0.1</f>
        <v>45.92399269017244</v>
      </c>
      <c r="U11" s="247"/>
      <c r="W11" s="76"/>
      <c r="X11" s="76"/>
      <c r="Y11" s="197"/>
      <c r="Z11" s="198">
        <v>5.0000000000000001E-3</v>
      </c>
      <c r="AA11" s="197">
        <f t="shared" si="1"/>
        <v>0</v>
      </c>
      <c r="AB11" s="197">
        <f t="shared" si="2"/>
        <v>0</v>
      </c>
      <c r="AC11" s="197">
        <f t="shared" si="3"/>
        <v>0</v>
      </c>
    </row>
    <row r="12" spans="1:29" s="166" customFormat="1" x14ac:dyDescent="0.25">
      <c r="A12" s="104">
        <v>9</v>
      </c>
      <c r="B12" s="834" t="str">
        <f>PIERNA!B12</f>
        <v>TYSON FRESH MEAT</v>
      </c>
      <c r="C12" s="283" t="str">
        <f>PIERNA!C12</f>
        <v xml:space="preserve">I  B P </v>
      </c>
      <c r="D12" s="107" t="str">
        <f>PIERNA!D12</f>
        <v>PED. 67721256</v>
      </c>
      <c r="E12" s="143">
        <f>PIERNA!E12</f>
        <v>44392</v>
      </c>
      <c r="F12" s="825">
        <f>PIERNA!F12</f>
        <v>18111.57</v>
      </c>
      <c r="G12" s="104">
        <f>PIERNA!G12</f>
        <v>20</v>
      </c>
      <c r="H12" s="593">
        <f>PIERNA!H12</f>
        <v>18428.46</v>
      </c>
      <c r="I12" s="110">
        <f>PIERNA!I12</f>
        <v>-316.88999999999942</v>
      </c>
      <c r="J12" s="581" t="s">
        <v>321</v>
      </c>
      <c r="K12" s="643">
        <v>9663</v>
      </c>
      <c r="L12" s="644" t="s">
        <v>349</v>
      </c>
      <c r="M12" s="643">
        <v>30160</v>
      </c>
      <c r="N12" s="645" t="s">
        <v>350</v>
      </c>
      <c r="O12" s="660">
        <v>75612</v>
      </c>
      <c r="P12" s="1182">
        <v>4988</v>
      </c>
      <c r="Q12" s="646">
        <f>39262.9*19.885</f>
        <v>780742.76650000014</v>
      </c>
      <c r="R12" s="647" t="s">
        <v>361</v>
      </c>
      <c r="S12" s="68">
        <f t="shared" si="0"/>
        <v>825553.76650000014</v>
      </c>
      <c r="T12" s="68">
        <f>S12/H12</f>
        <v>44.797762075615658</v>
      </c>
      <c r="U12" s="248"/>
      <c r="W12" s="76"/>
      <c r="X12" s="76"/>
      <c r="Y12" s="197"/>
      <c r="Z12" s="198">
        <v>5.0000000000000001E-3</v>
      </c>
      <c r="AA12" s="197">
        <f t="shared" si="1"/>
        <v>0</v>
      </c>
      <c r="AB12" s="197">
        <f t="shared" si="2"/>
        <v>0</v>
      </c>
      <c r="AC12" s="197">
        <f t="shared" si="3"/>
        <v>0</v>
      </c>
    </row>
    <row r="13" spans="1:29" s="166" customFormat="1" ht="15.75" x14ac:dyDescent="0.25">
      <c r="A13" s="104">
        <v>10</v>
      </c>
      <c r="B13" s="356" t="str">
        <f>PIERNA!B13</f>
        <v>SEABOARD FOODS</v>
      </c>
      <c r="C13" s="283" t="str">
        <f>PIERNA!C13</f>
        <v>Seaboard</v>
      </c>
      <c r="D13" s="107" t="str">
        <f>PIERNA!D13</f>
        <v>PED. 67783274</v>
      </c>
      <c r="E13" s="143">
        <f>PIERNA!E13</f>
        <v>44393</v>
      </c>
      <c r="F13" s="825">
        <f>PIERNA!F13</f>
        <v>17560.47</v>
      </c>
      <c r="G13" s="104">
        <f>PIERNA!G13</f>
        <v>20</v>
      </c>
      <c r="H13" s="593">
        <f>PIERNA!H13</f>
        <v>17595.099999999999</v>
      </c>
      <c r="I13" s="110">
        <f>PIERNA!I13</f>
        <v>-34.629999999997381</v>
      </c>
      <c r="J13" s="650" t="s">
        <v>322</v>
      </c>
      <c r="K13" s="643">
        <v>9663</v>
      </c>
      <c r="L13" s="644" t="s">
        <v>350</v>
      </c>
      <c r="M13" s="643">
        <v>30160</v>
      </c>
      <c r="N13" s="645" t="s">
        <v>351</v>
      </c>
      <c r="O13" s="660">
        <v>1921977</v>
      </c>
      <c r="P13" s="1184">
        <v>4814</v>
      </c>
      <c r="Q13" s="649">
        <f>38640.71*19.9</f>
        <v>768950.12899999996</v>
      </c>
      <c r="R13" s="647" t="s">
        <v>370</v>
      </c>
      <c r="S13" s="68">
        <f t="shared" si="0"/>
        <v>813587.12899999996</v>
      </c>
      <c r="T13" s="68">
        <f>S13/H13</f>
        <v>46.239414893919331</v>
      </c>
      <c r="U13" s="216"/>
      <c r="W13" s="76"/>
      <c r="X13" s="76"/>
      <c r="Y13" s="197"/>
      <c r="Z13" s="198">
        <v>5.0000000000000001E-3</v>
      </c>
      <c r="AA13" s="197">
        <f t="shared" si="1"/>
        <v>0</v>
      </c>
      <c r="AB13" s="197">
        <f t="shared" si="2"/>
        <v>0</v>
      </c>
      <c r="AC13" s="197">
        <f t="shared" si="3"/>
        <v>0</v>
      </c>
    </row>
    <row r="14" spans="1:29" s="166" customFormat="1" x14ac:dyDescent="0.25">
      <c r="A14" s="104">
        <v>11</v>
      </c>
      <c r="B14" s="309" t="str">
        <f>PIERNA!B14</f>
        <v>SEABOARD FOODS</v>
      </c>
      <c r="C14" s="283" t="str">
        <f>PIERNA!C14</f>
        <v>Seaboard</v>
      </c>
      <c r="D14" s="107" t="str">
        <f>PIERNA!D14</f>
        <v>PED. 67783308</v>
      </c>
      <c r="E14" s="143">
        <f>PIERNA!E14</f>
        <v>44393</v>
      </c>
      <c r="F14" s="825">
        <f>PIERNA!F14</f>
        <v>17728.400000000001</v>
      </c>
      <c r="G14" s="104">
        <f>PIERNA!G14</f>
        <v>20</v>
      </c>
      <c r="H14" s="593">
        <f>PIERNA!H14</f>
        <v>17730.8</v>
      </c>
      <c r="I14" s="110">
        <f>PIERNA!I14</f>
        <v>-2.3999999999978172</v>
      </c>
      <c r="J14" s="581" t="s">
        <v>323</v>
      </c>
      <c r="K14" s="643">
        <v>11963</v>
      </c>
      <c r="L14" s="644" t="s">
        <v>350</v>
      </c>
      <c r="M14" s="643">
        <v>30160</v>
      </c>
      <c r="N14" s="645" t="s">
        <v>351</v>
      </c>
      <c r="O14" s="648">
        <v>1921976</v>
      </c>
      <c r="P14" s="1182">
        <v>4872</v>
      </c>
      <c r="Q14" s="649">
        <f>38937.55*19.92</f>
        <v>775635.99600000016</v>
      </c>
      <c r="R14" s="651" t="s">
        <v>359</v>
      </c>
      <c r="S14" s="68">
        <f>Q14+M14+K14</f>
        <v>817758.99600000016</v>
      </c>
      <c r="T14" s="68">
        <f>S14/H14</f>
        <v>46.120817785999513</v>
      </c>
      <c r="U14" s="216"/>
      <c r="W14" s="76"/>
      <c r="X14" s="76"/>
      <c r="Y14" s="197"/>
      <c r="Z14" s="198">
        <v>5.0000000000000001E-3</v>
      </c>
      <c r="AA14" s="197">
        <f t="shared" si="1"/>
        <v>0</v>
      </c>
      <c r="AB14" s="197">
        <f t="shared" si="2"/>
        <v>0</v>
      </c>
      <c r="AC14" s="197">
        <f t="shared" si="3"/>
        <v>0</v>
      </c>
    </row>
    <row r="15" spans="1:29" s="166" customFormat="1" ht="15.75" x14ac:dyDescent="0.25">
      <c r="A15" s="104">
        <v>12</v>
      </c>
      <c r="B15" s="655" t="str">
        <f>PIERNA!B15</f>
        <v>SEABOARD FOODS</v>
      </c>
      <c r="C15" s="283" t="str">
        <f>PIERNA!C15</f>
        <v>Seaboard</v>
      </c>
      <c r="D15" s="107" t="str">
        <f>PIERNA!D15</f>
        <v>PED. 67915809</v>
      </c>
      <c r="E15" s="143">
        <f>PIERNA!E15</f>
        <v>44397</v>
      </c>
      <c r="F15" s="825">
        <f>PIERNA!F15</f>
        <v>18974.37</v>
      </c>
      <c r="G15" s="104">
        <f>PIERNA!G15</f>
        <v>21</v>
      </c>
      <c r="H15" s="593">
        <f>PIERNA!H15</f>
        <v>18970.599999999999</v>
      </c>
      <c r="I15" s="110">
        <f>PIERNA!I15</f>
        <v>3.7700000000004366</v>
      </c>
      <c r="J15" s="650" t="s">
        <v>336</v>
      </c>
      <c r="K15" s="643">
        <v>11963</v>
      </c>
      <c r="L15" s="644" t="s">
        <v>352</v>
      </c>
      <c r="M15" s="643">
        <v>30160</v>
      </c>
      <c r="N15" s="652" t="s">
        <v>353</v>
      </c>
      <c r="O15" s="659">
        <v>1922642</v>
      </c>
      <c r="P15" s="1186"/>
      <c r="Q15" s="649">
        <f>43345.36*20.07</f>
        <v>869941.37520000001</v>
      </c>
      <c r="R15" s="653" t="s">
        <v>371</v>
      </c>
      <c r="S15" s="68">
        <f>Q15</f>
        <v>869941.37520000001</v>
      </c>
      <c r="T15" s="68">
        <f>S15/H15</f>
        <v>45.857346378079768</v>
      </c>
      <c r="U15" s="216"/>
      <c r="W15" s="76"/>
      <c r="X15" s="76"/>
      <c r="Y15" s="197"/>
      <c r="Z15" s="198">
        <v>5.0000000000000001E-3</v>
      </c>
      <c r="AA15" s="197">
        <f t="shared" si="1"/>
        <v>0</v>
      </c>
      <c r="AB15" s="197">
        <f t="shared" si="2"/>
        <v>0</v>
      </c>
      <c r="AC15" s="197">
        <f t="shared" si="3"/>
        <v>0</v>
      </c>
    </row>
    <row r="16" spans="1:29" s="166" customFormat="1" ht="15.75" x14ac:dyDescent="0.25">
      <c r="A16" s="104">
        <v>13</v>
      </c>
      <c r="B16" s="356" t="str">
        <f>PIERNA!B16</f>
        <v>SEABOARD FOODS</v>
      </c>
      <c r="C16" s="166" t="str">
        <f>PIERNA!C16</f>
        <v>Seaboard</v>
      </c>
      <c r="D16" s="107" t="str">
        <f>PIERNA!D16</f>
        <v>PED. 67949515</v>
      </c>
      <c r="E16" s="143">
        <f>PIERNA!E16</f>
        <v>44398</v>
      </c>
      <c r="F16" s="825">
        <f>PIERNA!F16</f>
        <v>18966.86</v>
      </c>
      <c r="G16" s="104">
        <f>PIERNA!G16</f>
        <v>21</v>
      </c>
      <c r="H16" s="593">
        <f>PIERNA!H16</f>
        <v>18992.2</v>
      </c>
      <c r="I16" s="110">
        <f>PIERNA!I16</f>
        <v>-25.340000000000146</v>
      </c>
      <c r="J16" s="674" t="s">
        <v>337</v>
      </c>
      <c r="K16" s="643">
        <v>9663</v>
      </c>
      <c r="L16" s="644" t="s">
        <v>352</v>
      </c>
      <c r="M16" s="643">
        <v>30160</v>
      </c>
      <c r="N16" s="652" t="s">
        <v>354</v>
      </c>
      <c r="O16" s="648">
        <v>1922643</v>
      </c>
      <c r="P16" s="1187"/>
      <c r="Q16" s="646">
        <f>43395.1*20.07</f>
        <v>870939.65700000001</v>
      </c>
      <c r="R16" s="647" t="s">
        <v>371</v>
      </c>
      <c r="S16" s="68">
        <f t="shared" si="0"/>
        <v>910762.65700000001</v>
      </c>
      <c r="T16" s="68">
        <f>S16/H16</f>
        <v>47.954563294405069</v>
      </c>
      <c r="U16" s="216"/>
      <c r="W16" s="76"/>
      <c r="X16" s="76"/>
      <c r="Y16" s="197"/>
      <c r="Z16" s="198">
        <v>5.0000000000000001E-3</v>
      </c>
      <c r="AA16" s="197">
        <f t="shared" si="1"/>
        <v>0</v>
      </c>
      <c r="AB16" s="197">
        <f t="shared" si="2"/>
        <v>0</v>
      </c>
      <c r="AC16" s="197">
        <f t="shared" si="3"/>
        <v>0</v>
      </c>
    </row>
    <row r="17" spans="1:29" s="166" customFormat="1" ht="15.75" x14ac:dyDescent="0.25">
      <c r="A17" s="104">
        <v>14</v>
      </c>
      <c r="B17" s="655" t="str">
        <f>PIERNA!B17</f>
        <v>TYSON FRESH MEAT</v>
      </c>
      <c r="C17" s="166" t="str">
        <f>PIERNA!C17</f>
        <v xml:space="preserve">I B P </v>
      </c>
      <c r="D17" s="107" t="str">
        <f>PIERNA!D17</f>
        <v>PED. 67982019</v>
      </c>
      <c r="E17" s="143">
        <f>PIERNA!E17</f>
        <v>44399</v>
      </c>
      <c r="F17" s="825">
        <f>PIERNA!F17</f>
        <v>18606.96</v>
      </c>
      <c r="G17" s="104">
        <f>PIERNA!G17</f>
        <v>20</v>
      </c>
      <c r="H17" s="593">
        <f>PIERNA!H17</f>
        <v>18631.2</v>
      </c>
      <c r="I17" s="110">
        <f>PIERNA!I17</f>
        <v>-24.240000000001601</v>
      </c>
      <c r="J17" s="581" t="s">
        <v>339</v>
      </c>
      <c r="K17" s="643">
        <v>11963</v>
      </c>
      <c r="L17" s="644" t="s">
        <v>354</v>
      </c>
      <c r="M17" s="643">
        <v>30160</v>
      </c>
      <c r="N17" s="652" t="s">
        <v>355</v>
      </c>
      <c r="O17" s="648">
        <v>85515</v>
      </c>
      <c r="P17" s="1187"/>
      <c r="Q17" s="646">
        <f>43276.62*20.145</f>
        <v>871807.50990000006</v>
      </c>
      <c r="R17" s="651" t="s">
        <v>364</v>
      </c>
      <c r="S17" s="68">
        <f t="shared" si="0"/>
        <v>913930.50990000006</v>
      </c>
      <c r="T17" s="68">
        <f t="shared" si="4"/>
        <v>49.153765184207138</v>
      </c>
      <c r="U17" s="246"/>
      <c r="W17" s="76"/>
      <c r="X17" s="76"/>
      <c r="Y17" s="197"/>
      <c r="Z17" s="198">
        <v>5.0000000000000001E-3</v>
      </c>
      <c r="AA17" s="197">
        <f t="shared" si="1"/>
        <v>0</v>
      </c>
      <c r="AB17" s="197">
        <f t="shared" si="2"/>
        <v>0</v>
      </c>
      <c r="AC17" s="197">
        <f t="shared" si="3"/>
        <v>0</v>
      </c>
    </row>
    <row r="18" spans="1:29" s="166" customFormat="1" ht="15.75" x14ac:dyDescent="0.25">
      <c r="A18" s="104">
        <v>15</v>
      </c>
      <c r="B18" s="356" t="str">
        <f>PIERNA!B18</f>
        <v>SEABOARD FOODS</v>
      </c>
      <c r="C18" s="166" t="str">
        <f>PIERNA!C18</f>
        <v>Seaboard</v>
      </c>
      <c r="D18" s="107" t="str">
        <f>PIERNA!D18</f>
        <v>PED. 68046789</v>
      </c>
      <c r="E18" s="143">
        <f>PIERNA!E18</f>
        <v>44400</v>
      </c>
      <c r="F18" s="825">
        <f>PIERNA!F18</f>
        <v>18873.689999999999</v>
      </c>
      <c r="G18" s="104">
        <f>PIERNA!G18</f>
        <v>21</v>
      </c>
      <c r="H18" s="593">
        <f>PIERNA!H18</f>
        <v>18921.7</v>
      </c>
      <c r="I18" s="110">
        <f>PIERNA!I18</f>
        <v>-48.010000000002037</v>
      </c>
      <c r="J18" s="581" t="s">
        <v>341</v>
      </c>
      <c r="K18" s="649">
        <v>10963</v>
      </c>
      <c r="L18" s="748" t="s">
        <v>355</v>
      </c>
      <c r="M18" s="643">
        <v>30160</v>
      </c>
      <c r="N18" s="645" t="s">
        <v>356</v>
      </c>
      <c r="O18" s="661">
        <v>1925636</v>
      </c>
      <c r="P18" s="1188"/>
      <c r="Q18" s="646">
        <f>44368.07*19.885</f>
        <v>882259.07195000001</v>
      </c>
      <c r="R18" s="647" t="s">
        <v>372</v>
      </c>
      <c r="S18" s="68">
        <f t="shared" si="0"/>
        <v>923382.07195000001</v>
      </c>
      <c r="T18" s="68">
        <f t="shared" si="4"/>
        <v>48.900164464609418</v>
      </c>
      <c r="U18" s="215"/>
      <c r="W18" s="76"/>
      <c r="X18" s="76"/>
      <c r="Y18" s="197"/>
      <c r="Z18" s="198">
        <v>5.0000000000000001E-3</v>
      </c>
      <c r="AA18" s="197">
        <f t="shared" si="1"/>
        <v>0</v>
      </c>
      <c r="AB18" s="197">
        <f t="shared" si="2"/>
        <v>0</v>
      </c>
      <c r="AC18" s="197">
        <f t="shared" si="3"/>
        <v>0</v>
      </c>
    </row>
    <row r="19" spans="1:29" s="166" customFormat="1" ht="15.75" x14ac:dyDescent="0.25">
      <c r="A19" s="104">
        <v>16</v>
      </c>
      <c r="B19" s="655" t="str">
        <f>PIERNA!B19</f>
        <v>SEABAORD FOODS</v>
      </c>
      <c r="C19" s="166" t="str">
        <f>PIERNA!C19</f>
        <v>Seaboard</v>
      </c>
      <c r="D19" s="107" t="str">
        <f>PIERNA!D19</f>
        <v>PED. 68046790</v>
      </c>
      <c r="E19" s="143">
        <f>PIERNA!E19</f>
        <v>44400</v>
      </c>
      <c r="F19" s="825">
        <f>PIERNA!F19</f>
        <v>18670.79</v>
      </c>
      <c r="G19" s="104">
        <f>PIERNA!G19</f>
        <v>21</v>
      </c>
      <c r="H19" s="593">
        <f>PIERNA!H19</f>
        <v>18681.2</v>
      </c>
      <c r="I19" s="110">
        <f>PIERNA!I19</f>
        <v>-10.409999999999854</v>
      </c>
      <c r="J19" s="581" t="s">
        <v>338</v>
      </c>
      <c r="K19" s="643">
        <v>11813</v>
      </c>
      <c r="L19" s="644" t="s">
        <v>355</v>
      </c>
      <c r="M19" s="643">
        <v>30160</v>
      </c>
      <c r="N19" s="645" t="s">
        <v>356</v>
      </c>
      <c r="O19" s="648">
        <v>1925637</v>
      </c>
      <c r="P19" s="1186"/>
      <c r="Q19" s="646">
        <f>43804.37*19.885</f>
        <v>871049.89745000016</v>
      </c>
      <c r="R19" s="654" t="s">
        <v>373</v>
      </c>
      <c r="S19" s="68">
        <f>Q19+M19+K19</f>
        <v>913022.89745000016</v>
      </c>
      <c r="T19" s="68">
        <f>S19/H19+0.1</f>
        <v>48.973889121148545</v>
      </c>
      <c r="W19" s="76"/>
      <c r="X19" s="76"/>
      <c r="Y19" s="197"/>
      <c r="Z19" s="198">
        <v>5.0000000000000001E-3</v>
      </c>
      <c r="AA19" s="197">
        <f t="shared" si="1"/>
        <v>0</v>
      </c>
      <c r="AB19" s="197">
        <f t="shared" si="2"/>
        <v>0</v>
      </c>
      <c r="AC19" s="197">
        <f t="shared" si="3"/>
        <v>0</v>
      </c>
    </row>
    <row r="20" spans="1:29" s="166" customFormat="1" ht="15.75" x14ac:dyDescent="0.25">
      <c r="A20" s="104">
        <v>17</v>
      </c>
      <c r="B20" s="356" t="str">
        <f>PIERNA!B20</f>
        <v>TYSON FRESH MEAT</v>
      </c>
      <c r="C20" s="79" t="str">
        <f>PIERNA!C20</f>
        <v xml:space="preserve">I B P </v>
      </c>
      <c r="D20" s="107" t="str">
        <f>PIERNA!D20</f>
        <v>PED. 68114892</v>
      </c>
      <c r="E20" s="143">
        <f>PIERNA!E20</f>
        <v>44401</v>
      </c>
      <c r="F20" s="825">
        <f>PIERNA!F20</f>
        <v>18785.68</v>
      </c>
      <c r="G20" s="104">
        <f>PIERNA!G20</f>
        <v>20</v>
      </c>
      <c r="H20" s="593">
        <f>PIERNA!H20</f>
        <v>18876.14</v>
      </c>
      <c r="I20" s="110">
        <f>PIERNA!I20</f>
        <v>-90.459999999999127</v>
      </c>
      <c r="J20" s="581" t="s">
        <v>342</v>
      </c>
      <c r="K20" s="643">
        <v>9663</v>
      </c>
      <c r="L20" s="644" t="s">
        <v>356</v>
      </c>
      <c r="M20" s="643">
        <v>30160</v>
      </c>
      <c r="N20" s="645" t="s">
        <v>357</v>
      </c>
      <c r="O20" s="648">
        <v>90278</v>
      </c>
      <c r="P20" s="1188"/>
      <c r="Q20" s="646">
        <f>44469.79*20.05</f>
        <v>891619.28950000007</v>
      </c>
      <c r="R20" s="654" t="s">
        <v>374</v>
      </c>
      <c r="S20" s="68">
        <f t="shared" si="0"/>
        <v>931442.28950000007</v>
      </c>
      <c r="T20" s="68">
        <f>S20/H20+0.1</f>
        <v>49.444955562948785</v>
      </c>
      <c r="W20" s="76"/>
      <c r="X20" s="76"/>
      <c r="Y20" s="197"/>
      <c r="Z20" s="198">
        <v>5.0000000000000001E-3</v>
      </c>
      <c r="AA20" s="197">
        <f t="shared" si="1"/>
        <v>0</v>
      </c>
      <c r="AB20" s="197">
        <f t="shared" si="2"/>
        <v>0</v>
      </c>
      <c r="AC20" s="197">
        <f t="shared" si="3"/>
        <v>0</v>
      </c>
    </row>
    <row r="21" spans="1:29" s="166" customFormat="1" x14ac:dyDescent="0.25">
      <c r="A21" s="104">
        <v>18</v>
      </c>
      <c r="B21" s="275" t="str">
        <f>PIERNA!B21</f>
        <v>SEABOARD FOODS</v>
      </c>
      <c r="C21" s="309" t="str">
        <f>PIERNA!C21</f>
        <v>Seaboard</v>
      </c>
      <c r="D21" s="107" t="str">
        <f>PIERNA!D21</f>
        <v>PED. 68242718</v>
      </c>
      <c r="E21" s="143">
        <f>PIERNA!E21</f>
        <v>44404</v>
      </c>
      <c r="F21" s="825">
        <f>PIERNA!F21</f>
        <v>18528.189999999999</v>
      </c>
      <c r="G21" s="104">
        <f>PIERNA!G21</f>
        <v>21</v>
      </c>
      <c r="H21" s="593">
        <f>PIERNA!H21</f>
        <v>18562.099999999999</v>
      </c>
      <c r="I21" s="110">
        <f>PIERNA!I21</f>
        <v>-33.909999999999854</v>
      </c>
      <c r="J21" s="581" t="s">
        <v>377</v>
      </c>
      <c r="K21" s="643">
        <v>11963</v>
      </c>
      <c r="L21" s="644" t="s">
        <v>357</v>
      </c>
      <c r="M21" s="643">
        <v>30160</v>
      </c>
      <c r="N21" s="645" t="s">
        <v>396</v>
      </c>
      <c r="O21" s="648">
        <v>1925638</v>
      </c>
      <c r="P21" s="1188"/>
      <c r="Q21" s="646">
        <f>45694.62*20.14</f>
        <v>920289.6468000001</v>
      </c>
      <c r="R21" s="654" t="s">
        <v>400</v>
      </c>
      <c r="S21" s="68">
        <f t="shared" si="0"/>
        <v>962412.6468000001</v>
      </c>
      <c r="T21" s="68">
        <f>S21/H21</f>
        <v>51.848263224527408</v>
      </c>
      <c r="W21" s="76"/>
      <c r="X21" s="76"/>
      <c r="Y21" s="197"/>
      <c r="Z21" s="198">
        <v>5.0000000000000001E-3</v>
      </c>
      <c r="AA21" s="197">
        <f t="shared" si="1"/>
        <v>0</v>
      </c>
      <c r="AB21" s="197">
        <f t="shared" si="2"/>
        <v>0</v>
      </c>
      <c r="AC21" s="197">
        <f t="shared" si="3"/>
        <v>0</v>
      </c>
    </row>
    <row r="22" spans="1:29" s="166" customFormat="1" x14ac:dyDescent="0.25">
      <c r="A22" s="104">
        <v>19</v>
      </c>
      <c r="B22" s="267" t="str">
        <f>PIERNA!B22</f>
        <v>SEABOARD FOODS</v>
      </c>
      <c r="C22" s="166" t="str">
        <f>PIERNA!C22</f>
        <v>Seaboard</v>
      </c>
      <c r="D22" s="269" t="str">
        <f>PIERNA!D22</f>
        <v>PED. 68242922</v>
      </c>
      <c r="E22" s="273">
        <f>PIERNA!E22</f>
        <v>44404</v>
      </c>
      <c r="F22" s="829">
        <f>PIERNA!F22</f>
        <v>18836.849999999999</v>
      </c>
      <c r="G22" s="284">
        <f>PIERNA!G22</f>
        <v>21</v>
      </c>
      <c r="H22" s="594">
        <f>PIERNA!H22</f>
        <v>18882.400000000001</v>
      </c>
      <c r="I22" s="302">
        <f>PIERNA!I22</f>
        <v>-45.55000000000291</v>
      </c>
      <c r="J22" s="581" t="s">
        <v>378</v>
      </c>
      <c r="K22" s="643">
        <v>9663</v>
      </c>
      <c r="L22" s="644" t="s">
        <v>357</v>
      </c>
      <c r="M22" s="643">
        <v>30160</v>
      </c>
      <c r="N22" s="645" t="s">
        <v>395</v>
      </c>
      <c r="O22" s="660">
        <v>1925639</v>
      </c>
      <c r="P22" s="1186"/>
      <c r="Q22" s="646">
        <f>46482.94*20.186</f>
        <v>938304.62684000004</v>
      </c>
      <c r="R22" s="654" t="s">
        <v>401</v>
      </c>
      <c r="S22" s="68">
        <f t="shared" si="0"/>
        <v>978127.62684000004</v>
      </c>
      <c r="T22" s="68">
        <f t="shared" si="4"/>
        <v>51.901022478074822</v>
      </c>
      <c r="W22" s="76"/>
      <c r="X22" s="76"/>
      <c r="Y22" s="197"/>
      <c r="Z22" s="198">
        <v>5.0000000000000001E-3</v>
      </c>
      <c r="AA22" s="197">
        <f t="shared" si="1"/>
        <v>0</v>
      </c>
      <c r="AB22" s="197">
        <f t="shared" si="2"/>
        <v>0</v>
      </c>
      <c r="AC22" s="197">
        <f t="shared" si="3"/>
        <v>0</v>
      </c>
    </row>
    <row r="23" spans="1:29" s="166" customFormat="1" ht="15.75" x14ac:dyDescent="0.25">
      <c r="A23" s="104">
        <v>20</v>
      </c>
      <c r="B23" s="267" t="str">
        <f>PIERNA!B23</f>
        <v>TYSON FRESH MEAT</v>
      </c>
      <c r="C23" s="166" t="str">
        <f>PIERNA!C23</f>
        <v>PED. 68305343</v>
      </c>
      <c r="D23" s="269" t="str">
        <f>PIERNA!D23</f>
        <v>PED. 68305343</v>
      </c>
      <c r="E23" s="273">
        <f>PIERNA!E23</f>
        <v>44405</v>
      </c>
      <c r="F23" s="829">
        <f>PIERNA!F23</f>
        <v>18824.84</v>
      </c>
      <c r="G23" s="284">
        <f>PIERNA!G23</f>
        <v>20</v>
      </c>
      <c r="H23" s="594">
        <f>PIERNA!H23</f>
        <v>18783.54</v>
      </c>
      <c r="I23" s="302">
        <f>PIERNA!I23</f>
        <v>41.299999999999272</v>
      </c>
      <c r="J23" s="581" t="s">
        <v>385</v>
      </c>
      <c r="K23" s="643">
        <v>11973</v>
      </c>
      <c r="L23" s="644" t="s">
        <v>395</v>
      </c>
      <c r="M23" s="643">
        <v>30160</v>
      </c>
      <c r="N23" s="645" t="s">
        <v>397</v>
      </c>
      <c r="O23" s="661">
        <v>93925</v>
      </c>
      <c r="P23" s="1188"/>
      <c r="Q23" s="646">
        <f>46446.58*19.963</f>
        <v>927213.07654000004</v>
      </c>
      <c r="R23" s="654" t="s">
        <v>393</v>
      </c>
      <c r="S23" s="68">
        <f t="shared" si="0"/>
        <v>969346.07654000004</v>
      </c>
      <c r="T23" s="68">
        <f t="shared" si="4"/>
        <v>51.70614434446329</v>
      </c>
      <c r="W23" s="76"/>
      <c r="X23" s="76"/>
      <c r="Y23" s="197"/>
      <c r="Z23" s="198">
        <v>5.0000000000000001E-3</v>
      </c>
      <c r="AA23" s="197">
        <f t="shared" ref="AA23:AA28" si="5">Y23*Z23</f>
        <v>0</v>
      </c>
      <c r="AB23" s="197">
        <f t="shared" ref="AB23:AB28" si="6">AA23*16%</f>
        <v>0</v>
      </c>
      <c r="AC23" s="197">
        <f t="shared" ref="AC23:AC28" si="7">AA23+AB23</f>
        <v>0</v>
      </c>
    </row>
    <row r="24" spans="1:29" s="166" customFormat="1" ht="15.75" x14ac:dyDescent="0.25">
      <c r="A24" s="104">
        <v>21</v>
      </c>
      <c r="B24" s="673" t="str">
        <f>PIERNA!B24</f>
        <v>TYSON FRESH MEAT</v>
      </c>
      <c r="C24" s="166" t="str">
        <f>PIERNA!C24</f>
        <v xml:space="preserve">I B  P </v>
      </c>
      <c r="D24" s="619" t="str">
        <f>PIERNA!D24</f>
        <v>PED. 68358593</v>
      </c>
      <c r="E24" s="273">
        <f>PIERNA!E24</f>
        <v>44406</v>
      </c>
      <c r="F24" s="829">
        <f>PIERNA!F24</f>
        <v>18923.88</v>
      </c>
      <c r="G24" s="284">
        <f>PIERNA!G24</f>
        <v>20</v>
      </c>
      <c r="H24" s="594">
        <f>PIERNA!H24</f>
        <v>19009.060000000001</v>
      </c>
      <c r="I24" s="302">
        <f>PIERNA!I24</f>
        <v>-85.180000000000291</v>
      </c>
      <c r="J24" s="581" t="s">
        <v>386</v>
      </c>
      <c r="K24" s="643">
        <v>10963</v>
      </c>
      <c r="L24" s="644" t="s">
        <v>397</v>
      </c>
      <c r="M24" s="643">
        <v>30160</v>
      </c>
      <c r="N24" s="645" t="s">
        <v>398</v>
      </c>
      <c r="O24" s="648">
        <v>97072</v>
      </c>
      <c r="P24" s="1188"/>
      <c r="Q24" s="646">
        <f>47272.23*19.94</f>
        <v>942608.26620000007</v>
      </c>
      <c r="R24" s="654" t="s">
        <v>394</v>
      </c>
      <c r="S24" s="68">
        <f t="shared" si="0"/>
        <v>983731.26620000007</v>
      </c>
      <c r="T24" s="68">
        <f t="shared" si="4"/>
        <v>51.850652909717788</v>
      </c>
      <c r="W24" s="76"/>
      <c r="X24" s="76"/>
      <c r="Y24" s="197"/>
      <c r="Z24" s="198">
        <v>5.0000000000000001E-3</v>
      </c>
      <c r="AA24" s="197">
        <f t="shared" si="5"/>
        <v>0</v>
      </c>
      <c r="AB24" s="197">
        <f t="shared" si="6"/>
        <v>0</v>
      </c>
      <c r="AC24" s="197">
        <f t="shared" si="7"/>
        <v>0</v>
      </c>
    </row>
    <row r="25" spans="1:29" s="166" customFormat="1" x14ac:dyDescent="0.25">
      <c r="A25" s="104">
        <v>22</v>
      </c>
      <c r="B25" s="200" t="str">
        <f>PIERNA!HM5</f>
        <v>SEABOARD FOODS</v>
      </c>
      <c r="C25" s="68" t="str">
        <f>PIERNA!HN5</f>
        <v>Seaboard</v>
      </c>
      <c r="D25" s="619" t="str">
        <f>PIERNA!HO5</f>
        <v>PED. 68401502</v>
      </c>
      <c r="E25" s="273">
        <f>PIERNA!E25</f>
        <v>44407</v>
      </c>
      <c r="F25" s="829">
        <f>PIERNA!HQ5</f>
        <v>18892.21</v>
      </c>
      <c r="G25" s="284">
        <f>PIERNA!HR5</f>
        <v>21</v>
      </c>
      <c r="H25" s="594">
        <f>PIERNA!HS5</f>
        <v>18979.099999999999</v>
      </c>
      <c r="I25" s="302">
        <f>PIERNA!I25</f>
        <v>-86.889999999999418</v>
      </c>
      <c r="J25" s="581" t="s">
        <v>387</v>
      </c>
      <c r="K25" s="643">
        <v>9663</v>
      </c>
      <c r="L25" s="644" t="s">
        <v>398</v>
      </c>
      <c r="M25" s="643">
        <v>30160</v>
      </c>
      <c r="N25" s="654" t="s">
        <v>399</v>
      </c>
      <c r="O25" s="648">
        <v>1926596</v>
      </c>
      <c r="P25" s="1186"/>
      <c r="Q25" s="646">
        <f>46273.07*20.136</f>
        <v>931754.53752000001</v>
      </c>
      <c r="R25" s="626" t="s">
        <v>328</v>
      </c>
      <c r="S25" s="68">
        <f t="shared" si="0"/>
        <v>971577.53752000001</v>
      </c>
      <c r="T25" s="68">
        <f>S25/H25</f>
        <v>51.191971037615062</v>
      </c>
      <c r="W25" s="76"/>
      <c r="X25" s="76"/>
      <c r="Y25" s="197"/>
      <c r="Z25" s="198">
        <v>5.0000000000000001E-3</v>
      </c>
      <c r="AA25" s="197">
        <f t="shared" si="5"/>
        <v>0</v>
      </c>
      <c r="AB25" s="197">
        <f t="shared" si="6"/>
        <v>0</v>
      </c>
      <c r="AC25" s="197">
        <f t="shared" si="7"/>
        <v>0</v>
      </c>
    </row>
    <row r="26" spans="1:29" s="166" customFormat="1" x14ac:dyDescent="0.25">
      <c r="A26" s="104">
        <v>23</v>
      </c>
      <c r="B26" s="897" t="str">
        <f>PIERNA!HW5</f>
        <v xml:space="preserve">SEABORD FOODS </v>
      </c>
      <c r="C26" s="166" t="str">
        <f>PIERNA!HX5</f>
        <v>Seaboard</v>
      </c>
      <c r="D26" s="619" t="str">
        <f>PIERNA!HY5</f>
        <v>PED. 68401506</v>
      </c>
      <c r="E26" s="273">
        <f>PIERNA!HZ5</f>
        <v>44407</v>
      </c>
      <c r="F26" s="829">
        <f>PIERNA!IA5</f>
        <v>18932.599999999999</v>
      </c>
      <c r="G26" s="281">
        <f>PIERNA!IB5</f>
        <v>21</v>
      </c>
      <c r="H26" s="594">
        <f>PIERNA!IC5</f>
        <v>18988.7</v>
      </c>
      <c r="I26" s="302">
        <f>PIERNA!I26</f>
        <v>-56.100000000002183</v>
      </c>
      <c r="J26" s="581" t="s">
        <v>388</v>
      </c>
      <c r="K26" s="643">
        <v>11963</v>
      </c>
      <c r="L26" s="644" t="s">
        <v>398</v>
      </c>
      <c r="M26" s="643">
        <v>30160</v>
      </c>
      <c r="N26" s="654" t="s">
        <v>399</v>
      </c>
      <c r="O26" s="648">
        <v>1926597</v>
      </c>
      <c r="P26" s="1188"/>
      <c r="Q26" s="646">
        <f>46296.29*20.11</f>
        <v>931018.39190000005</v>
      </c>
      <c r="R26" s="654" t="s">
        <v>392</v>
      </c>
      <c r="S26" s="68">
        <f t="shared" si="0"/>
        <v>973141.39190000005</v>
      </c>
      <c r="T26" s="68">
        <f>S26/H26</f>
        <v>51.248447334467343</v>
      </c>
      <c r="W26" s="76"/>
      <c r="X26" s="76"/>
      <c r="Y26" s="197"/>
      <c r="Z26" s="198">
        <v>5.0000000000000001E-3</v>
      </c>
      <c r="AA26" s="197">
        <f t="shared" si="5"/>
        <v>0</v>
      </c>
      <c r="AB26" s="197">
        <f t="shared" si="6"/>
        <v>0</v>
      </c>
      <c r="AC26" s="197">
        <f t="shared" si="7"/>
        <v>0</v>
      </c>
    </row>
    <row r="27" spans="1:29" s="166" customFormat="1" x14ac:dyDescent="0.25">
      <c r="A27" s="104">
        <v>24</v>
      </c>
      <c r="B27" s="244">
        <f>PIERNA!IG5</f>
        <v>0</v>
      </c>
      <c r="C27" s="283">
        <f>PIERNA!IH5</f>
        <v>0</v>
      </c>
      <c r="D27" s="619">
        <f>PIERNA!II5</f>
        <v>0</v>
      </c>
      <c r="E27" s="273">
        <f>PIERNA!IJ5</f>
        <v>0</v>
      </c>
      <c r="F27" s="829">
        <f>PIERNA!IK5</f>
        <v>0</v>
      </c>
      <c r="G27" s="281">
        <f>PIERNA!IL5</f>
        <v>0</v>
      </c>
      <c r="H27" s="594">
        <f>PIERNA!IM5</f>
        <v>0</v>
      </c>
      <c r="I27" s="302">
        <f>PIERNA!I27</f>
        <v>0</v>
      </c>
      <c r="J27" s="581"/>
      <c r="K27" s="643"/>
      <c r="L27" s="644"/>
      <c r="M27" s="643"/>
      <c r="N27" s="654"/>
      <c r="O27" s="648"/>
      <c r="P27" s="646"/>
      <c r="Q27" s="646"/>
      <c r="R27" s="654"/>
      <c r="S27" s="68">
        <f>Q27+M27+K27+P27</f>
        <v>0</v>
      </c>
      <c r="T27" s="68" t="e">
        <f t="shared" si="4"/>
        <v>#DIV/0!</v>
      </c>
      <c r="W27" s="76"/>
      <c r="Y27" s="197"/>
      <c r="Z27" s="198">
        <v>5.0000000000000001E-3</v>
      </c>
      <c r="AA27" s="197">
        <f t="shared" si="5"/>
        <v>0</v>
      </c>
      <c r="AB27" s="197">
        <f t="shared" si="6"/>
        <v>0</v>
      </c>
      <c r="AC27" s="197">
        <f t="shared" si="7"/>
        <v>0</v>
      </c>
    </row>
    <row r="28" spans="1:29" s="166" customFormat="1" x14ac:dyDescent="0.25">
      <c r="A28" s="104">
        <v>25</v>
      </c>
      <c r="B28" s="79">
        <f>PIERNA!IQ5</f>
        <v>0</v>
      </c>
      <c r="C28" s="166">
        <f>PIERNA!IR5</f>
        <v>0</v>
      </c>
      <c r="D28" s="619">
        <f>PIERNA!IS5</f>
        <v>0</v>
      </c>
      <c r="E28" s="273">
        <f>PIERNA!IT5</f>
        <v>0</v>
      </c>
      <c r="F28" s="829">
        <f>PIERNA!IU5</f>
        <v>0</v>
      </c>
      <c r="G28" s="281">
        <f>PIERNA!IV5</f>
        <v>0</v>
      </c>
      <c r="H28" s="594">
        <f>PIERNA!IW5</f>
        <v>0</v>
      </c>
      <c r="I28" s="302">
        <f>PIERNA!I28</f>
        <v>0</v>
      </c>
      <c r="J28" s="581"/>
      <c r="K28" s="643"/>
      <c r="L28" s="644"/>
      <c r="M28" s="643"/>
      <c r="N28" s="654"/>
      <c r="O28" s="648"/>
      <c r="P28" s="646"/>
      <c r="Q28" s="646"/>
      <c r="R28" s="626"/>
      <c r="S28" s="68">
        <f t="shared" si="0"/>
        <v>0</v>
      </c>
      <c r="T28" s="68" t="e">
        <f>S28/H28</f>
        <v>#DIV/0!</v>
      </c>
      <c r="W28" s="76"/>
      <c r="X28" s="76"/>
      <c r="Y28" s="197"/>
      <c r="Z28" s="198">
        <v>0</v>
      </c>
      <c r="AA28" s="197">
        <f t="shared" si="5"/>
        <v>0</v>
      </c>
      <c r="AB28" s="197">
        <f t="shared" si="6"/>
        <v>0</v>
      </c>
      <c r="AC28" s="197">
        <f t="shared" si="7"/>
        <v>0</v>
      </c>
    </row>
    <row r="29" spans="1:29" s="166" customFormat="1" ht="15.75" x14ac:dyDescent="0.25">
      <c r="A29" s="104">
        <v>26</v>
      </c>
      <c r="B29" s="79">
        <f>PIERNA!JA5</f>
        <v>0</v>
      </c>
      <c r="C29" s="166">
        <f>PIERNA!JB5</f>
        <v>0</v>
      </c>
      <c r="D29" s="619">
        <f>PIERNA!JC5</f>
        <v>0</v>
      </c>
      <c r="E29" s="273">
        <f>PIERNA!JD5</f>
        <v>0</v>
      </c>
      <c r="F29" s="829">
        <f>PIERNA!JE5</f>
        <v>0</v>
      </c>
      <c r="G29" s="281">
        <f>PIERNA!JF5</f>
        <v>0</v>
      </c>
      <c r="H29" s="594">
        <f>PIERNA!JG5</f>
        <v>0</v>
      </c>
      <c r="I29" s="302">
        <f>PIERNA!I29</f>
        <v>0</v>
      </c>
      <c r="J29" s="581"/>
      <c r="K29" s="649"/>
      <c r="L29" s="644"/>
      <c r="M29" s="643"/>
      <c r="N29" s="654"/>
      <c r="O29" s="661"/>
      <c r="P29" s="646"/>
      <c r="Q29" s="646"/>
      <c r="R29" s="626"/>
      <c r="S29" s="68">
        <f t="shared" si="0"/>
        <v>0</v>
      </c>
      <c r="T29" s="68" t="e">
        <f>S29/H29</f>
        <v>#DIV/0!</v>
      </c>
      <c r="W29" s="76"/>
      <c r="X29" s="76"/>
      <c r="Y29" s="197"/>
      <c r="Z29" s="198"/>
      <c r="AA29" s="197"/>
      <c r="AB29" s="197"/>
      <c r="AC29" s="197">
        <f>SUM(AC7:AC28)</f>
        <v>0</v>
      </c>
    </row>
    <row r="30" spans="1:29" s="166" customFormat="1" ht="15.75" x14ac:dyDescent="0.25">
      <c r="A30" s="104">
        <v>27</v>
      </c>
      <c r="B30" s="79">
        <f>PIERNA!JK5</f>
        <v>0</v>
      </c>
      <c r="C30" s="166">
        <f>PIERNA!JL5</f>
        <v>0</v>
      </c>
      <c r="D30" s="619">
        <f>PIERNA!JM5</f>
        <v>0</v>
      </c>
      <c r="E30" s="497">
        <f>PIERNA!JN5</f>
        <v>0</v>
      </c>
      <c r="F30" s="830">
        <f>PIERNA!JO5</f>
        <v>0</v>
      </c>
      <c r="G30" s="721">
        <f>PIERNA!JP5</f>
        <v>0</v>
      </c>
      <c r="H30" s="722">
        <f>PIERNA!JQ5</f>
        <v>0</v>
      </c>
      <c r="I30" s="302">
        <f>PIERNA!I30</f>
        <v>0</v>
      </c>
      <c r="J30" s="581"/>
      <c r="K30" s="643"/>
      <c r="L30" s="644"/>
      <c r="M30" s="643"/>
      <c r="N30" s="654"/>
      <c r="O30" s="661"/>
      <c r="P30" s="646"/>
      <c r="Q30" s="646"/>
      <c r="R30" s="626"/>
      <c r="S30" s="68">
        <f>Q30+M30+K30+P30</f>
        <v>0</v>
      </c>
      <c r="T30" s="68" t="e">
        <f t="shared" si="4"/>
        <v>#DIV/0!</v>
      </c>
      <c r="W30" s="76"/>
      <c r="X30" s="76"/>
      <c r="Y30" s="197"/>
      <c r="Z30" s="198"/>
      <c r="AA30" s="197"/>
      <c r="AB30" s="197"/>
      <c r="AC30" s="197"/>
    </row>
    <row r="31" spans="1:29" s="166" customFormat="1" ht="15.75" x14ac:dyDescent="0.25">
      <c r="A31" s="104">
        <v>28</v>
      </c>
      <c r="B31" s="79">
        <f>PIERNA!JU5</f>
        <v>0</v>
      </c>
      <c r="C31" s="881">
        <f>PIERNA!JV5</f>
        <v>0</v>
      </c>
      <c r="D31" s="619">
        <f>PIERNA!JW5</f>
        <v>0</v>
      </c>
      <c r="E31" s="497">
        <f>PIERNA!JX5</f>
        <v>0</v>
      </c>
      <c r="F31" s="830">
        <f>PIERNA!JY5</f>
        <v>0</v>
      </c>
      <c r="G31" s="721">
        <f>PIERNA!JZ5</f>
        <v>0</v>
      </c>
      <c r="H31" s="722">
        <f>PIERNA!KA5</f>
        <v>0</v>
      </c>
      <c r="I31" s="110">
        <f>PIERNA!I31</f>
        <v>0</v>
      </c>
      <c r="J31" s="581"/>
      <c r="K31" s="643"/>
      <c r="L31" s="644"/>
      <c r="M31" s="643"/>
      <c r="N31" s="654"/>
      <c r="O31" s="661"/>
      <c r="P31" s="646"/>
      <c r="Q31" s="646"/>
      <c r="R31" s="626"/>
      <c r="S31" s="68">
        <f t="shared" si="0"/>
        <v>0</v>
      </c>
      <c r="T31" s="68" t="e">
        <f t="shared" si="4"/>
        <v>#DIV/0!</v>
      </c>
      <c r="W31" s="76"/>
      <c r="X31" s="76"/>
      <c r="Y31" s="197"/>
      <c r="Z31" s="198"/>
      <c r="AA31" s="197"/>
      <c r="AB31" s="197"/>
      <c r="AC31" s="197"/>
    </row>
    <row r="32" spans="1:29" s="166" customFormat="1" ht="15.75" x14ac:dyDescent="0.25">
      <c r="A32" s="104">
        <v>29</v>
      </c>
      <c r="B32" s="79">
        <f>PIERNA!KE5</f>
        <v>0</v>
      </c>
      <c r="C32" s="283">
        <f>PIERNA!KF5</f>
        <v>0</v>
      </c>
      <c r="D32" s="619">
        <f>PIERNA!KG5</f>
        <v>0</v>
      </c>
      <c r="E32" s="497">
        <f>PIERNA!KH5</f>
        <v>0</v>
      </c>
      <c r="F32" s="830">
        <f>PIERNA!KI5</f>
        <v>0</v>
      </c>
      <c r="G32" s="721">
        <f>PIERNA!KJ5</f>
        <v>0</v>
      </c>
      <c r="H32" s="722">
        <f>PIERNA!KK5</f>
        <v>0</v>
      </c>
      <c r="I32" s="110">
        <f>PIERNA!I32</f>
        <v>0</v>
      </c>
      <c r="J32" s="581"/>
      <c r="K32" s="643"/>
      <c r="L32" s="644"/>
      <c r="M32" s="643"/>
      <c r="N32" s="654"/>
      <c r="O32" s="661"/>
      <c r="P32" s="646"/>
      <c r="Q32" s="646"/>
      <c r="R32" s="626"/>
      <c r="S32" s="68">
        <f>Q32+M32+K32+P32</f>
        <v>0</v>
      </c>
      <c r="T32" s="68" t="e">
        <f t="shared" si="4"/>
        <v>#DIV/0!</v>
      </c>
      <c r="W32" s="76"/>
      <c r="X32" s="76"/>
      <c r="Y32" s="197"/>
      <c r="Z32" s="198"/>
      <c r="AA32" s="197"/>
      <c r="AB32" s="197"/>
      <c r="AC32" s="197"/>
    </row>
    <row r="33" spans="1:29" s="166" customFormat="1" ht="15.75" x14ac:dyDescent="0.25">
      <c r="A33" s="104">
        <v>30</v>
      </c>
      <c r="B33" s="244">
        <f>PIERNA!KO5</f>
        <v>0</v>
      </c>
      <c r="C33" s="283">
        <f>PIERNA!KP5</f>
        <v>0</v>
      </c>
      <c r="D33" s="619">
        <f>PIERNA!KQ5</f>
        <v>0</v>
      </c>
      <c r="E33" s="497">
        <f>PIERNA!KR5</f>
        <v>0</v>
      </c>
      <c r="F33" s="962">
        <f>PIERNA!KS5</f>
        <v>0</v>
      </c>
      <c r="G33" s="963">
        <f>PIERNA!KT5</f>
        <v>0</v>
      </c>
      <c r="H33" s="722">
        <f>PIERNA!KU5</f>
        <v>0</v>
      </c>
      <c r="I33" s="110">
        <f>PIERNA!I33</f>
        <v>0</v>
      </c>
      <c r="J33" s="581"/>
      <c r="K33" s="649"/>
      <c r="L33" s="644"/>
      <c r="M33" s="643"/>
      <c r="N33" s="654"/>
      <c r="O33" s="661"/>
      <c r="P33" s="725"/>
      <c r="Q33" s="646"/>
      <c r="R33" s="626"/>
      <c r="S33" s="68">
        <f>Q33+M33+K33+P33</f>
        <v>0</v>
      </c>
      <c r="T33" s="68" t="e">
        <f t="shared" si="4"/>
        <v>#DIV/0!</v>
      </c>
      <c r="W33" s="76"/>
      <c r="X33" s="76"/>
      <c r="Y33" s="197"/>
      <c r="Z33" s="198"/>
      <c r="AA33" s="197"/>
      <c r="AB33" s="197"/>
      <c r="AC33" s="197"/>
    </row>
    <row r="34" spans="1:29" s="166" customFormat="1" ht="16.5" x14ac:dyDescent="0.25">
      <c r="A34" s="104">
        <v>31</v>
      </c>
      <c r="B34" s="79">
        <f>PIERNA!B34</f>
        <v>0</v>
      </c>
      <c r="C34" s="882">
        <f>PIERNA!C34</f>
        <v>0</v>
      </c>
      <c r="D34" s="619">
        <f>PIERNA!D34</f>
        <v>0</v>
      </c>
      <c r="E34" s="497">
        <f>PIERNA!E34</f>
        <v>0</v>
      </c>
      <c r="F34" s="962">
        <f>PIERNA!F34</f>
        <v>0</v>
      </c>
      <c r="G34" s="963">
        <f>PIERNA!G34</f>
        <v>0</v>
      </c>
      <c r="H34" s="722">
        <f>PIERNA!H34</f>
        <v>0</v>
      </c>
      <c r="I34" s="110">
        <f>PIERNA!I34</f>
        <v>0</v>
      </c>
      <c r="J34" s="581"/>
      <c r="K34" s="643"/>
      <c r="L34" s="644"/>
      <c r="M34" s="643"/>
      <c r="N34" s="654"/>
      <c r="O34" s="723"/>
      <c r="P34" s="724"/>
      <c r="Q34" s="727"/>
      <c r="R34" s="728"/>
      <c r="S34" s="68">
        <f>Q34+M34+K34+P34</f>
        <v>0</v>
      </c>
      <c r="T34" s="68" t="e">
        <f t="shared" si="4"/>
        <v>#DIV/0!</v>
      </c>
      <c r="W34" s="76"/>
      <c r="X34" s="76"/>
      <c r="Y34" s="197"/>
      <c r="Z34" s="198"/>
      <c r="AA34" s="197"/>
      <c r="AB34" s="197"/>
      <c r="AC34" s="197"/>
    </row>
    <row r="35" spans="1:29" s="166" customFormat="1" ht="16.5" x14ac:dyDescent="0.25">
      <c r="A35" s="104">
        <v>32</v>
      </c>
      <c r="B35" s="79">
        <f>PIERNA!B35</f>
        <v>0</v>
      </c>
      <c r="C35" s="882">
        <f>PIERNA!C35</f>
        <v>0</v>
      </c>
      <c r="D35" s="619">
        <f>PIERNA!D35</f>
        <v>0</v>
      </c>
      <c r="E35" s="497">
        <f>PIERNA!E35</f>
        <v>0</v>
      </c>
      <c r="F35" s="962">
        <f>PIERNA!F35</f>
        <v>0</v>
      </c>
      <c r="G35" s="964">
        <f>PIERNA!G35</f>
        <v>0</v>
      </c>
      <c r="H35" s="722">
        <f>PIERNA!H35</f>
        <v>0</v>
      </c>
      <c r="I35" s="110">
        <f>PIERNA!I35</f>
        <v>0</v>
      </c>
      <c r="J35" s="581"/>
      <c r="K35" s="643"/>
      <c r="L35" s="644"/>
      <c r="M35" s="643"/>
      <c r="N35" s="654"/>
      <c r="O35" s="723"/>
      <c r="P35" s="725"/>
      <c r="Q35" s="643"/>
      <c r="R35" s="626"/>
      <c r="S35" s="68">
        <f>Q35+M35+K35</f>
        <v>0</v>
      </c>
      <c r="T35" s="68" t="e">
        <f t="shared" si="4"/>
        <v>#DIV/0!</v>
      </c>
      <c r="W35" s="76"/>
      <c r="X35" s="76"/>
      <c r="Y35" s="197"/>
      <c r="Z35" s="198"/>
      <c r="AA35" s="197"/>
      <c r="AB35" s="197"/>
      <c r="AC35" s="197"/>
    </row>
    <row r="36" spans="1:29" s="166" customFormat="1" ht="16.5" x14ac:dyDescent="0.25">
      <c r="A36" s="104">
        <v>33</v>
      </c>
      <c r="B36" s="79">
        <f>PIERNA!B36</f>
        <v>0</v>
      </c>
      <c r="C36" s="882">
        <f>PIERNA!C36</f>
        <v>0</v>
      </c>
      <c r="D36" s="619">
        <f>PIERNA!D36</f>
        <v>0</v>
      </c>
      <c r="E36" s="838">
        <f>PIERNA!E36</f>
        <v>0</v>
      </c>
      <c r="F36" s="831">
        <f>PIERNA!F36</f>
        <v>0</v>
      </c>
      <c r="G36" s="712">
        <f>PIERNA!G36</f>
        <v>0</v>
      </c>
      <c r="H36" s="711">
        <f>PIERNA!H36</f>
        <v>0</v>
      </c>
      <c r="I36" s="110">
        <f>PIERNA!I36</f>
        <v>0</v>
      </c>
      <c r="J36" s="581"/>
      <c r="K36" s="643"/>
      <c r="L36" s="644"/>
      <c r="M36" s="643"/>
      <c r="N36" s="645"/>
      <c r="O36" s="723"/>
      <c r="P36" s="725"/>
      <c r="Q36" s="643"/>
      <c r="R36" s="726"/>
      <c r="S36" s="68">
        <f t="shared" ref="S36:S39" si="8">Q36+M36+K36</f>
        <v>0</v>
      </c>
      <c r="T36" s="68" t="e">
        <f t="shared" si="4"/>
        <v>#DIV/0!</v>
      </c>
      <c r="W36" s="76"/>
      <c r="X36" s="76"/>
      <c r="Y36" s="197"/>
      <c r="Z36" s="198"/>
      <c r="AA36" s="197"/>
      <c r="AB36" s="197"/>
      <c r="AC36" s="197"/>
    </row>
    <row r="37" spans="1:29" s="166" customFormat="1" x14ac:dyDescent="0.25">
      <c r="A37" s="104">
        <v>34</v>
      </c>
      <c r="B37" s="79">
        <f>PIERNA!B37</f>
        <v>0</v>
      </c>
      <c r="C37" s="177">
        <f>PIERNA!C37</f>
        <v>0</v>
      </c>
      <c r="D37" s="107">
        <f>PIERNA!D37</f>
        <v>0</v>
      </c>
      <c r="E37" s="143">
        <f>PIERNA!E37</f>
        <v>0</v>
      </c>
      <c r="F37" s="825">
        <f>PIERNA!F37</f>
        <v>0</v>
      </c>
      <c r="G37" s="104">
        <f>PIERNA!G37</f>
        <v>0</v>
      </c>
      <c r="H37" s="593">
        <f>PIERNA!H37</f>
        <v>0</v>
      </c>
      <c r="I37" s="110">
        <f>PIERNA!I37</f>
        <v>0</v>
      </c>
      <c r="J37" s="581"/>
      <c r="K37" s="643"/>
      <c r="L37" s="644"/>
      <c r="M37" s="643"/>
      <c r="N37" s="654"/>
      <c r="O37" s="648"/>
      <c r="P37" s="646"/>
      <c r="Q37" s="646"/>
      <c r="R37" s="654"/>
      <c r="S37" s="68">
        <f>Q37+M37+K37</f>
        <v>0</v>
      </c>
      <c r="T37" s="68" t="e">
        <f t="shared" si="4"/>
        <v>#DIV/0!</v>
      </c>
      <c r="W37" s="76"/>
      <c r="X37" s="76"/>
      <c r="Y37" s="197"/>
      <c r="Z37" s="198"/>
      <c r="AA37" s="197"/>
      <c r="AB37" s="197"/>
      <c r="AC37" s="197"/>
    </row>
    <row r="38" spans="1:29" s="166" customFormat="1" x14ac:dyDescent="0.25">
      <c r="A38" s="104">
        <v>35</v>
      </c>
      <c r="B38" s="79">
        <f>PIERNA!B38</f>
        <v>0</v>
      </c>
      <c r="C38" s="177">
        <f>PIERNA!C38</f>
        <v>0</v>
      </c>
      <c r="D38" s="133">
        <f>PIERNA!D38</f>
        <v>0</v>
      </c>
      <c r="E38" s="143">
        <f>PIERNA!E38</f>
        <v>0</v>
      </c>
      <c r="F38" s="175">
        <f>PIERNA!F38</f>
        <v>0</v>
      </c>
      <c r="G38" s="104">
        <f>PIERNA!G38</f>
        <v>0</v>
      </c>
      <c r="H38" s="110">
        <f>PIERNA!H38</f>
        <v>0</v>
      </c>
      <c r="I38" s="110">
        <f>PIERNA!I38</f>
        <v>0</v>
      </c>
      <c r="J38" s="581"/>
      <c r="K38" s="643"/>
      <c r="L38" s="644"/>
      <c r="M38" s="643"/>
      <c r="N38" s="654"/>
      <c r="O38" s="648"/>
      <c r="P38" s="646"/>
      <c r="Q38" s="646"/>
      <c r="R38" s="626"/>
      <c r="S38" s="68">
        <f t="shared" si="8"/>
        <v>0</v>
      </c>
      <c r="T38" s="68" t="e">
        <f t="shared" si="4"/>
        <v>#DIV/0!</v>
      </c>
      <c r="W38" s="76"/>
      <c r="X38" s="76"/>
      <c r="Y38" s="197"/>
      <c r="Z38" s="198"/>
      <c r="AA38" s="197"/>
      <c r="AB38" s="197"/>
      <c r="AC38" s="197"/>
    </row>
    <row r="39" spans="1:29" s="166" customFormat="1" ht="15.75" x14ac:dyDescent="0.25">
      <c r="A39" s="104">
        <v>36</v>
      </c>
      <c r="B39" s="79">
        <f>PIERNA!B39</f>
        <v>0</v>
      </c>
      <c r="C39" s="177">
        <f>PIERNA!C39</f>
        <v>0</v>
      </c>
      <c r="D39" s="133">
        <f>PIERNA!D39</f>
        <v>0</v>
      </c>
      <c r="E39" s="143">
        <f>PIERNA!E39</f>
        <v>0</v>
      </c>
      <c r="F39" s="175">
        <f>PIERNA!F39</f>
        <v>0</v>
      </c>
      <c r="G39" s="104">
        <f>PIERNA!G39</f>
        <v>0</v>
      </c>
      <c r="H39" s="110">
        <f>PIERNA!H39</f>
        <v>0</v>
      </c>
      <c r="I39" s="110">
        <f>PIERNA!I39</f>
        <v>0</v>
      </c>
      <c r="J39" s="581"/>
      <c r="K39" s="649"/>
      <c r="L39" s="644"/>
      <c r="M39" s="643"/>
      <c r="N39" s="699"/>
      <c r="O39" s="661"/>
      <c r="P39" s="700"/>
      <c r="Q39" s="646"/>
      <c r="R39" s="626"/>
      <c r="S39" s="68">
        <f t="shared" si="8"/>
        <v>0</v>
      </c>
      <c r="T39" s="68" t="e">
        <f t="shared" si="4"/>
        <v>#DIV/0!</v>
      </c>
      <c r="W39" s="76"/>
      <c r="X39" s="76"/>
      <c r="Y39" s="197"/>
      <c r="Z39" s="198"/>
      <c r="AA39" s="197"/>
      <c r="AB39" s="197"/>
      <c r="AC39" s="197"/>
    </row>
    <row r="40" spans="1:29" s="166" customFormat="1" ht="15.75" x14ac:dyDescent="0.25">
      <c r="A40" s="104">
        <v>37</v>
      </c>
      <c r="B40" s="79">
        <f>PIERNA!B40</f>
        <v>0</v>
      </c>
      <c r="C40" s="177">
        <f>PIERNA!C40</f>
        <v>0</v>
      </c>
      <c r="D40" s="133">
        <f>PIERNA!D40</f>
        <v>0</v>
      </c>
      <c r="E40" s="143">
        <f>PIERNA!E40</f>
        <v>0</v>
      </c>
      <c r="F40" s="175">
        <f>PIERNA!F40</f>
        <v>0</v>
      </c>
      <c r="G40" s="104">
        <f>PIERNA!G40</f>
        <v>0</v>
      </c>
      <c r="H40" s="110">
        <f>PIERNA!H40</f>
        <v>0</v>
      </c>
      <c r="I40" s="110">
        <f>PIERNA!I40</f>
        <v>0</v>
      </c>
      <c r="J40" s="581"/>
      <c r="K40" s="697"/>
      <c r="L40" s="644"/>
      <c r="M40" s="643"/>
      <c r="N40" s="699"/>
      <c r="O40" s="661"/>
      <c r="P40" s="700"/>
      <c r="Q40" s="646"/>
      <c r="R40" s="626"/>
      <c r="S40" s="68">
        <f>Q40+M40+K40+P40</f>
        <v>0</v>
      </c>
      <c r="T40" s="68" t="e">
        <f t="shared" si="4"/>
        <v>#DIV/0!</v>
      </c>
      <c r="W40" s="76"/>
      <c r="X40" s="76"/>
      <c r="Y40" s="197"/>
      <c r="Z40" s="198"/>
      <c r="AA40" s="197"/>
      <c r="AB40" s="197"/>
      <c r="AC40" s="197"/>
    </row>
    <row r="41" spans="1:29" s="166" customFormat="1" ht="15.75" x14ac:dyDescent="0.25">
      <c r="A41" s="104">
        <v>38</v>
      </c>
      <c r="B41" s="79">
        <f>PIERNA!B41</f>
        <v>0</v>
      </c>
      <c r="C41" s="162">
        <f>PIERNA!C41</f>
        <v>0</v>
      </c>
      <c r="D41" s="133">
        <f>PIERNA!D41</f>
        <v>0</v>
      </c>
      <c r="E41" s="143">
        <f>PIERNA!E41</f>
        <v>0</v>
      </c>
      <c r="F41" s="175">
        <f>PIERNA!F41</f>
        <v>0</v>
      </c>
      <c r="G41" s="104">
        <f>PIERNA!G41</f>
        <v>0</v>
      </c>
      <c r="H41" s="110">
        <f>PIERNA!H41</f>
        <v>0</v>
      </c>
      <c r="I41" s="110">
        <f>PIERNA!I41</f>
        <v>0</v>
      </c>
      <c r="J41" s="581"/>
      <c r="K41" s="698"/>
      <c r="L41" s="644"/>
      <c r="M41" s="643"/>
      <c r="N41" s="699"/>
      <c r="O41" s="661"/>
      <c r="P41" s="700"/>
      <c r="Q41" s="907"/>
      <c r="R41" s="908"/>
      <c r="S41" s="68">
        <f>Q41+M41+K41+P41</f>
        <v>0</v>
      </c>
      <c r="T41" s="68" t="e">
        <f t="shared" si="4"/>
        <v>#DIV/0!</v>
      </c>
      <c r="W41" s="76"/>
      <c r="X41" s="76"/>
      <c r="Y41" s="197"/>
      <c r="AA41" s="197"/>
      <c r="AB41" s="197"/>
      <c r="AC41" s="197"/>
    </row>
    <row r="42" spans="1:29" s="166" customFormat="1" ht="15.75" x14ac:dyDescent="0.25">
      <c r="A42" s="104">
        <v>39</v>
      </c>
      <c r="B42" s="79">
        <f>PIERNA!B42</f>
        <v>0</v>
      </c>
      <c r="C42" s="178">
        <f>PIERNA!C42</f>
        <v>0</v>
      </c>
      <c r="D42" s="193">
        <f>PIERNA!D42</f>
        <v>0</v>
      </c>
      <c r="E42" s="143">
        <f>PIERNA!E42</f>
        <v>0</v>
      </c>
      <c r="F42" s="825">
        <f>PIERNA!F42</f>
        <v>0</v>
      </c>
      <c r="G42" s="104">
        <f>PIERNA!G42</f>
        <v>0</v>
      </c>
      <c r="H42" s="593">
        <f>PIERNA!H42</f>
        <v>0</v>
      </c>
      <c r="I42" s="110">
        <f>PIERNA!I42</f>
        <v>0</v>
      </c>
      <c r="J42" s="581"/>
      <c r="K42" s="697"/>
      <c r="L42" s="644"/>
      <c r="M42" s="643"/>
      <c r="N42" s="699"/>
      <c r="O42" s="661"/>
      <c r="P42" s="700"/>
      <c r="Q42" s="646"/>
      <c r="R42" s="626"/>
      <c r="S42" s="68">
        <f t="shared" ref="S42:S59" si="9">Q42+M42+K42</f>
        <v>0</v>
      </c>
      <c r="T42" s="68" t="e">
        <f t="shared" ref="T42:T71" si="10">S42/H42+0.1</f>
        <v>#DIV/0!</v>
      </c>
      <c r="W42" s="76"/>
      <c r="X42" s="76"/>
      <c r="Y42" s="197"/>
      <c r="AA42" s="197"/>
      <c r="AB42" s="197"/>
      <c r="AC42" s="197"/>
    </row>
    <row r="43" spans="1:29" s="166" customFormat="1" ht="15.75" x14ac:dyDescent="0.25">
      <c r="A43" s="104">
        <v>40</v>
      </c>
      <c r="B43" s="79">
        <f>PIERNA!B43</f>
        <v>0</v>
      </c>
      <c r="C43" s="177">
        <f>PIERNA!C43</f>
        <v>0</v>
      </c>
      <c r="D43" s="121">
        <f>PIERNA!D43</f>
        <v>0</v>
      </c>
      <c r="E43" s="143">
        <f>PIERNA!E43</f>
        <v>0</v>
      </c>
      <c r="F43" s="825">
        <f>PIERNA!F43</f>
        <v>0</v>
      </c>
      <c r="G43" s="104">
        <f>PIERNA!G43</f>
        <v>0</v>
      </c>
      <c r="H43" s="593">
        <f>PIERNA!H43</f>
        <v>0</v>
      </c>
      <c r="I43" s="110">
        <f>PIERNA!I43</f>
        <v>0</v>
      </c>
      <c r="J43" s="581"/>
      <c r="K43" s="697"/>
      <c r="L43" s="644"/>
      <c r="M43" s="643"/>
      <c r="N43" s="699"/>
      <c r="O43" s="661"/>
      <c r="P43" s="700"/>
      <c r="Q43" s="646"/>
      <c r="R43" s="626"/>
      <c r="S43" s="68">
        <f t="shared" si="9"/>
        <v>0</v>
      </c>
      <c r="T43" s="68" t="e">
        <f>S43/H43+0.1</f>
        <v>#DIV/0!</v>
      </c>
    </row>
    <row r="44" spans="1:29" s="166" customFormat="1" x14ac:dyDescent="0.25">
      <c r="A44" s="104">
        <v>41</v>
      </c>
      <c r="B44" s="79">
        <f>PIERNA!B44</f>
        <v>0</v>
      </c>
      <c r="C44" s="177">
        <f>PIERNA!C44</f>
        <v>0</v>
      </c>
      <c r="D44" s="193">
        <f>PIERNA!D44</f>
        <v>0</v>
      </c>
      <c r="E44" s="143">
        <f>PIERNA!E44</f>
        <v>0</v>
      </c>
      <c r="F44" s="825">
        <f>PIERNA!F44</f>
        <v>0</v>
      </c>
      <c r="G44" s="104">
        <f>PIERNA!G44</f>
        <v>0</v>
      </c>
      <c r="H44" s="593">
        <f>PIERNA!H44</f>
        <v>0</v>
      </c>
      <c r="I44" s="110">
        <f>PIERNA!I44</f>
        <v>0</v>
      </c>
      <c r="J44" s="581"/>
      <c r="K44" s="643"/>
      <c r="L44" s="644"/>
      <c r="M44" s="643"/>
      <c r="N44" s="645"/>
      <c r="O44" s="648"/>
      <c r="P44" s="646"/>
      <c r="Q44" s="643"/>
      <c r="R44" s="726"/>
      <c r="S44" s="68">
        <f>Q44+M44+K44</f>
        <v>0</v>
      </c>
      <c r="T44" s="68" t="e">
        <f t="shared" si="10"/>
        <v>#DIV/0!</v>
      </c>
    </row>
    <row r="45" spans="1:29" s="166" customFormat="1" x14ac:dyDescent="0.25">
      <c r="A45" s="104">
        <v>42</v>
      </c>
      <c r="B45" s="79">
        <f>PIERNA!B45</f>
        <v>0</v>
      </c>
      <c r="C45" s="177">
        <f>PIERNA!C45</f>
        <v>0</v>
      </c>
      <c r="D45" s="193">
        <f>PIERNA!D45</f>
        <v>0</v>
      </c>
      <c r="E45" s="143">
        <f>PIERNA!E45</f>
        <v>0</v>
      </c>
      <c r="F45" s="825">
        <f>PIERNA!F45</f>
        <v>0</v>
      </c>
      <c r="G45" s="104">
        <f>PIERNA!G45</f>
        <v>0</v>
      </c>
      <c r="H45" s="593">
        <f>PIERNA!H45</f>
        <v>0</v>
      </c>
      <c r="I45" s="110">
        <f>PIERNA!I45</f>
        <v>0</v>
      </c>
      <c r="J45" s="581"/>
      <c r="K45" s="643"/>
      <c r="L45" s="644"/>
      <c r="M45" s="643"/>
      <c r="N45" s="645"/>
      <c r="O45" s="648"/>
      <c r="P45" s="646"/>
      <c r="Q45" s="643"/>
      <c r="R45" s="726"/>
      <c r="S45" s="68">
        <f>Q45+M45+K45</f>
        <v>0</v>
      </c>
      <c r="T45" s="68" t="e">
        <f t="shared" si="10"/>
        <v>#DIV/0!</v>
      </c>
    </row>
    <row r="46" spans="1:29" s="166" customFormat="1" x14ac:dyDescent="0.25">
      <c r="A46" s="104">
        <v>43</v>
      </c>
      <c r="B46" s="79">
        <f>PIERNA!B46</f>
        <v>0</v>
      </c>
      <c r="C46" s="177">
        <f>PIERNA!C46</f>
        <v>0</v>
      </c>
      <c r="D46" s="193">
        <f>PIERNA!D46</f>
        <v>0</v>
      </c>
      <c r="E46" s="143">
        <f>PIERNA!E46</f>
        <v>0</v>
      </c>
      <c r="F46" s="825">
        <f>PIERNA!F46</f>
        <v>0</v>
      </c>
      <c r="G46" s="104">
        <f>PIERNA!G46</f>
        <v>0</v>
      </c>
      <c r="H46" s="593">
        <f>PIERNA!H46</f>
        <v>0</v>
      </c>
      <c r="I46" s="110">
        <f>PIERNA!I46</f>
        <v>0</v>
      </c>
      <c r="J46" s="313"/>
      <c r="K46" s="314"/>
      <c r="L46" s="315"/>
      <c r="M46" s="555"/>
      <c r="N46" s="318"/>
      <c r="O46" s="662"/>
      <c r="P46" s="319"/>
      <c r="Q46" s="292"/>
      <c r="R46" s="559"/>
      <c r="S46" s="68">
        <f>Q46+M46+K46</f>
        <v>0</v>
      </c>
      <c r="T46" s="68" t="e">
        <f t="shared" si="10"/>
        <v>#DIV/0!</v>
      </c>
    </row>
    <row r="47" spans="1:29" s="166" customFormat="1" x14ac:dyDescent="0.25">
      <c r="A47" s="104">
        <v>44</v>
      </c>
      <c r="B47" s="79">
        <f>PIERNA!B47</f>
        <v>0</v>
      </c>
      <c r="C47" s="177">
        <f>PIERNA!C47</f>
        <v>0</v>
      </c>
      <c r="D47" s="193">
        <f>PIERNA!D47</f>
        <v>0</v>
      </c>
      <c r="E47" s="143">
        <f>PIERNA!E47</f>
        <v>0</v>
      </c>
      <c r="F47" s="825">
        <f>PIERNA!F47</f>
        <v>0</v>
      </c>
      <c r="G47" s="104">
        <f>PIERNA!G47</f>
        <v>0</v>
      </c>
      <c r="H47" s="593">
        <f>PIERNA!H47</f>
        <v>0</v>
      </c>
      <c r="I47" s="110">
        <f>PIERNA!I47</f>
        <v>0</v>
      </c>
      <c r="J47" s="313"/>
      <c r="K47" s="314"/>
      <c r="L47" s="315"/>
      <c r="M47" s="556"/>
      <c r="N47" s="318"/>
      <c r="O47" s="663"/>
      <c r="P47" s="319"/>
      <c r="Q47" s="292"/>
      <c r="R47" s="559"/>
      <c r="S47" s="68">
        <f>Q47+M47+K47</f>
        <v>0</v>
      </c>
      <c r="T47" s="68" t="e">
        <f>S47/H47</f>
        <v>#DIV/0!</v>
      </c>
    </row>
    <row r="48" spans="1:29" s="166" customFormat="1" x14ac:dyDescent="0.25">
      <c r="A48" s="104">
        <v>45</v>
      </c>
      <c r="B48" s="79">
        <f>PIERNA!B48</f>
        <v>0</v>
      </c>
      <c r="C48" s="177">
        <f>PIERNA!C48</f>
        <v>0</v>
      </c>
      <c r="D48" s="193">
        <f>PIERNA!D48</f>
        <v>0</v>
      </c>
      <c r="E48" s="143">
        <f>PIERNA!E48</f>
        <v>0</v>
      </c>
      <c r="F48" s="825">
        <f>PIERNA!F48</f>
        <v>0</v>
      </c>
      <c r="G48" s="104">
        <f>PIERNA!G48</f>
        <v>0</v>
      </c>
      <c r="H48" s="593">
        <f>PIERNA!H48</f>
        <v>0</v>
      </c>
      <c r="I48" s="110">
        <f>PIERNA!I48</f>
        <v>0</v>
      </c>
      <c r="J48" s="313"/>
      <c r="K48" s="314"/>
      <c r="L48" s="315"/>
      <c r="M48" s="557"/>
      <c r="N48" s="318"/>
      <c r="O48" s="662"/>
      <c r="P48" s="319"/>
      <c r="Q48" s="292"/>
      <c r="R48" s="559"/>
      <c r="S48" s="68">
        <f>Q48+M48+K48</f>
        <v>0</v>
      </c>
      <c r="T48" s="68" t="e">
        <f t="shared" ref="T48:T65" si="11">S48/H48</f>
        <v>#DIV/0!</v>
      </c>
    </row>
    <row r="49" spans="1:20" s="166" customFormat="1" x14ac:dyDescent="0.25">
      <c r="A49" s="104">
        <v>46</v>
      </c>
      <c r="B49" s="79">
        <f>PIERNA!QO5</f>
        <v>0</v>
      </c>
      <c r="C49" s="177">
        <f>PIERNA!QP5</f>
        <v>0</v>
      </c>
      <c r="D49" s="193">
        <f>PIERNA!D49</f>
        <v>0</v>
      </c>
      <c r="E49" s="143">
        <f>PIERNA!E49</f>
        <v>0</v>
      </c>
      <c r="F49" s="825">
        <f>PIERNA!F49</f>
        <v>0</v>
      </c>
      <c r="G49" s="104">
        <f>PIERNA!G49</f>
        <v>0</v>
      </c>
      <c r="H49" s="593">
        <f>PIERNA!H49</f>
        <v>0</v>
      </c>
      <c r="I49" s="110">
        <f>PIERNA!I49</f>
        <v>0</v>
      </c>
      <c r="J49" s="313"/>
      <c r="K49" s="314"/>
      <c r="L49" s="315"/>
      <c r="M49" s="557"/>
      <c r="N49" s="318"/>
      <c r="O49" s="662"/>
      <c r="P49" s="319"/>
      <c r="Q49" s="292"/>
      <c r="R49" s="559"/>
      <c r="S49" s="68">
        <f t="shared" ref="S49:S53" si="12">Q49+M49+K49</f>
        <v>0</v>
      </c>
      <c r="T49" s="68" t="e">
        <f t="shared" si="11"/>
        <v>#DIV/0!</v>
      </c>
    </row>
    <row r="50" spans="1:20" s="166" customFormat="1" x14ac:dyDescent="0.25">
      <c r="A50" s="104">
        <v>47</v>
      </c>
      <c r="B50" s="79">
        <f>PIERNA!QX5</f>
        <v>0</v>
      </c>
      <c r="C50" s="177">
        <f>PIERNA!QY5</f>
        <v>0</v>
      </c>
      <c r="D50" s="193">
        <f>PIERNA!D50</f>
        <v>0</v>
      </c>
      <c r="E50" s="143">
        <f>PIERNA!E50</f>
        <v>0</v>
      </c>
      <c r="F50" s="825">
        <f>PIERNA!F50</f>
        <v>0</v>
      </c>
      <c r="G50" s="104">
        <f>PIERNA!G50</f>
        <v>0</v>
      </c>
      <c r="H50" s="593">
        <f>PIERNA!H50</f>
        <v>0</v>
      </c>
      <c r="I50" s="110">
        <f>PIERNA!I50</f>
        <v>0</v>
      </c>
      <c r="J50" s="313"/>
      <c r="K50" s="314"/>
      <c r="L50" s="315"/>
      <c r="M50" s="557"/>
      <c r="N50" s="318"/>
      <c r="O50" s="662"/>
      <c r="P50" s="319"/>
      <c r="Q50" s="292"/>
      <c r="R50" s="559"/>
      <c r="S50" s="68">
        <f t="shared" si="12"/>
        <v>0</v>
      </c>
      <c r="T50" s="68" t="e">
        <f t="shared" si="11"/>
        <v>#DIV/0!</v>
      </c>
    </row>
    <row r="51" spans="1:20" s="166" customFormat="1" x14ac:dyDescent="0.25">
      <c r="A51" s="104">
        <v>48</v>
      </c>
      <c r="B51" s="79">
        <f>PIERNA!B49</f>
        <v>0</v>
      </c>
      <c r="C51" s="177">
        <f>PIERNA!C49</f>
        <v>0</v>
      </c>
      <c r="D51" s="193">
        <f>PIERNA!D51</f>
        <v>0</v>
      </c>
      <c r="E51" s="143">
        <f>PIERNA!E51</f>
        <v>0</v>
      </c>
      <c r="F51" s="825">
        <f>PIERNA!F51</f>
        <v>0</v>
      </c>
      <c r="G51" s="104">
        <f>PIERNA!G51</f>
        <v>0</v>
      </c>
      <c r="H51" s="593">
        <f>PIERNA!H51</f>
        <v>0</v>
      </c>
      <c r="I51" s="110">
        <f>PIERNA!I51</f>
        <v>0</v>
      </c>
      <c r="J51" s="313"/>
      <c r="K51" s="314"/>
      <c r="L51" s="315"/>
      <c r="M51" s="557"/>
      <c r="N51" s="318"/>
      <c r="O51" s="662"/>
      <c r="P51" s="337"/>
      <c r="Q51" s="292"/>
      <c r="R51" s="559"/>
      <c r="S51" s="68">
        <f t="shared" si="12"/>
        <v>0</v>
      </c>
      <c r="T51" s="68" t="e">
        <f t="shared" si="11"/>
        <v>#DIV/0!</v>
      </c>
    </row>
    <row r="52" spans="1:20" s="166" customFormat="1" x14ac:dyDescent="0.25">
      <c r="A52" s="104">
        <v>49</v>
      </c>
      <c r="B52" s="79">
        <f>PIERNA!B50</f>
        <v>0</v>
      </c>
      <c r="C52" s="177">
        <f>PIERNA!C50</f>
        <v>0</v>
      </c>
      <c r="D52" s="193">
        <f>PIERNA!D52</f>
        <v>0</v>
      </c>
      <c r="E52" s="143">
        <f>PIERNA!E52</f>
        <v>0</v>
      </c>
      <c r="F52" s="825">
        <f>PIERNA!F52</f>
        <v>0</v>
      </c>
      <c r="G52" s="104">
        <f>PIERNA!G52</f>
        <v>0</v>
      </c>
      <c r="H52" s="593">
        <f>PIERNA!H52</f>
        <v>0</v>
      </c>
      <c r="I52" s="110">
        <f>PIERNA!I52</f>
        <v>0</v>
      </c>
      <c r="J52" s="313"/>
      <c r="K52" s="314"/>
      <c r="L52" s="315"/>
      <c r="M52" s="557"/>
      <c r="N52" s="318"/>
      <c r="O52" s="662"/>
      <c r="P52" s="319"/>
      <c r="Q52" s="292"/>
      <c r="R52" s="559"/>
      <c r="S52" s="68">
        <f t="shared" si="12"/>
        <v>0</v>
      </c>
      <c r="T52" s="68" t="e">
        <f t="shared" si="11"/>
        <v>#DIV/0!</v>
      </c>
    </row>
    <row r="53" spans="1:20" s="166" customFormat="1" x14ac:dyDescent="0.25">
      <c r="A53" s="104">
        <v>50</v>
      </c>
      <c r="B53" s="79">
        <f>PIERNA!RY5</f>
        <v>0</v>
      </c>
      <c r="C53" s="177">
        <f>PIERNA!RZ5</f>
        <v>0</v>
      </c>
      <c r="D53" s="193">
        <f>PIERNA!SA5</f>
        <v>0</v>
      </c>
      <c r="E53" s="143">
        <f>PIERNA!SB5</f>
        <v>0</v>
      </c>
      <c r="F53" s="825">
        <f>PIERNA!SC5</f>
        <v>0</v>
      </c>
      <c r="G53" s="104">
        <f>PIERNA!SD5</f>
        <v>0</v>
      </c>
      <c r="H53" s="593">
        <f>PIERNA!SE5</f>
        <v>0</v>
      </c>
      <c r="I53" s="110">
        <f>PIERNA!I53</f>
        <v>0</v>
      </c>
      <c r="J53" s="313"/>
      <c r="K53" s="314"/>
      <c r="L53" s="315"/>
      <c r="M53" s="557"/>
      <c r="N53" s="318"/>
      <c r="O53" s="662"/>
      <c r="P53" s="319"/>
      <c r="Q53" s="292"/>
      <c r="R53" s="559"/>
      <c r="S53" s="68">
        <f t="shared" si="12"/>
        <v>0</v>
      </c>
      <c r="T53" s="68" t="e">
        <f t="shared" si="11"/>
        <v>#DIV/0!</v>
      </c>
    </row>
    <row r="54" spans="1:20" s="166" customFormat="1" x14ac:dyDescent="0.25">
      <c r="A54" s="104">
        <v>51</v>
      </c>
      <c r="B54" s="79">
        <f>PIERNA!SH5</f>
        <v>0</v>
      </c>
      <c r="C54" s="177">
        <f>PIERNA!SI5</f>
        <v>0</v>
      </c>
      <c r="D54" s="193">
        <f>PIERNA!D53</f>
        <v>0</v>
      </c>
      <c r="E54" s="143">
        <f>PIERNA!E53</f>
        <v>0</v>
      </c>
      <c r="F54" s="825">
        <f>PIERNA!F53</f>
        <v>0</v>
      </c>
      <c r="G54" s="104">
        <f>PIERNA!G53</f>
        <v>0</v>
      </c>
      <c r="H54" s="593">
        <f>PIERNA!H53</f>
        <v>0</v>
      </c>
      <c r="I54" s="110">
        <f>PIERNA!I54</f>
        <v>0</v>
      </c>
      <c r="J54" s="313"/>
      <c r="K54" s="314"/>
      <c r="L54" s="315"/>
      <c r="M54" s="557"/>
      <c r="N54" s="318"/>
      <c r="O54" s="662"/>
      <c r="P54" s="319"/>
      <c r="Q54" s="292"/>
      <c r="R54" s="559"/>
      <c r="S54" s="68">
        <f t="shared" si="9"/>
        <v>0</v>
      </c>
      <c r="T54" s="68" t="e">
        <f t="shared" si="11"/>
        <v>#DIV/0!</v>
      </c>
    </row>
    <row r="55" spans="1:20" s="166" customFormat="1" ht="15.75" x14ac:dyDescent="0.25">
      <c r="A55" s="104">
        <v>52</v>
      </c>
      <c r="B55" s="79">
        <f>PIERNA!SQ5</f>
        <v>0</v>
      </c>
      <c r="C55" s="177">
        <f>PIERNA!SR5</f>
        <v>0</v>
      </c>
      <c r="D55" s="253">
        <f>PIERNA!SS5</f>
        <v>0</v>
      </c>
      <c r="E55" s="143">
        <f>PIERNA!ST5</f>
        <v>0</v>
      </c>
      <c r="F55" s="832">
        <f>PIERNA!SU5</f>
        <v>0</v>
      </c>
      <c r="G55" s="104">
        <f>PIERNA!SV5</f>
        <v>0</v>
      </c>
      <c r="H55" s="593">
        <f>PIERNA!SW5</f>
        <v>0</v>
      </c>
      <c r="I55" s="110">
        <f>PIERNA!I55</f>
        <v>0</v>
      </c>
      <c r="J55" s="313"/>
      <c r="K55" s="314"/>
      <c r="L55" s="315"/>
      <c r="M55" s="557"/>
      <c r="N55" s="318"/>
      <c r="O55" s="662"/>
      <c r="P55" s="319"/>
      <c r="Q55" s="292"/>
      <c r="R55" s="559"/>
      <c r="S55" s="68">
        <f t="shared" si="9"/>
        <v>0</v>
      </c>
      <c r="T55" s="68" t="e">
        <f t="shared" si="11"/>
        <v>#DIV/0!</v>
      </c>
    </row>
    <row r="56" spans="1:20" s="166" customFormat="1" x14ac:dyDescent="0.25">
      <c r="A56" s="104">
        <v>53</v>
      </c>
      <c r="B56" s="79">
        <f>PIERNA!SZ5</f>
        <v>0</v>
      </c>
      <c r="C56" s="177">
        <f>PIERNA!TA5</f>
        <v>0</v>
      </c>
      <c r="D56" s="193">
        <f>PIERNA!TB5</f>
        <v>0</v>
      </c>
      <c r="E56" s="143">
        <f>PIERNA!TC5</f>
        <v>0</v>
      </c>
      <c r="F56" s="825">
        <f>PIERNA!TD5</f>
        <v>0</v>
      </c>
      <c r="G56" s="104">
        <f>PIERNA!TE5</f>
        <v>0</v>
      </c>
      <c r="H56" s="593">
        <f>PIERNA!TF5</f>
        <v>0</v>
      </c>
      <c r="I56" s="110">
        <f>PIERNA!I56</f>
        <v>0</v>
      </c>
      <c r="J56" s="313"/>
      <c r="K56" s="314"/>
      <c r="L56" s="541"/>
      <c r="M56" s="557"/>
      <c r="N56" s="318"/>
      <c r="O56" s="662"/>
      <c r="P56" s="319"/>
      <c r="Q56" s="292"/>
      <c r="R56" s="559"/>
      <c r="S56" s="68">
        <f t="shared" si="9"/>
        <v>0</v>
      </c>
      <c r="T56" s="68" t="e">
        <f t="shared" si="11"/>
        <v>#DIV/0!</v>
      </c>
    </row>
    <row r="57" spans="1:20" s="166" customFormat="1" x14ac:dyDescent="0.25">
      <c r="A57" s="104">
        <v>54</v>
      </c>
      <c r="B57" s="137">
        <f>PIERNA!B57</f>
        <v>0</v>
      </c>
      <c r="C57" s="177">
        <f>PIERNA!C57</f>
        <v>0</v>
      </c>
      <c r="D57" s="193">
        <f>PIERNA!D57</f>
        <v>0</v>
      </c>
      <c r="E57" s="143">
        <f>PIERNA!E57</f>
        <v>0</v>
      </c>
      <c r="F57" s="825">
        <f>PIERNA!F57</f>
        <v>0</v>
      </c>
      <c r="G57" s="181">
        <f>PIERNA!G57</f>
        <v>0</v>
      </c>
      <c r="H57" s="593">
        <f>PIERNA!H57</f>
        <v>0</v>
      </c>
      <c r="I57" s="110">
        <f>PIERNA!I57</f>
        <v>0</v>
      </c>
      <c r="J57" s="313"/>
      <c r="K57" s="314"/>
      <c r="L57" s="541"/>
      <c r="M57" s="557"/>
      <c r="N57" s="318"/>
      <c r="O57" s="662"/>
      <c r="P57" s="319"/>
      <c r="Q57" s="292"/>
      <c r="R57" s="559"/>
      <c r="S57" s="68">
        <f t="shared" si="9"/>
        <v>0</v>
      </c>
      <c r="T57" s="68" t="e">
        <f t="shared" si="11"/>
        <v>#DIV/0!</v>
      </c>
    </row>
    <row r="58" spans="1:20" s="166" customFormat="1" x14ac:dyDescent="0.25">
      <c r="A58" s="104">
        <v>55</v>
      </c>
      <c r="B58" s="79">
        <f>PIERNA!B58</f>
        <v>0</v>
      </c>
      <c r="C58" s="177">
        <f>PIERNA!C58</f>
        <v>0</v>
      </c>
      <c r="D58" s="193">
        <f>PIERNA!D58</f>
        <v>0</v>
      </c>
      <c r="E58" s="143">
        <f>PIERNA!E58</f>
        <v>0</v>
      </c>
      <c r="F58" s="825">
        <f>PIERNA!F58</f>
        <v>0</v>
      </c>
      <c r="G58" s="104">
        <f>PIERNA!G58</f>
        <v>0</v>
      </c>
      <c r="H58" s="593">
        <f>PIERNA!H58</f>
        <v>0</v>
      </c>
      <c r="I58" s="110">
        <f>PIERNA!I58</f>
        <v>0</v>
      </c>
      <c r="J58" s="313"/>
      <c r="K58" s="314"/>
      <c r="L58" s="541"/>
      <c r="M58" s="557"/>
      <c r="N58" s="318"/>
      <c r="O58" s="662"/>
      <c r="P58" s="319"/>
      <c r="Q58" s="292"/>
      <c r="R58" s="559"/>
      <c r="S58" s="68">
        <f t="shared" si="9"/>
        <v>0</v>
      </c>
      <c r="T58" s="68" t="e">
        <f t="shared" si="11"/>
        <v>#DIV/0!</v>
      </c>
    </row>
    <row r="59" spans="1:20" s="166" customFormat="1" x14ac:dyDescent="0.25">
      <c r="A59" s="104">
        <v>56</v>
      </c>
      <c r="B59" s="79">
        <f>PIERNA!B59</f>
        <v>0</v>
      </c>
      <c r="C59" s="177">
        <f>PIERNA!C59</f>
        <v>0</v>
      </c>
      <c r="D59" s="193">
        <f>PIERNA!D59</f>
        <v>0</v>
      </c>
      <c r="E59" s="143">
        <f>PIERNA!E59</f>
        <v>0</v>
      </c>
      <c r="F59" s="825">
        <f>PIERNA!F59</f>
        <v>0</v>
      </c>
      <c r="G59" s="104">
        <f>PIERNA!G59</f>
        <v>0</v>
      </c>
      <c r="H59" s="593">
        <f>PIERNA!H59</f>
        <v>0</v>
      </c>
      <c r="I59" s="110">
        <f>PIERNA!I59</f>
        <v>0</v>
      </c>
      <c r="J59" s="313"/>
      <c r="K59" s="314"/>
      <c r="L59" s="541"/>
      <c r="M59" s="557"/>
      <c r="N59" s="318"/>
      <c r="O59" s="662"/>
      <c r="P59" s="319"/>
      <c r="Q59" s="292"/>
      <c r="R59" s="559"/>
      <c r="S59" s="68">
        <f t="shared" si="9"/>
        <v>0</v>
      </c>
      <c r="T59" s="68" t="e">
        <f t="shared" si="11"/>
        <v>#DIV/0!</v>
      </c>
    </row>
    <row r="60" spans="1:20" s="166" customFormat="1" x14ac:dyDescent="0.25">
      <c r="A60" s="104">
        <v>57</v>
      </c>
      <c r="B60" s="79">
        <f>PIERNA!B60</f>
        <v>0</v>
      </c>
      <c r="C60" s="177">
        <f>PIERNA!UK5</f>
        <v>0</v>
      </c>
      <c r="D60" s="193">
        <f>PIERNA!D60</f>
        <v>0</v>
      </c>
      <c r="E60" s="143">
        <f>PIERNA!E60</f>
        <v>0</v>
      </c>
      <c r="F60" s="825">
        <f>PIERNA!F60</f>
        <v>0</v>
      </c>
      <c r="G60" s="104">
        <f>PIERNA!G60</f>
        <v>0</v>
      </c>
      <c r="H60" s="593">
        <f>PIERNA!H60</f>
        <v>0</v>
      </c>
      <c r="I60" s="110">
        <f>PIERNA!I60</f>
        <v>0</v>
      </c>
      <c r="J60" s="313"/>
      <c r="K60" s="283"/>
      <c r="L60" s="749"/>
      <c r="M60" s="557"/>
      <c r="N60" s="318"/>
      <c r="O60" s="662"/>
      <c r="P60" s="319"/>
      <c r="Q60" s="292"/>
      <c r="R60" s="559"/>
      <c r="S60" s="68">
        <f>Q60+M60+L60</f>
        <v>0</v>
      </c>
      <c r="T60" s="68" t="e">
        <f t="shared" si="11"/>
        <v>#DIV/0!</v>
      </c>
    </row>
    <row r="61" spans="1:20" s="166" customFormat="1" x14ac:dyDescent="0.25">
      <c r="A61" s="104">
        <v>58</v>
      </c>
      <c r="B61" s="79">
        <f>PIERNA!B61</f>
        <v>0</v>
      </c>
      <c r="C61" s="177">
        <f>PIERNA!C61</f>
        <v>0</v>
      </c>
      <c r="D61" s="193">
        <f>PIERNA!D61</f>
        <v>0</v>
      </c>
      <c r="E61" s="143">
        <f>PIERNA!E61</f>
        <v>0</v>
      </c>
      <c r="F61" s="825">
        <f>PIERNA!F61</f>
        <v>0</v>
      </c>
      <c r="G61" s="104">
        <f>PIERNA!G61</f>
        <v>0</v>
      </c>
      <c r="H61" s="593">
        <f>PIERNA!H61</f>
        <v>0</v>
      </c>
      <c r="I61" s="110">
        <f>PIERNA!I61</f>
        <v>0</v>
      </c>
      <c r="J61" s="313"/>
      <c r="K61" s="314"/>
      <c r="L61" s="541"/>
      <c r="M61" s="557"/>
      <c r="N61" s="318"/>
      <c r="O61" s="662"/>
      <c r="P61" s="319"/>
      <c r="Q61" s="292"/>
      <c r="R61" s="559"/>
      <c r="S61" s="68">
        <f t="shared" ref="S61:S71" si="13">Q61+M61+K61</f>
        <v>0</v>
      </c>
      <c r="T61" s="68" t="e">
        <f t="shared" si="11"/>
        <v>#DIV/0!</v>
      </c>
    </row>
    <row r="62" spans="1:20" s="166" customFormat="1" x14ac:dyDescent="0.25">
      <c r="A62" s="104">
        <v>59</v>
      </c>
      <c r="B62" s="79">
        <f>PIERNA!B62</f>
        <v>0</v>
      </c>
      <c r="C62" s="177">
        <f>PIERNA!C62</f>
        <v>0</v>
      </c>
      <c r="D62" s="193">
        <f>PIERNA!D62</f>
        <v>0</v>
      </c>
      <c r="E62" s="143">
        <f>PIERNA!F62</f>
        <v>0</v>
      </c>
      <c r="F62" s="825">
        <f>PIERNA!F62</f>
        <v>0</v>
      </c>
      <c r="G62" s="176">
        <f>PIERNA!G62</f>
        <v>0</v>
      </c>
      <c r="H62" s="593">
        <f>PIERNA!H62</f>
        <v>0</v>
      </c>
      <c r="I62" s="110">
        <f>PIERNA!I62</f>
        <v>0</v>
      </c>
      <c r="J62" s="313"/>
      <c r="K62" s="314"/>
      <c r="L62" s="541"/>
      <c r="M62" s="557"/>
      <c r="N62" s="318"/>
      <c r="O62" s="662"/>
      <c r="P62" s="319"/>
      <c r="Q62" s="292"/>
      <c r="R62" s="559"/>
      <c r="S62" s="68">
        <f t="shared" si="13"/>
        <v>0</v>
      </c>
      <c r="T62" s="68" t="e">
        <f t="shared" si="11"/>
        <v>#DIV/0!</v>
      </c>
    </row>
    <row r="63" spans="1:20" s="166" customFormat="1" x14ac:dyDescent="0.25">
      <c r="A63" s="104">
        <v>60</v>
      </c>
      <c r="B63" s="79">
        <f>PIERNA!B63</f>
        <v>0</v>
      </c>
      <c r="C63" s="177">
        <f>PIERNA!C62</f>
        <v>0</v>
      </c>
      <c r="D63" s="193">
        <f>PIERNA!D62</f>
        <v>0</v>
      </c>
      <c r="E63" s="143">
        <f>PIERNA!E63</f>
        <v>0</v>
      </c>
      <c r="F63" s="825">
        <f>PIERNA!F63</f>
        <v>0</v>
      </c>
      <c r="G63" s="176">
        <f>PIERNA!G63</f>
        <v>0</v>
      </c>
      <c r="H63" s="593">
        <f>PIERNA!H63</f>
        <v>0</v>
      </c>
      <c r="I63" s="110">
        <f>PIERNA!I63</f>
        <v>0</v>
      </c>
      <c r="J63" s="313"/>
      <c r="K63" s="314"/>
      <c r="L63" s="541"/>
      <c r="M63" s="557"/>
      <c r="N63" s="318"/>
      <c r="O63" s="662"/>
      <c r="P63" s="319"/>
      <c r="Q63" s="292"/>
      <c r="R63" s="559"/>
      <c r="S63" s="68">
        <f t="shared" si="13"/>
        <v>0</v>
      </c>
      <c r="T63" s="68" t="e">
        <f t="shared" si="11"/>
        <v>#DIV/0!</v>
      </c>
    </row>
    <row r="64" spans="1:20" s="166" customFormat="1" x14ac:dyDescent="0.25">
      <c r="A64" s="104"/>
      <c r="B64" s="79">
        <f>PIERNA!B64</f>
        <v>0</v>
      </c>
      <c r="C64" s="177">
        <f>PIERNA!C64</f>
        <v>0</v>
      </c>
      <c r="D64" s="193">
        <f>PIERNA!D64</f>
        <v>0</v>
      </c>
      <c r="E64" s="143">
        <f>PIERNA!E64</f>
        <v>0</v>
      </c>
      <c r="F64" s="825">
        <f>PIERNA!F64</f>
        <v>0</v>
      </c>
      <c r="G64" s="176">
        <f>PIERNA!G64</f>
        <v>0</v>
      </c>
      <c r="H64" s="593">
        <f>PIERNA!H64</f>
        <v>0</v>
      </c>
      <c r="I64" s="110">
        <f>PIERNA!I64</f>
        <v>0</v>
      </c>
      <c r="J64" s="313"/>
      <c r="K64" s="314"/>
      <c r="L64" s="541"/>
      <c r="M64" s="557"/>
      <c r="N64" s="318"/>
      <c r="O64" s="662"/>
      <c r="P64" s="319"/>
      <c r="Q64" s="292"/>
      <c r="R64" s="559"/>
      <c r="S64" s="68">
        <f t="shared" si="13"/>
        <v>0</v>
      </c>
      <c r="T64" s="68" t="e">
        <f t="shared" si="11"/>
        <v>#DIV/0!</v>
      </c>
    </row>
    <row r="65" spans="1:20" s="166" customFormat="1" x14ac:dyDescent="0.25">
      <c r="A65" s="104"/>
      <c r="B65" s="79">
        <f>PIERNA!B65</f>
        <v>0</v>
      </c>
      <c r="C65" s="177">
        <f>PIERNA!C65</f>
        <v>0</v>
      </c>
      <c r="D65" s="193">
        <f>PIERNA!D65</f>
        <v>0</v>
      </c>
      <c r="E65" s="143">
        <f>PIERNA!E65</f>
        <v>0</v>
      </c>
      <c r="F65" s="825">
        <f>PIERNA!F65</f>
        <v>0</v>
      </c>
      <c r="G65" s="176">
        <f>PIERNA!G65</f>
        <v>0</v>
      </c>
      <c r="H65" s="593">
        <f>PIERNA!H65</f>
        <v>0</v>
      </c>
      <c r="I65" s="110">
        <f>PIERNA!I65</f>
        <v>0</v>
      </c>
      <c r="J65" s="313"/>
      <c r="K65" s="314"/>
      <c r="L65" s="541"/>
      <c r="M65" s="557"/>
      <c r="N65" s="318"/>
      <c r="O65" s="662"/>
      <c r="P65" s="319"/>
      <c r="Q65" s="292"/>
      <c r="R65" s="559"/>
      <c r="S65" s="68">
        <f t="shared" si="13"/>
        <v>0</v>
      </c>
      <c r="T65" s="68" t="e">
        <f t="shared" si="11"/>
        <v>#DIV/0!</v>
      </c>
    </row>
    <row r="66" spans="1:20" s="166" customFormat="1" x14ac:dyDescent="0.25">
      <c r="A66" s="104"/>
      <c r="B66" s="79">
        <f>PIERNA!B61</f>
        <v>0</v>
      </c>
      <c r="C66" s="177">
        <f>PIERNA!C61</f>
        <v>0</v>
      </c>
      <c r="D66" s="193">
        <f>PIERNA!D61</f>
        <v>0</v>
      </c>
      <c r="E66" s="143">
        <f>PIERNA!E61</f>
        <v>0</v>
      </c>
      <c r="F66" s="825">
        <f>PIERNA!F61</f>
        <v>0</v>
      </c>
      <c r="G66" s="176">
        <f>PIERNA!G61</f>
        <v>0</v>
      </c>
      <c r="H66" s="593">
        <f>PIERNA!H61</f>
        <v>0</v>
      </c>
      <c r="I66" s="110">
        <f>PIERNA!I66</f>
        <v>0</v>
      </c>
      <c r="J66" s="313"/>
      <c r="K66" s="314"/>
      <c r="L66" s="541"/>
      <c r="M66" s="542"/>
      <c r="N66" s="336"/>
      <c r="O66" s="664"/>
      <c r="P66" s="319"/>
      <c r="Q66" s="292"/>
      <c r="R66" s="559"/>
      <c r="S66" s="68">
        <f t="shared" si="13"/>
        <v>0</v>
      </c>
      <c r="T66" s="68" t="e">
        <f t="shared" si="10"/>
        <v>#DIV/0!</v>
      </c>
    </row>
    <row r="67" spans="1:20" s="166" customFormat="1" x14ac:dyDescent="0.25">
      <c r="A67" s="104"/>
      <c r="B67" s="79">
        <f>PIERNA!B62</f>
        <v>0</v>
      </c>
      <c r="C67" s="177">
        <f>PIERNA!C62</f>
        <v>0</v>
      </c>
      <c r="D67" s="193">
        <f>PIERNA!D62</f>
        <v>0</v>
      </c>
      <c r="E67" s="143">
        <f>PIERNA!E62</f>
        <v>0</v>
      </c>
      <c r="F67" s="825">
        <f>PIERNA!F62</f>
        <v>0</v>
      </c>
      <c r="G67" s="176">
        <f>PIERNA!G62</f>
        <v>0</v>
      </c>
      <c r="H67" s="593">
        <f>PIERNA!H62</f>
        <v>0</v>
      </c>
      <c r="I67" s="110">
        <f>PIERNA!I67</f>
        <v>0</v>
      </c>
      <c r="J67" s="313"/>
      <c r="K67" s="314"/>
      <c r="L67" s="322"/>
      <c r="M67" s="320"/>
      <c r="N67" s="336"/>
      <c r="O67" s="664"/>
      <c r="P67" s="319"/>
      <c r="Q67" s="292"/>
      <c r="R67" s="559"/>
      <c r="S67" s="68">
        <f t="shared" si="13"/>
        <v>0</v>
      </c>
      <c r="T67" s="68" t="e">
        <f t="shared" si="10"/>
        <v>#DIV/0!</v>
      </c>
    </row>
    <row r="68" spans="1:20" s="166" customFormat="1" x14ac:dyDescent="0.25">
      <c r="A68" s="104"/>
      <c r="B68" s="138">
        <f>PIERNA!B63</f>
        <v>0</v>
      </c>
      <c r="C68" s="162">
        <f>PIERNA!C63</f>
        <v>0</v>
      </c>
      <c r="D68" s="106">
        <f>PIERNA!D63</f>
        <v>0</v>
      </c>
      <c r="E68" s="143">
        <f>PIERNA!E63</f>
        <v>0</v>
      </c>
      <c r="F68" s="825">
        <f>PIERNA!F63</f>
        <v>0</v>
      </c>
      <c r="G68" s="176">
        <f>PIERNA!G63</f>
        <v>0</v>
      </c>
      <c r="H68" s="593">
        <f>PIERNA!H63</f>
        <v>0</v>
      </c>
      <c r="I68" s="110">
        <f>PIERNA!I68</f>
        <v>0</v>
      </c>
      <c r="J68" s="313"/>
      <c r="K68" s="314"/>
      <c r="L68" s="322"/>
      <c r="M68" s="320"/>
      <c r="N68" s="336"/>
      <c r="O68" s="664"/>
      <c r="P68" s="319"/>
      <c r="Q68" s="292"/>
      <c r="R68" s="559"/>
      <c r="S68" s="68">
        <f t="shared" si="13"/>
        <v>0</v>
      </c>
      <c r="T68" s="68" t="e">
        <f t="shared" si="10"/>
        <v>#DIV/0!</v>
      </c>
    </row>
    <row r="69" spans="1:20" s="166" customFormat="1" x14ac:dyDescent="0.25">
      <c r="A69" s="104"/>
      <c r="B69" s="79">
        <f>PIERNA!B64</f>
        <v>0</v>
      </c>
      <c r="C69" s="162">
        <f>PIERNA!C64</f>
        <v>0</v>
      </c>
      <c r="D69" s="106">
        <f>PIERNA!D64</f>
        <v>0</v>
      </c>
      <c r="E69" s="143">
        <f>PIERNA!E64</f>
        <v>0</v>
      </c>
      <c r="F69" s="825">
        <f>PIERNA!F64</f>
        <v>0</v>
      </c>
      <c r="G69" s="176">
        <f>PIERNA!G64</f>
        <v>0</v>
      </c>
      <c r="H69" s="593">
        <f>PIERNA!H64</f>
        <v>0</v>
      </c>
      <c r="I69" s="110">
        <f>PIERNA!I69</f>
        <v>0</v>
      </c>
      <c r="J69" s="313"/>
      <c r="K69" s="314"/>
      <c r="L69" s="322"/>
      <c r="M69" s="320"/>
      <c r="N69" s="336"/>
      <c r="O69" s="664"/>
      <c r="P69" s="319"/>
      <c r="Q69" s="292"/>
      <c r="R69" s="559"/>
      <c r="S69" s="68">
        <f t="shared" si="13"/>
        <v>0</v>
      </c>
      <c r="T69" s="68" t="e">
        <f t="shared" si="10"/>
        <v>#DIV/0!</v>
      </c>
    </row>
    <row r="70" spans="1:20" s="166" customFormat="1" ht="15" hidden="1" customHeight="1" x14ac:dyDescent="0.25">
      <c r="A70" s="104">
        <v>62</v>
      </c>
      <c r="B70" s="79">
        <f>PIERNA!B65</f>
        <v>0</v>
      </c>
      <c r="C70" s="162">
        <f>PIERNA!C65</f>
        <v>0</v>
      </c>
      <c r="D70" s="106">
        <f>PIERNA!D65</f>
        <v>0</v>
      </c>
      <c r="E70" s="143">
        <f>PIERNA!E65</f>
        <v>0</v>
      </c>
      <c r="F70" s="825">
        <f>PIERNA!F65</f>
        <v>0</v>
      </c>
      <c r="G70" s="176">
        <f>PIERNA!G65</f>
        <v>0</v>
      </c>
      <c r="H70" s="593">
        <f>PIERNA!H65</f>
        <v>0</v>
      </c>
      <c r="I70" s="110">
        <f>PIERNA!I70</f>
        <v>0</v>
      </c>
      <c r="J70" s="543"/>
      <c r="K70" s="314"/>
      <c r="L70" s="322"/>
      <c r="M70" s="320"/>
      <c r="N70" s="318"/>
      <c r="O70" s="294"/>
      <c r="P70" s="319"/>
      <c r="Q70" s="292"/>
      <c r="R70" s="559"/>
      <c r="S70" s="68">
        <f t="shared" si="13"/>
        <v>0</v>
      </c>
      <c r="T70" s="68" t="e">
        <f t="shared" si="10"/>
        <v>#DIV/0!</v>
      </c>
    </row>
    <row r="71" spans="1:20" s="166" customFormat="1" ht="15" hidden="1" customHeight="1" x14ac:dyDescent="0.25">
      <c r="A71" s="104">
        <v>63</v>
      </c>
      <c r="B71" s="79">
        <f>PIERNA!B66</f>
        <v>0</v>
      </c>
      <c r="C71" s="162">
        <f>PIERNA!C66</f>
        <v>0</v>
      </c>
      <c r="D71" s="106">
        <f>PIERNA!D66</f>
        <v>0</v>
      </c>
      <c r="E71" s="143">
        <f>PIERNA!E66</f>
        <v>0</v>
      </c>
      <c r="F71" s="825">
        <f>PIERNA!F66</f>
        <v>0</v>
      </c>
      <c r="G71" s="176">
        <f>PIERNA!G66</f>
        <v>0</v>
      </c>
      <c r="H71" s="593">
        <f>PIERNA!H66</f>
        <v>0</v>
      </c>
      <c r="I71" s="110">
        <f>PIERNA!I71</f>
        <v>0</v>
      </c>
      <c r="J71" s="543"/>
      <c r="K71" s="314"/>
      <c r="L71" s="322"/>
      <c r="M71" s="320"/>
      <c r="N71" s="318"/>
      <c r="O71" s="294"/>
      <c r="P71" s="319"/>
      <c r="Q71" s="292"/>
      <c r="R71" s="559"/>
      <c r="S71" s="68">
        <f t="shared" si="13"/>
        <v>0</v>
      </c>
      <c r="T71" s="68" t="e">
        <f t="shared" si="10"/>
        <v>#DIV/0!</v>
      </c>
    </row>
    <row r="72" spans="1:20" s="166" customFormat="1" ht="15" hidden="1" customHeight="1" x14ac:dyDescent="0.25">
      <c r="A72" s="104">
        <v>64</v>
      </c>
      <c r="B72" s="79">
        <f>PIERNA!B67</f>
        <v>0</v>
      </c>
      <c r="C72" s="162">
        <f>PIERNA!C67</f>
        <v>0</v>
      </c>
      <c r="D72" s="106">
        <f>PIERNA!D67</f>
        <v>0</v>
      </c>
      <c r="E72" s="143">
        <f>PIERNA!E67</f>
        <v>0</v>
      </c>
      <c r="F72" s="825">
        <f>PIERNA!F67</f>
        <v>0</v>
      </c>
      <c r="G72" s="176">
        <f>PIERNA!G67</f>
        <v>0</v>
      </c>
      <c r="H72" s="593">
        <f>PIERNA!H67</f>
        <v>0</v>
      </c>
      <c r="I72" s="110">
        <f>PIERNA!I72</f>
        <v>0</v>
      </c>
      <c r="J72" s="543"/>
      <c r="K72" s="314"/>
      <c r="L72" s="322"/>
      <c r="M72" s="320"/>
      <c r="N72" s="318"/>
      <c r="O72" s="294"/>
      <c r="P72" s="319"/>
      <c r="Q72" s="292"/>
      <c r="R72" s="559"/>
      <c r="S72" s="68">
        <f t="shared" ref="S72:S127" si="14">Q72+M72+K72</f>
        <v>0</v>
      </c>
      <c r="T72" s="68" t="e">
        <f t="shared" ref="T72:T95" si="15">S72/H72+0.1</f>
        <v>#DIV/0!</v>
      </c>
    </row>
    <row r="73" spans="1:20" s="166" customFormat="1" ht="15" hidden="1" customHeight="1" x14ac:dyDescent="0.25">
      <c r="A73" s="104">
        <v>65</v>
      </c>
      <c r="B73" s="79">
        <f>PIERNA!B68</f>
        <v>0</v>
      </c>
      <c r="C73" s="162">
        <f>PIERNA!C68</f>
        <v>0</v>
      </c>
      <c r="D73" s="106">
        <f>PIERNA!D68</f>
        <v>0</v>
      </c>
      <c r="E73" s="143">
        <f>PIERNA!E68</f>
        <v>0</v>
      </c>
      <c r="F73" s="825">
        <f>PIERNA!F68</f>
        <v>0</v>
      </c>
      <c r="G73" s="176">
        <f>PIERNA!G68</f>
        <v>0</v>
      </c>
      <c r="H73" s="593">
        <f>PIERNA!H68</f>
        <v>0</v>
      </c>
      <c r="I73" s="110">
        <f>PIERNA!I73</f>
        <v>0</v>
      </c>
      <c r="J73" s="543"/>
      <c r="K73" s="314"/>
      <c r="L73" s="322"/>
      <c r="M73" s="320"/>
      <c r="N73" s="318"/>
      <c r="O73" s="294"/>
      <c r="P73" s="319"/>
      <c r="Q73" s="292"/>
      <c r="R73" s="559"/>
      <c r="S73" s="68">
        <f t="shared" si="14"/>
        <v>0</v>
      </c>
      <c r="T73" s="68" t="e">
        <f t="shared" si="15"/>
        <v>#DIV/0!</v>
      </c>
    </row>
    <row r="74" spans="1:20" s="166" customFormat="1" ht="15" hidden="1" customHeight="1" x14ac:dyDescent="0.25">
      <c r="A74" s="104">
        <v>66</v>
      </c>
      <c r="B74" s="79">
        <f>PIERNA!B69</f>
        <v>0</v>
      </c>
      <c r="C74" s="162">
        <f>PIERNA!C69</f>
        <v>0</v>
      </c>
      <c r="D74" s="106">
        <f>PIERNA!D69</f>
        <v>0</v>
      </c>
      <c r="E74" s="143">
        <f>PIERNA!E69</f>
        <v>0</v>
      </c>
      <c r="F74" s="825">
        <f>PIERNA!F69</f>
        <v>0</v>
      </c>
      <c r="G74" s="176">
        <f>PIERNA!G69</f>
        <v>0</v>
      </c>
      <c r="H74" s="593">
        <f>PIERNA!H69</f>
        <v>0</v>
      </c>
      <c r="I74" s="110">
        <f>PIERNA!I74</f>
        <v>0</v>
      </c>
      <c r="J74" s="543"/>
      <c r="K74" s="314"/>
      <c r="L74" s="322"/>
      <c r="M74" s="320"/>
      <c r="N74" s="318"/>
      <c r="O74" s="294"/>
      <c r="P74" s="319"/>
      <c r="Q74" s="292"/>
      <c r="R74" s="559"/>
      <c r="S74" s="68">
        <f t="shared" si="14"/>
        <v>0</v>
      </c>
      <c r="T74" s="68" t="e">
        <f t="shared" si="15"/>
        <v>#DIV/0!</v>
      </c>
    </row>
    <row r="75" spans="1:20" s="166" customFormat="1" ht="15" hidden="1" customHeight="1" x14ac:dyDescent="0.25">
      <c r="A75" s="104">
        <v>67</v>
      </c>
      <c r="B75" s="79">
        <f>PIERNA!B70</f>
        <v>0</v>
      </c>
      <c r="C75" s="162">
        <f>PIERNA!C70</f>
        <v>0</v>
      </c>
      <c r="D75" s="106">
        <f>PIERNA!D70</f>
        <v>0</v>
      </c>
      <c r="E75" s="143">
        <f>PIERNA!E70</f>
        <v>0</v>
      </c>
      <c r="F75" s="825">
        <f>PIERNA!F70</f>
        <v>0</v>
      </c>
      <c r="G75" s="176">
        <f>PIERNA!G70</f>
        <v>0</v>
      </c>
      <c r="H75" s="593">
        <f>PIERNA!H70</f>
        <v>0</v>
      </c>
      <c r="I75" s="110">
        <f>PIERNA!I75</f>
        <v>0</v>
      </c>
      <c r="J75" s="543"/>
      <c r="K75" s="314"/>
      <c r="L75" s="322"/>
      <c r="M75" s="320"/>
      <c r="N75" s="318"/>
      <c r="O75" s="294"/>
      <c r="P75" s="319"/>
      <c r="Q75" s="292"/>
      <c r="R75" s="559"/>
      <c r="S75" s="68">
        <f t="shared" si="14"/>
        <v>0</v>
      </c>
      <c r="T75" s="68" t="e">
        <f t="shared" si="15"/>
        <v>#DIV/0!</v>
      </c>
    </row>
    <row r="76" spans="1:20" s="166" customFormat="1" ht="15" hidden="1" customHeight="1" x14ac:dyDescent="0.25">
      <c r="A76" s="104">
        <v>68</v>
      </c>
      <c r="B76" s="137">
        <f>PIERNA!B71</f>
        <v>0</v>
      </c>
      <c r="C76" s="162">
        <f>PIERNA!C71</f>
        <v>0</v>
      </c>
      <c r="D76" s="106">
        <f>PIERNA!D71</f>
        <v>0</v>
      </c>
      <c r="E76" s="143">
        <f>PIERNA!E71</f>
        <v>0</v>
      </c>
      <c r="F76" s="825">
        <f>PIERNA!F71</f>
        <v>0</v>
      </c>
      <c r="G76" s="176">
        <f>PIERNA!G71</f>
        <v>0</v>
      </c>
      <c r="H76" s="593">
        <f>PIERNA!H71</f>
        <v>0</v>
      </c>
      <c r="I76" s="110">
        <f>PIERNA!I76</f>
        <v>0</v>
      </c>
      <c r="J76" s="543"/>
      <c r="K76" s="314"/>
      <c r="L76" s="322"/>
      <c r="M76" s="320"/>
      <c r="N76" s="318"/>
      <c r="O76" s="294"/>
      <c r="P76" s="319"/>
      <c r="Q76" s="292"/>
      <c r="R76" s="559"/>
      <c r="S76" s="68">
        <f t="shared" si="14"/>
        <v>0</v>
      </c>
      <c r="T76" s="68" t="e">
        <f t="shared" si="15"/>
        <v>#DIV/0!</v>
      </c>
    </row>
    <row r="77" spans="1:20" s="166" customFormat="1" ht="15" hidden="1" customHeight="1" x14ac:dyDescent="0.25">
      <c r="A77" s="104">
        <v>69</v>
      </c>
      <c r="B77" s="79">
        <f>PIERNA!B72</f>
        <v>0</v>
      </c>
      <c r="C77" s="162">
        <f>PIERNA!C72</f>
        <v>0</v>
      </c>
      <c r="D77" s="106">
        <f>PIERNA!D72</f>
        <v>0</v>
      </c>
      <c r="E77" s="143">
        <f>PIERNA!E72</f>
        <v>0</v>
      </c>
      <c r="F77" s="825">
        <f>PIERNA!F72</f>
        <v>0</v>
      </c>
      <c r="G77" s="176">
        <f>PIERNA!G72</f>
        <v>0</v>
      </c>
      <c r="H77" s="593">
        <f>PIERNA!H72</f>
        <v>0</v>
      </c>
      <c r="I77" s="110">
        <f>PIERNA!I77</f>
        <v>0</v>
      </c>
      <c r="J77" s="543"/>
      <c r="K77" s="314"/>
      <c r="L77" s="322"/>
      <c r="M77" s="320"/>
      <c r="N77" s="318"/>
      <c r="O77" s="294"/>
      <c r="P77" s="319"/>
      <c r="Q77" s="292"/>
      <c r="R77" s="559"/>
      <c r="S77" s="68">
        <f t="shared" si="14"/>
        <v>0</v>
      </c>
      <c r="T77" s="68" t="e">
        <f t="shared" si="15"/>
        <v>#DIV/0!</v>
      </c>
    </row>
    <row r="78" spans="1:20" s="166" customFormat="1" ht="15" hidden="1" customHeight="1" x14ac:dyDescent="0.25">
      <c r="A78" s="104">
        <v>70</v>
      </c>
      <c r="B78" s="79">
        <f>PIERNA!B73</f>
        <v>0</v>
      </c>
      <c r="C78" s="162">
        <f>PIERNA!C73</f>
        <v>0</v>
      </c>
      <c r="D78" s="106">
        <f>PIERNA!D73</f>
        <v>0</v>
      </c>
      <c r="E78" s="143">
        <f>PIERNA!E73</f>
        <v>0</v>
      </c>
      <c r="F78" s="825">
        <f>PIERNA!F73</f>
        <v>0</v>
      </c>
      <c r="G78" s="176">
        <f>PIERNA!G73</f>
        <v>0</v>
      </c>
      <c r="H78" s="593">
        <f>PIERNA!H73</f>
        <v>0</v>
      </c>
      <c r="I78" s="110">
        <f>PIERNA!I78</f>
        <v>0</v>
      </c>
      <c r="J78" s="543"/>
      <c r="K78" s="314"/>
      <c r="L78" s="322"/>
      <c r="M78" s="320"/>
      <c r="N78" s="318"/>
      <c r="O78" s="294"/>
      <c r="P78" s="319"/>
      <c r="Q78" s="292"/>
      <c r="R78" s="559"/>
      <c r="S78" s="68">
        <f t="shared" si="14"/>
        <v>0</v>
      </c>
      <c r="T78" s="68" t="e">
        <f t="shared" si="15"/>
        <v>#DIV/0!</v>
      </c>
    </row>
    <row r="79" spans="1:20" s="166" customFormat="1" ht="15" hidden="1" customHeight="1" x14ac:dyDescent="0.25">
      <c r="A79" s="104">
        <v>71</v>
      </c>
      <c r="B79" s="79">
        <f>PIERNA!B74</f>
        <v>0</v>
      </c>
      <c r="C79" s="162">
        <f>PIERNA!C74</f>
        <v>0</v>
      </c>
      <c r="D79" s="106">
        <f>PIERNA!D74</f>
        <v>0</v>
      </c>
      <c r="E79" s="143">
        <f>PIERNA!E74</f>
        <v>0</v>
      </c>
      <c r="F79" s="825">
        <f>PIERNA!F74</f>
        <v>0</v>
      </c>
      <c r="G79" s="176">
        <f>PIERNA!G74</f>
        <v>0</v>
      </c>
      <c r="H79" s="593">
        <f>PIERNA!H74</f>
        <v>0</v>
      </c>
      <c r="I79" s="110">
        <f>PIERNA!I79</f>
        <v>0</v>
      </c>
      <c r="J79" s="543"/>
      <c r="K79" s="314"/>
      <c r="L79" s="322"/>
      <c r="M79" s="320"/>
      <c r="N79" s="318"/>
      <c r="O79" s="294"/>
      <c r="P79" s="319"/>
      <c r="Q79" s="292"/>
      <c r="R79" s="559"/>
      <c r="S79" s="68">
        <f t="shared" si="14"/>
        <v>0</v>
      </c>
      <c r="T79" s="68" t="e">
        <f t="shared" si="15"/>
        <v>#DIV/0!</v>
      </c>
    </row>
    <row r="80" spans="1:20" s="166" customFormat="1" ht="15" hidden="1" customHeight="1" x14ac:dyDescent="0.25">
      <c r="A80" s="104">
        <v>72</v>
      </c>
      <c r="B80" s="79">
        <f>PIERNA!B75</f>
        <v>0</v>
      </c>
      <c r="C80" s="162">
        <f>PIERNA!C75</f>
        <v>0</v>
      </c>
      <c r="D80" s="106">
        <f>PIERNA!D75</f>
        <v>0</v>
      </c>
      <c r="E80" s="143">
        <f>PIERNA!E75</f>
        <v>0</v>
      </c>
      <c r="F80" s="825">
        <f>PIERNA!F75</f>
        <v>0</v>
      </c>
      <c r="G80" s="176">
        <f>PIERNA!G75</f>
        <v>0</v>
      </c>
      <c r="H80" s="593">
        <f>PIERNA!H75</f>
        <v>0</v>
      </c>
      <c r="I80" s="110">
        <f>PIERNA!I80</f>
        <v>0</v>
      </c>
      <c r="J80" s="543"/>
      <c r="K80" s="314"/>
      <c r="L80" s="322"/>
      <c r="M80" s="320"/>
      <c r="N80" s="318"/>
      <c r="O80" s="294"/>
      <c r="P80" s="319"/>
      <c r="Q80" s="292"/>
      <c r="R80" s="559"/>
      <c r="S80" s="68">
        <f t="shared" si="14"/>
        <v>0</v>
      </c>
      <c r="T80" s="68" t="e">
        <f t="shared" si="15"/>
        <v>#DIV/0!</v>
      </c>
    </row>
    <row r="81" spans="1:20" s="166" customFormat="1" ht="15" hidden="1" customHeight="1" x14ac:dyDescent="0.25">
      <c r="A81" s="104">
        <v>73</v>
      </c>
      <c r="B81" s="79">
        <f>PIERNA!B76</f>
        <v>0</v>
      </c>
      <c r="C81" s="162">
        <f>PIERNA!C76</f>
        <v>0</v>
      </c>
      <c r="D81" s="106">
        <f>PIERNA!D76</f>
        <v>0</v>
      </c>
      <c r="E81" s="143">
        <f>PIERNA!E76</f>
        <v>0</v>
      </c>
      <c r="F81" s="825">
        <f>PIERNA!F76</f>
        <v>0</v>
      </c>
      <c r="G81" s="176">
        <f>PIERNA!G76</f>
        <v>0</v>
      </c>
      <c r="H81" s="593">
        <f>PIERNA!H76</f>
        <v>0</v>
      </c>
      <c r="I81" s="110">
        <f>PIERNA!I81</f>
        <v>0</v>
      </c>
      <c r="J81" s="543"/>
      <c r="K81" s="314"/>
      <c r="L81" s="322"/>
      <c r="M81" s="320"/>
      <c r="N81" s="318"/>
      <c r="O81" s="294"/>
      <c r="P81" s="319"/>
      <c r="Q81" s="292"/>
      <c r="R81" s="559"/>
      <c r="S81" s="68">
        <f t="shared" si="14"/>
        <v>0</v>
      </c>
      <c r="T81" s="68" t="e">
        <f t="shared" si="15"/>
        <v>#DIV/0!</v>
      </c>
    </row>
    <row r="82" spans="1:20" s="166" customFormat="1" ht="15" hidden="1" customHeight="1" x14ac:dyDescent="0.25">
      <c r="A82" s="104">
        <v>74</v>
      </c>
      <c r="B82" s="79">
        <f>PIERNA!B77</f>
        <v>0</v>
      </c>
      <c r="C82" s="162">
        <f>PIERNA!C77</f>
        <v>0</v>
      </c>
      <c r="D82" s="106">
        <f>PIERNA!D77</f>
        <v>0</v>
      </c>
      <c r="E82" s="143">
        <f>PIERNA!E77</f>
        <v>0</v>
      </c>
      <c r="F82" s="825">
        <f>PIERNA!F77</f>
        <v>0</v>
      </c>
      <c r="G82" s="176">
        <f>PIERNA!G77</f>
        <v>0</v>
      </c>
      <c r="H82" s="593">
        <f>PIERNA!H77</f>
        <v>0</v>
      </c>
      <c r="I82" s="110">
        <f>PIERNA!I82</f>
        <v>0</v>
      </c>
      <c r="J82" s="543"/>
      <c r="K82" s="314"/>
      <c r="L82" s="322"/>
      <c r="M82" s="320"/>
      <c r="N82" s="318"/>
      <c r="O82" s="294"/>
      <c r="P82" s="319"/>
      <c r="Q82" s="292"/>
      <c r="R82" s="559"/>
      <c r="S82" s="68">
        <f t="shared" si="14"/>
        <v>0</v>
      </c>
      <c r="T82" s="68" t="e">
        <f t="shared" si="15"/>
        <v>#DIV/0!</v>
      </c>
    </row>
    <row r="83" spans="1:20" s="166" customFormat="1" ht="15" hidden="1" customHeight="1" x14ac:dyDescent="0.25">
      <c r="A83" s="104">
        <v>75</v>
      </c>
      <c r="B83" s="79">
        <f>PIERNA!B78</f>
        <v>0</v>
      </c>
      <c r="C83" s="162">
        <f>PIERNA!C78</f>
        <v>0</v>
      </c>
      <c r="D83" s="106">
        <f>PIERNA!D78</f>
        <v>0</v>
      </c>
      <c r="E83" s="143">
        <f>PIERNA!E78</f>
        <v>0</v>
      </c>
      <c r="F83" s="825">
        <f>PIERNA!F78</f>
        <v>0</v>
      </c>
      <c r="G83" s="176">
        <f>PIERNA!G78</f>
        <v>0</v>
      </c>
      <c r="H83" s="593">
        <f>PIERNA!H78</f>
        <v>0</v>
      </c>
      <c r="I83" s="110">
        <f>PIERNA!I83</f>
        <v>0</v>
      </c>
      <c r="J83" s="543"/>
      <c r="K83" s="314"/>
      <c r="L83" s="322"/>
      <c r="M83" s="320"/>
      <c r="N83" s="318"/>
      <c r="O83" s="294"/>
      <c r="P83" s="319"/>
      <c r="Q83" s="292"/>
      <c r="R83" s="559"/>
      <c r="S83" s="68">
        <f t="shared" si="14"/>
        <v>0</v>
      </c>
      <c r="T83" s="68" t="e">
        <f t="shared" si="15"/>
        <v>#DIV/0!</v>
      </c>
    </row>
    <row r="84" spans="1:20" s="166" customFormat="1" ht="15" hidden="1" customHeight="1" x14ac:dyDescent="0.25">
      <c r="A84" s="104">
        <v>76</v>
      </c>
      <c r="B84" s="79">
        <f>PIERNA!B79</f>
        <v>0</v>
      </c>
      <c r="C84" s="162">
        <f>PIERNA!C79</f>
        <v>0</v>
      </c>
      <c r="D84" s="106">
        <f>PIERNA!D79</f>
        <v>0</v>
      </c>
      <c r="E84" s="143">
        <f>PIERNA!E79</f>
        <v>0</v>
      </c>
      <c r="F84" s="825">
        <f>PIERNA!F79</f>
        <v>0</v>
      </c>
      <c r="G84" s="176">
        <f>PIERNA!G79</f>
        <v>0</v>
      </c>
      <c r="H84" s="593">
        <f>PIERNA!H79</f>
        <v>0</v>
      </c>
      <c r="I84" s="110">
        <f>PIERNA!I84</f>
        <v>0</v>
      </c>
      <c r="J84" s="543"/>
      <c r="K84" s="314"/>
      <c r="L84" s="322"/>
      <c r="M84" s="320"/>
      <c r="N84" s="318"/>
      <c r="O84" s="294"/>
      <c r="P84" s="319"/>
      <c r="Q84" s="292"/>
      <c r="R84" s="559"/>
      <c r="S84" s="68">
        <f t="shared" si="14"/>
        <v>0</v>
      </c>
      <c r="T84" s="68" t="e">
        <f t="shared" si="15"/>
        <v>#DIV/0!</v>
      </c>
    </row>
    <row r="85" spans="1:20" s="166" customFormat="1" ht="15" hidden="1" customHeight="1" x14ac:dyDescent="0.25">
      <c r="A85" s="104">
        <v>77</v>
      </c>
      <c r="B85" s="79">
        <f>PIERNA!B80</f>
        <v>0</v>
      </c>
      <c r="C85" s="162">
        <f>PIERNA!C80</f>
        <v>0</v>
      </c>
      <c r="D85" s="106">
        <f>PIERNA!D80</f>
        <v>0</v>
      </c>
      <c r="E85" s="143">
        <f>PIERNA!E80</f>
        <v>0</v>
      </c>
      <c r="F85" s="825">
        <f>PIERNA!F80</f>
        <v>0</v>
      </c>
      <c r="G85" s="176">
        <f>PIERNA!G80</f>
        <v>0</v>
      </c>
      <c r="H85" s="593">
        <f>PIERNA!H80</f>
        <v>0</v>
      </c>
      <c r="I85" s="110">
        <f>PIERNA!I85</f>
        <v>0</v>
      </c>
      <c r="J85" s="543"/>
      <c r="K85" s="314"/>
      <c r="L85" s="322"/>
      <c r="M85" s="320"/>
      <c r="N85" s="318"/>
      <c r="O85" s="294"/>
      <c r="P85" s="319"/>
      <c r="Q85" s="292"/>
      <c r="R85" s="559"/>
      <c r="S85" s="68">
        <f t="shared" si="14"/>
        <v>0</v>
      </c>
      <c r="T85" s="68" t="e">
        <f t="shared" si="15"/>
        <v>#DIV/0!</v>
      </c>
    </row>
    <row r="86" spans="1:20" s="166" customFormat="1" ht="15" hidden="1" customHeight="1" x14ac:dyDescent="0.25">
      <c r="A86" s="104">
        <v>78</v>
      </c>
      <c r="B86" s="79">
        <f>PIERNA!B81</f>
        <v>0</v>
      </c>
      <c r="C86" s="162">
        <f>PIERNA!C81</f>
        <v>0</v>
      </c>
      <c r="D86" s="106">
        <f>PIERNA!D81</f>
        <v>0</v>
      </c>
      <c r="E86" s="143">
        <f>PIERNA!E81</f>
        <v>0</v>
      </c>
      <c r="F86" s="825">
        <f>PIERNA!F81</f>
        <v>0</v>
      </c>
      <c r="G86" s="176">
        <f>PIERNA!G81</f>
        <v>0</v>
      </c>
      <c r="H86" s="593">
        <f>PIERNA!H81</f>
        <v>0</v>
      </c>
      <c r="I86" s="110">
        <f>PIERNA!I86</f>
        <v>0</v>
      </c>
      <c r="J86" s="543"/>
      <c r="K86" s="314"/>
      <c r="L86" s="322"/>
      <c r="M86" s="320"/>
      <c r="N86" s="318"/>
      <c r="O86" s="294"/>
      <c r="P86" s="319"/>
      <c r="Q86" s="292"/>
      <c r="R86" s="559"/>
      <c r="S86" s="68">
        <f t="shared" si="14"/>
        <v>0</v>
      </c>
      <c r="T86" s="68" t="e">
        <f t="shared" si="15"/>
        <v>#DIV/0!</v>
      </c>
    </row>
    <row r="87" spans="1:20" s="166" customFormat="1" ht="15" hidden="1" customHeight="1" x14ac:dyDescent="0.25">
      <c r="A87" s="104">
        <v>79</v>
      </c>
      <c r="B87" s="79">
        <f>PIERNA!B82</f>
        <v>0</v>
      </c>
      <c r="C87" s="162">
        <f>PIERNA!C82</f>
        <v>0</v>
      </c>
      <c r="D87" s="106">
        <f>PIERNA!D82</f>
        <v>0</v>
      </c>
      <c r="E87" s="143">
        <f>PIERNA!E82</f>
        <v>0</v>
      </c>
      <c r="F87" s="825">
        <f>PIERNA!F82</f>
        <v>0</v>
      </c>
      <c r="G87" s="176">
        <f>PIERNA!G82</f>
        <v>0</v>
      </c>
      <c r="H87" s="593">
        <f>PIERNA!H82</f>
        <v>0</v>
      </c>
      <c r="I87" s="110">
        <f>PIERNA!I87</f>
        <v>0</v>
      </c>
      <c r="J87" s="543"/>
      <c r="K87" s="314"/>
      <c r="L87" s="322"/>
      <c r="M87" s="320"/>
      <c r="N87" s="318"/>
      <c r="O87" s="294"/>
      <c r="P87" s="319"/>
      <c r="Q87" s="292"/>
      <c r="R87" s="559"/>
      <c r="S87" s="68">
        <f t="shared" si="14"/>
        <v>0</v>
      </c>
      <c r="T87" s="68" t="e">
        <f t="shared" si="15"/>
        <v>#DIV/0!</v>
      </c>
    </row>
    <row r="88" spans="1:20" s="166" customFormat="1" ht="15" hidden="1" customHeight="1" x14ac:dyDescent="0.25">
      <c r="A88" s="104">
        <v>80</v>
      </c>
      <c r="B88" s="79">
        <f>PIERNA!B83</f>
        <v>0</v>
      </c>
      <c r="C88" s="162">
        <f>PIERNA!C83</f>
        <v>0</v>
      </c>
      <c r="D88" s="106">
        <f>PIERNA!D83</f>
        <v>0</v>
      </c>
      <c r="E88" s="143">
        <f>PIERNA!E83</f>
        <v>0</v>
      </c>
      <c r="F88" s="825">
        <f>PIERNA!F83</f>
        <v>0</v>
      </c>
      <c r="G88" s="176">
        <f>PIERNA!G83</f>
        <v>0</v>
      </c>
      <c r="H88" s="593">
        <f>PIERNA!H83</f>
        <v>0</v>
      </c>
      <c r="I88" s="110">
        <f>PIERNA!I88</f>
        <v>0</v>
      </c>
      <c r="J88" s="543"/>
      <c r="K88" s="314"/>
      <c r="L88" s="322"/>
      <c r="M88" s="320"/>
      <c r="N88" s="318"/>
      <c r="O88" s="294"/>
      <c r="P88" s="319"/>
      <c r="Q88" s="292"/>
      <c r="R88" s="559"/>
      <c r="S88" s="68">
        <f t="shared" si="14"/>
        <v>0</v>
      </c>
      <c r="T88" s="68" t="e">
        <f t="shared" si="15"/>
        <v>#DIV/0!</v>
      </c>
    </row>
    <row r="89" spans="1:20" s="166" customFormat="1" ht="15" hidden="1" customHeight="1" x14ac:dyDescent="0.25">
      <c r="A89" s="104">
        <v>81</v>
      </c>
      <c r="B89" s="79">
        <f>PIERNA!B84</f>
        <v>0</v>
      </c>
      <c r="C89" s="162">
        <f>PIERNA!C84</f>
        <v>0</v>
      </c>
      <c r="D89" s="106">
        <f>PIERNA!D84</f>
        <v>0</v>
      </c>
      <c r="E89" s="143">
        <f>PIERNA!E84</f>
        <v>0</v>
      </c>
      <c r="F89" s="825">
        <f>PIERNA!F84</f>
        <v>0</v>
      </c>
      <c r="G89" s="176">
        <f>PIERNA!G84</f>
        <v>0</v>
      </c>
      <c r="H89" s="593">
        <f>PIERNA!H84</f>
        <v>0</v>
      </c>
      <c r="I89" s="110">
        <f>PIERNA!I89</f>
        <v>0</v>
      </c>
      <c r="J89" s="543"/>
      <c r="K89" s="314"/>
      <c r="L89" s="322"/>
      <c r="M89" s="320"/>
      <c r="N89" s="318"/>
      <c r="O89" s="294"/>
      <c r="P89" s="319"/>
      <c r="Q89" s="292"/>
      <c r="R89" s="559"/>
      <c r="S89" s="68">
        <f t="shared" si="14"/>
        <v>0</v>
      </c>
      <c r="T89" s="68" t="e">
        <f t="shared" si="15"/>
        <v>#DIV/0!</v>
      </c>
    </row>
    <row r="90" spans="1:20" s="166" customFormat="1" ht="15" hidden="1" customHeight="1" x14ac:dyDescent="0.25">
      <c r="A90" s="104">
        <v>82</v>
      </c>
      <c r="B90" s="79">
        <f>PIERNA!B85</f>
        <v>0</v>
      </c>
      <c r="C90" s="162">
        <f>PIERNA!C85</f>
        <v>0</v>
      </c>
      <c r="D90" s="106">
        <f>PIERNA!D85</f>
        <v>0</v>
      </c>
      <c r="E90" s="143">
        <f>PIERNA!E85</f>
        <v>0</v>
      </c>
      <c r="F90" s="825">
        <f>PIERNA!F85</f>
        <v>0</v>
      </c>
      <c r="G90" s="176">
        <f>PIERNA!G85</f>
        <v>0</v>
      </c>
      <c r="H90" s="593">
        <f>PIERNA!H85</f>
        <v>0</v>
      </c>
      <c r="I90" s="110">
        <f>PIERNA!I90</f>
        <v>0</v>
      </c>
      <c r="J90" s="543"/>
      <c r="K90" s="314"/>
      <c r="L90" s="322"/>
      <c r="M90" s="320"/>
      <c r="N90" s="318"/>
      <c r="O90" s="294"/>
      <c r="P90" s="319"/>
      <c r="Q90" s="292"/>
      <c r="R90" s="559"/>
      <c r="S90" s="68">
        <f t="shared" si="14"/>
        <v>0</v>
      </c>
      <c r="T90" s="68" t="e">
        <f t="shared" si="15"/>
        <v>#DIV/0!</v>
      </c>
    </row>
    <row r="91" spans="1:20" s="166" customFormat="1" ht="15" hidden="1" customHeight="1" x14ac:dyDescent="0.25">
      <c r="A91" s="104">
        <v>83</v>
      </c>
      <c r="B91" s="79">
        <f>PIERNA!B86</f>
        <v>0</v>
      </c>
      <c r="C91" s="162">
        <f>PIERNA!C86</f>
        <v>0</v>
      </c>
      <c r="D91" s="106">
        <f>PIERNA!D86</f>
        <v>0</v>
      </c>
      <c r="E91" s="143">
        <f>PIERNA!E86</f>
        <v>0</v>
      </c>
      <c r="F91" s="825">
        <f>PIERNA!F86</f>
        <v>0</v>
      </c>
      <c r="G91" s="176">
        <f>PIERNA!G86</f>
        <v>0</v>
      </c>
      <c r="H91" s="593">
        <f>PIERNA!H86</f>
        <v>0</v>
      </c>
      <c r="I91" s="110">
        <f>PIERNA!I91</f>
        <v>0</v>
      </c>
      <c r="J91" s="543"/>
      <c r="K91" s="314"/>
      <c r="L91" s="322"/>
      <c r="M91" s="320"/>
      <c r="N91" s="318"/>
      <c r="O91" s="294"/>
      <c r="P91" s="319"/>
      <c r="Q91" s="292"/>
      <c r="R91" s="559"/>
      <c r="S91" s="68">
        <f t="shared" si="14"/>
        <v>0</v>
      </c>
      <c r="T91" s="68" t="e">
        <f t="shared" si="15"/>
        <v>#DIV/0!</v>
      </c>
    </row>
    <row r="92" spans="1:20" s="166" customFormat="1" ht="15" hidden="1" customHeight="1" x14ac:dyDescent="0.25">
      <c r="A92" s="104">
        <v>84</v>
      </c>
      <c r="B92" s="79">
        <f>PIERNA!B87</f>
        <v>0</v>
      </c>
      <c r="C92" s="162">
        <f>PIERNA!C87</f>
        <v>0</v>
      </c>
      <c r="D92" s="106">
        <f>PIERNA!D87</f>
        <v>0</v>
      </c>
      <c r="E92" s="143">
        <f>PIERNA!E87</f>
        <v>0</v>
      </c>
      <c r="F92" s="825">
        <f>PIERNA!F87</f>
        <v>0</v>
      </c>
      <c r="G92" s="176">
        <f>PIERNA!G87</f>
        <v>0</v>
      </c>
      <c r="H92" s="593">
        <f>PIERNA!H87</f>
        <v>0</v>
      </c>
      <c r="I92" s="110">
        <f>PIERNA!I92</f>
        <v>0</v>
      </c>
      <c r="J92" s="543"/>
      <c r="K92" s="314"/>
      <c r="L92" s="322"/>
      <c r="M92" s="320"/>
      <c r="N92" s="318"/>
      <c r="O92" s="294"/>
      <c r="P92" s="319"/>
      <c r="Q92" s="292"/>
      <c r="R92" s="559"/>
      <c r="S92" s="68">
        <f t="shared" si="14"/>
        <v>0</v>
      </c>
      <c r="T92" s="68" t="e">
        <f t="shared" si="15"/>
        <v>#DIV/0!</v>
      </c>
    </row>
    <row r="93" spans="1:20" s="166" customFormat="1" ht="15" hidden="1" customHeight="1" x14ac:dyDescent="0.25">
      <c r="A93" s="104">
        <v>85</v>
      </c>
      <c r="B93" s="79">
        <f>PIERNA!B88</f>
        <v>0</v>
      </c>
      <c r="C93" s="162">
        <f>PIERNA!C88</f>
        <v>0</v>
      </c>
      <c r="D93" s="106">
        <f>PIERNA!D88</f>
        <v>0</v>
      </c>
      <c r="E93" s="143">
        <f>PIERNA!E88</f>
        <v>0</v>
      </c>
      <c r="F93" s="825">
        <f>PIERNA!F88</f>
        <v>0</v>
      </c>
      <c r="G93" s="176">
        <f>PIERNA!G88</f>
        <v>0</v>
      </c>
      <c r="H93" s="593">
        <f>PIERNA!H88</f>
        <v>0</v>
      </c>
      <c r="I93" s="110">
        <f>PIERNA!I93</f>
        <v>0</v>
      </c>
      <c r="J93" s="543"/>
      <c r="K93" s="314"/>
      <c r="L93" s="322"/>
      <c r="M93" s="320"/>
      <c r="N93" s="318"/>
      <c r="O93" s="294"/>
      <c r="P93" s="319"/>
      <c r="Q93" s="292"/>
      <c r="R93" s="559"/>
      <c r="S93" s="68">
        <f t="shared" si="14"/>
        <v>0</v>
      </c>
      <c r="T93" s="68" t="e">
        <f t="shared" si="15"/>
        <v>#DIV/0!</v>
      </c>
    </row>
    <row r="94" spans="1:20" s="166" customFormat="1" ht="15.75" x14ac:dyDescent="0.25">
      <c r="A94" s="104"/>
      <c r="B94" s="64"/>
      <c r="C94" s="200"/>
      <c r="D94" s="106"/>
      <c r="E94" s="143"/>
      <c r="F94" s="825"/>
      <c r="G94" s="176"/>
      <c r="H94" s="593"/>
      <c r="I94" s="110">
        <f>PIERNA!I94</f>
        <v>0</v>
      </c>
      <c r="J94" s="313"/>
      <c r="K94" s="544"/>
      <c r="L94" s="322"/>
      <c r="M94" s="320"/>
      <c r="N94" s="318"/>
      <c r="O94" s="294"/>
      <c r="P94" s="319"/>
      <c r="Q94" s="292"/>
      <c r="R94" s="559"/>
      <c r="S94" s="68">
        <f t="shared" si="14"/>
        <v>0</v>
      </c>
      <c r="T94" s="68" t="e">
        <f t="shared" si="15"/>
        <v>#DIV/0!</v>
      </c>
    </row>
    <row r="95" spans="1:20" s="166" customFormat="1" x14ac:dyDescent="0.25">
      <c r="A95" s="104"/>
      <c r="B95" s="79"/>
      <c r="C95" s="162"/>
      <c r="D95" s="106"/>
      <c r="E95" s="143"/>
      <c r="F95" s="825"/>
      <c r="G95" s="176"/>
      <c r="H95" s="593"/>
      <c r="I95" s="110">
        <f>PIERNA!I95</f>
        <v>0</v>
      </c>
      <c r="J95" s="543"/>
      <c r="K95" s="314"/>
      <c r="L95" s="322"/>
      <c r="M95" s="292"/>
      <c r="N95" s="318"/>
      <c r="O95" s="294"/>
      <c r="P95" s="319"/>
      <c r="Q95" s="292"/>
      <c r="R95" s="559"/>
      <c r="S95" s="68">
        <f t="shared" si="14"/>
        <v>0</v>
      </c>
      <c r="T95" s="68" t="e">
        <f t="shared" si="15"/>
        <v>#DIV/0!</v>
      </c>
    </row>
    <row r="96" spans="1:20" s="166" customFormat="1" x14ac:dyDescent="0.25">
      <c r="A96" s="104"/>
      <c r="B96" s="490"/>
      <c r="C96" s="162"/>
      <c r="D96" s="106"/>
      <c r="E96" s="143"/>
      <c r="F96" s="825"/>
      <c r="G96" s="176"/>
      <c r="H96" s="593"/>
      <c r="I96" s="110"/>
      <c r="J96" s="543"/>
      <c r="K96" s="314"/>
      <c r="L96" s="322"/>
      <c r="M96" s="292"/>
      <c r="N96" s="567"/>
      <c r="O96" s="662"/>
      <c r="P96" s="842"/>
      <c r="Q96" s="809"/>
      <c r="R96" s="810"/>
      <c r="S96" s="68">
        <f t="shared" si="14"/>
        <v>0</v>
      </c>
      <c r="T96" s="197" t="e">
        <f t="shared" ref="T96:T102" si="16">S96/H96</f>
        <v>#DIV/0!</v>
      </c>
    </row>
    <row r="97" spans="1:20" s="166" customFormat="1" x14ac:dyDescent="0.25">
      <c r="A97" s="104"/>
      <c r="B97" s="490"/>
      <c r="C97" s="162"/>
      <c r="D97" s="106"/>
      <c r="E97" s="143"/>
      <c r="F97" s="825"/>
      <c r="G97" s="176"/>
      <c r="H97" s="593"/>
      <c r="I97" s="110"/>
      <c r="J97" s="811"/>
      <c r="K97" s="643"/>
      <c r="L97" s="644"/>
      <c r="M97" s="643"/>
      <c r="N97" s="969"/>
      <c r="O97" s="871"/>
      <c r="P97" s="646"/>
      <c r="Q97" s="643"/>
      <c r="R97" s="726"/>
      <c r="S97" s="68">
        <f t="shared" si="14"/>
        <v>0</v>
      </c>
      <c r="T97" s="197" t="e">
        <f t="shared" si="16"/>
        <v>#DIV/0!</v>
      </c>
    </row>
    <row r="98" spans="1:20" s="166" customFormat="1" ht="29.25" customHeight="1" x14ac:dyDescent="0.25">
      <c r="A98" s="104">
        <v>61</v>
      </c>
      <c r="B98" s="1085" t="s">
        <v>68</v>
      </c>
      <c r="C98" s="601" t="s">
        <v>301</v>
      </c>
      <c r="D98" s="601"/>
      <c r="E98" s="1087">
        <v>44382</v>
      </c>
      <c r="F98" s="915">
        <v>2037.4</v>
      </c>
      <c r="G98" s="1030">
        <v>97</v>
      </c>
      <c r="H98" s="915">
        <v>2037.4</v>
      </c>
      <c r="I98" s="883">
        <f t="shared" ref="I98:I105" si="17">H98-F98</f>
        <v>0</v>
      </c>
      <c r="J98" s="811"/>
      <c r="K98" s="640"/>
      <c r="L98" s="670"/>
      <c r="M98" s="640"/>
      <c r="N98" s="891"/>
      <c r="O98" s="1097" t="s">
        <v>324</v>
      </c>
      <c r="P98" s="1095" t="s">
        <v>325</v>
      </c>
      <c r="Q98" s="640">
        <v>234301</v>
      </c>
      <c r="R98" s="1083" t="s">
        <v>326</v>
      </c>
      <c r="S98" s="68">
        <f t="shared" si="14"/>
        <v>234301</v>
      </c>
      <c r="T98" s="197">
        <f t="shared" si="16"/>
        <v>115</v>
      </c>
    </row>
    <row r="99" spans="1:20" s="166" customFormat="1" ht="22.5" customHeight="1" x14ac:dyDescent="0.25">
      <c r="A99" s="104">
        <v>62</v>
      </c>
      <c r="B99" s="1086"/>
      <c r="C99" s="601" t="s">
        <v>302</v>
      </c>
      <c r="D99" s="601"/>
      <c r="E99" s="1088"/>
      <c r="F99" s="915">
        <v>1026.55</v>
      </c>
      <c r="G99" s="1030">
        <v>44</v>
      </c>
      <c r="H99" s="915">
        <v>1026.55</v>
      </c>
      <c r="I99" s="883">
        <f t="shared" si="17"/>
        <v>0</v>
      </c>
      <c r="J99" s="811"/>
      <c r="K99" s="640"/>
      <c r="L99" s="670"/>
      <c r="M99" s="640"/>
      <c r="N99" s="891"/>
      <c r="O99" s="1098"/>
      <c r="P99" s="1096"/>
      <c r="Q99" s="640">
        <v>108814.3</v>
      </c>
      <c r="R99" s="1084"/>
      <c r="S99" s="68">
        <f t="shared" si="14"/>
        <v>108814.3</v>
      </c>
      <c r="T99" s="197">
        <f>S99/H99</f>
        <v>106.00000000000001</v>
      </c>
    </row>
    <row r="100" spans="1:20" s="166" customFormat="1" ht="28.5" customHeight="1" x14ac:dyDescent="0.25">
      <c r="A100" s="104">
        <v>63</v>
      </c>
      <c r="B100" s="947" t="s">
        <v>68</v>
      </c>
      <c r="C100" s="1023" t="s">
        <v>303</v>
      </c>
      <c r="D100" s="601"/>
      <c r="E100" s="914">
        <v>44382</v>
      </c>
      <c r="F100" s="915">
        <v>5030.5</v>
      </c>
      <c r="G100" s="1030"/>
      <c r="H100" s="915">
        <v>5030.5</v>
      </c>
      <c r="I100" s="883">
        <f t="shared" si="17"/>
        <v>0</v>
      </c>
      <c r="J100" s="811"/>
      <c r="K100" s="640"/>
      <c r="L100" s="670"/>
      <c r="M100" s="640"/>
      <c r="N100" s="891"/>
      <c r="O100" s="909" t="s">
        <v>327</v>
      </c>
      <c r="P100" s="1026" t="s">
        <v>325</v>
      </c>
      <c r="Q100" s="640">
        <v>264101.25</v>
      </c>
      <c r="R100" s="1028" t="s">
        <v>326</v>
      </c>
      <c r="S100" s="68">
        <f t="shared" si="14"/>
        <v>264101.25</v>
      </c>
      <c r="T100" s="197">
        <f t="shared" si="16"/>
        <v>52.5</v>
      </c>
    </row>
    <row r="101" spans="1:20" s="166" customFormat="1" ht="28.5" x14ac:dyDescent="0.25">
      <c r="A101" s="104">
        <v>64</v>
      </c>
      <c r="B101" s="947" t="s">
        <v>306</v>
      </c>
      <c r="C101" s="601" t="s">
        <v>307</v>
      </c>
      <c r="D101" s="601"/>
      <c r="E101" s="914">
        <v>44385</v>
      </c>
      <c r="F101" s="915">
        <v>1386.65</v>
      </c>
      <c r="G101" s="1030">
        <v>2</v>
      </c>
      <c r="H101" s="915">
        <v>1386.65</v>
      </c>
      <c r="I101" s="883">
        <f>H101-F101</f>
        <v>0</v>
      </c>
      <c r="J101" s="811"/>
      <c r="K101" s="640"/>
      <c r="L101" s="670"/>
      <c r="M101" s="640"/>
      <c r="N101" s="891"/>
      <c r="O101" s="1032" t="s">
        <v>390</v>
      </c>
      <c r="P101" s="640"/>
      <c r="Q101" s="640">
        <v>30506.3</v>
      </c>
      <c r="R101" s="1027" t="s">
        <v>391</v>
      </c>
      <c r="S101" s="68">
        <f t="shared" si="14"/>
        <v>30506.3</v>
      </c>
      <c r="T101" s="197">
        <f t="shared" si="16"/>
        <v>21.999999999999996</v>
      </c>
    </row>
    <row r="102" spans="1:20" s="166" customFormat="1" ht="27.75" customHeight="1" x14ac:dyDescent="0.25">
      <c r="A102" s="104">
        <v>65</v>
      </c>
      <c r="B102" s="601" t="s">
        <v>308</v>
      </c>
      <c r="C102" s="601" t="s">
        <v>45</v>
      </c>
      <c r="D102" s="601"/>
      <c r="E102" s="914">
        <v>44385</v>
      </c>
      <c r="F102" s="915">
        <v>503.94</v>
      </c>
      <c r="G102" s="1030">
        <v>111</v>
      </c>
      <c r="H102" s="915">
        <v>503.94</v>
      </c>
      <c r="I102" s="883">
        <f t="shared" si="17"/>
        <v>0</v>
      </c>
      <c r="J102" s="811"/>
      <c r="K102" s="640"/>
      <c r="L102" s="670"/>
      <c r="M102" s="640"/>
      <c r="N102" s="891"/>
      <c r="O102" s="909" t="s">
        <v>315</v>
      </c>
      <c r="P102" s="640"/>
      <c r="Q102" s="640">
        <v>25197</v>
      </c>
      <c r="R102" s="843" t="s">
        <v>359</v>
      </c>
      <c r="S102" s="68">
        <f t="shared" si="14"/>
        <v>25197</v>
      </c>
      <c r="T102" s="197">
        <f t="shared" si="16"/>
        <v>50</v>
      </c>
    </row>
    <row r="103" spans="1:20" s="166" customFormat="1" ht="30" customHeight="1" x14ac:dyDescent="0.25">
      <c r="A103" s="104">
        <v>66</v>
      </c>
      <c r="B103" s="1025" t="s">
        <v>309</v>
      </c>
      <c r="C103" s="1024" t="s">
        <v>310</v>
      </c>
      <c r="D103" s="601"/>
      <c r="E103" s="914">
        <v>44386</v>
      </c>
      <c r="F103" s="915">
        <v>18469.82</v>
      </c>
      <c r="G103" s="1030">
        <v>25</v>
      </c>
      <c r="H103" s="915">
        <v>18532.5</v>
      </c>
      <c r="I103" s="883">
        <f t="shared" si="17"/>
        <v>62.680000000000291</v>
      </c>
      <c r="J103" s="811"/>
      <c r="K103" s="640">
        <v>12355</v>
      </c>
      <c r="L103" s="898" t="s">
        <v>345</v>
      </c>
      <c r="M103" s="640">
        <v>30160</v>
      </c>
      <c r="N103" s="896" t="s">
        <v>346</v>
      </c>
      <c r="O103" s="1031">
        <v>15541</v>
      </c>
      <c r="P103" s="1185">
        <v>5742</v>
      </c>
      <c r="Q103" s="640">
        <f>46576.7*20</f>
        <v>931534</v>
      </c>
      <c r="R103" s="639" t="s">
        <v>368</v>
      </c>
      <c r="S103" s="68">
        <f t="shared" si="14"/>
        <v>974049</v>
      </c>
      <c r="T103" s="197">
        <f t="shared" ref="T103:T107" si="18">S103/H103</f>
        <v>52.558963982193447</v>
      </c>
    </row>
    <row r="104" spans="1:20" s="166" customFormat="1" ht="28.5" x14ac:dyDescent="0.25">
      <c r="A104" s="104">
        <v>67</v>
      </c>
      <c r="B104" s="916" t="s">
        <v>313</v>
      </c>
      <c r="C104" s="601" t="s">
        <v>125</v>
      </c>
      <c r="D104" s="601"/>
      <c r="E104" s="914">
        <v>44387</v>
      </c>
      <c r="F104" s="915">
        <v>630.30999999999995</v>
      </c>
      <c r="G104" s="1030">
        <v>50</v>
      </c>
      <c r="H104" s="915">
        <v>630.30999999999995</v>
      </c>
      <c r="I104" s="883">
        <f t="shared" si="17"/>
        <v>0</v>
      </c>
      <c r="J104" s="811"/>
      <c r="K104" s="640"/>
      <c r="L104" s="670"/>
      <c r="M104" s="640"/>
      <c r="N104" s="891"/>
      <c r="O104" s="910" t="s">
        <v>314</v>
      </c>
      <c r="P104" s="640"/>
      <c r="Q104" s="640">
        <v>54836.97</v>
      </c>
      <c r="R104" s="639" t="s">
        <v>326</v>
      </c>
      <c r="S104" s="68">
        <f t="shared" si="14"/>
        <v>54836.97</v>
      </c>
      <c r="T104" s="197">
        <f t="shared" si="18"/>
        <v>87.000000000000014</v>
      </c>
    </row>
    <row r="105" spans="1:20" s="166" customFormat="1" ht="28.5" x14ac:dyDescent="0.25">
      <c r="A105" s="104">
        <v>68</v>
      </c>
      <c r="B105" s="916" t="s">
        <v>318</v>
      </c>
      <c r="C105" s="917" t="s">
        <v>319</v>
      </c>
      <c r="D105" s="601"/>
      <c r="E105" s="914">
        <v>44390</v>
      </c>
      <c r="F105" s="915">
        <v>541.79999999999995</v>
      </c>
      <c r="G105" s="1030">
        <v>20</v>
      </c>
      <c r="H105" s="915">
        <v>541.79999999999995</v>
      </c>
      <c r="I105" s="110">
        <f t="shared" si="17"/>
        <v>0</v>
      </c>
      <c r="J105" s="811"/>
      <c r="K105" s="640"/>
      <c r="L105" s="670"/>
      <c r="M105" s="640"/>
      <c r="N105" s="891"/>
      <c r="O105" s="912">
        <v>2569</v>
      </c>
      <c r="P105" s="640"/>
      <c r="Q105" s="640">
        <v>63390.6</v>
      </c>
      <c r="R105" s="639" t="s">
        <v>328</v>
      </c>
      <c r="S105" s="68">
        <f t="shared" si="14"/>
        <v>63390.6</v>
      </c>
      <c r="T105" s="197">
        <f t="shared" si="18"/>
        <v>117.00000000000001</v>
      </c>
    </row>
    <row r="106" spans="1:20" s="166" customFormat="1" ht="30.75" customHeight="1" x14ac:dyDescent="0.25">
      <c r="A106" s="104">
        <v>69</v>
      </c>
      <c r="B106" s="916" t="s">
        <v>308</v>
      </c>
      <c r="C106" s="601" t="s">
        <v>45</v>
      </c>
      <c r="D106" s="601"/>
      <c r="E106" s="914">
        <v>44397</v>
      </c>
      <c r="F106" s="915">
        <v>2002.14</v>
      </c>
      <c r="G106" s="1030">
        <v>441</v>
      </c>
      <c r="H106" s="915">
        <v>2002.14</v>
      </c>
      <c r="I106" s="110">
        <f t="shared" ref="I106:I107" si="19">H106-F106</f>
        <v>0</v>
      </c>
      <c r="J106" s="811"/>
      <c r="K106" s="640"/>
      <c r="L106" s="670"/>
      <c r="M106" s="640"/>
      <c r="N106" s="891"/>
      <c r="O106" s="910" t="s">
        <v>362</v>
      </c>
      <c r="P106" s="640"/>
      <c r="Q106" s="640">
        <v>96102.720000000001</v>
      </c>
      <c r="R106" s="639" t="s">
        <v>363</v>
      </c>
      <c r="S106" s="68">
        <f t="shared" si="14"/>
        <v>96102.720000000001</v>
      </c>
      <c r="T106" s="197">
        <f t="shared" si="18"/>
        <v>48</v>
      </c>
    </row>
    <row r="107" spans="1:20" s="166" customFormat="1" ht="30.75" customHeight="1" x14ac:dyDescent="0.3">
      <c r="A107" s="104">
        <v>70</v>
      </c>
      <c r="B107" s="1029" t="s">
        <v>306</v>
      </c>
      <c r="C107" s="601" t="s">
        <v>307</v>
      </c>
      <c r="D107" s="601"/>
      <c r="E107" s="914">
        <v>44399</v>
      </c>
      <c r="F107" s="915">
        <v>1911</v>
      </c>
      <c r="G107" s="1030">
        <v>2</v>
      </c>
      <c r="H107" s="915">
        <v>1911</v>
      </c>
      <c r="I107" s="489">
        <f t="shared" si="19"/>
        <v>0</v>
      </c>
      <c r="J107" s="812"/>
      <c r="K107" s="640"/>
      <c r="L107" s="670"/>
      <c r="M107" s="640"/>
      <c r="N107" s="891"/>
      <c r="O107" s="910" t="s">
        <v>340</v>
      </c>
      <c r="P107" s="911"/>
      <c r="Q107" s="640">
        <v>42997.5</v>
      </c>
      <c r="R107" s="639" t="s">
        <v>389</v>
      </c>
      <c r="S107" s="68">
        <f t="shared" si="14"/>
        <v>42997.5</v>
      </c>
      <c r="T107" s="197">
        <f t="shared" si="18"/>
        <v>22.5</v>
      </c>
    </row>
    <row r="108" spans="1:20" s="166" customFormat="1" ht="48" x14ac:dyDescent="0.25">
      <c r="A108" s="104">
        <v>71</v>
      </c>
      <c r="B108" s="1029" t="s">
        <v>68</v>
      </c>
      <c r="C108" s="601" t="s">
        <v>121</v>
      </c>
      <c r="D108" s="601"/>
      <c r="E108" s="914">
        <v>44399</v>
      </c>
      <c r="F108" s="915">
        <v>18902.599999999999</v>
      </c>
      <c r="G108" s="1030">
        <v>624</v>
      </c>
      <c r="H108" s="915">
        <v>18902.599999999999</v>
      </c>
      <c r="I108" s="110">
        <f t="shared" ref="I108:I173" si="20">H108-F108</f>
        <v>0</v>
      </c>
      <c r="J108" s="811"/>
      <c r="K108" s="640"/>
      <c r="L108" s="670"/>
      <c r="M108" s="640"/>
      <c r="N108" s="891"/>
      <c r="O108" s="910" t="s">
        <v>570</v>
      </c>
      <c r="P108" s="1081" t="s">
        <v>325</v>
      </c>
      <c r="Q108" s="1079">
        <f>500000+500000+747504.47+500000</f>
        <v>2247504.4699999997</v>
      </c>
      <c r="R108" s="1080" t="s">
        <v>571</v>
      </c>
      <c r="S108" s="68">
        <f t="shared" si="14"/>
        <v>2247504.4699999997</v>
      </c>
      <c r="T108" s="197">
        <f t="shared" ref="T108:T120" si="21">S108/H108</f>
        <v>118.89922391628664</v>
      </c>
    </row>
    <row r="109" spans="1:20" s="166" customFormat="1" ht="34.5" customHeight="1" x14ac:dyDescent="0.25">
      <c r="A109" s="104">
        <v>72</v>
      </c>
      <c r="B109" s="1029" t="s">
        <v>306</v>
      </c>
      <c r="C109" s="601" t="s">
        <v>307</v>
      </c>
      <c r="D109" s="601"/>
      <c r="E109" s="914">
        <v>44405</v>
      </c>
      <c r="F109" s="915">
        <v>821.47</v>
      </c>
      <c r="G109" s="1030">
        <v>1</v>
      </c>
      <c r="H109" s="915">
        <v>821.47</v>
      </c>
      <c r="I109" s="110">
        <f t="shared" si="20"/>
        <v>0</v>
      </c>
      <c r="J109" s="811"/>
      <c r="K109" s="640"/>
      <c r="L109" s="670"/>
      <c r="M109" s="640"/>
      <c r="N109" s="891"/>
      <c r="O109" s="910" t="s">
        <v>555</v>
      </c>
      <c r="P109" s="911"/>
      <c r="Q109" s="1079">
        <v>18483.080000000002</v>
      </c>
      <c r="R109" s="1082" t="s">
        <v>572</v>
      </c>
      <c r="S109" s="68">
        <f t="shared" si="14"/>
        <v>18483.080000000002</v>
      </c>
      <c r="T109" s="197">
        <f t="shared" si="21"/>
        <v>22.500006086649545</v>
      </c>
    </row>
    <row r="110" spans="1:20" s="166" customFormat="1" ht="18.75" x14ac:dyDescent="0.25">
      <c r="A110" s="870">
        <v>73</v>
      </c>
      <c r="B110" s="601"/>
      <c r="C110" s="601"/>
      <c r="D110" s="601"/>
      <c r="E110" s="914"/>
      <c r="F110" s="915"/>
      <c r="G110" s="1030"/>
      <c r="H110" s="915"/>
      <c r="I110" s="110">
        <f t="shared" si="20"/>
        <v>0</v>
      </c>
      <c r="J110" s="813"/>
      <c r="K110" s="640"/>
      <c r="L110" s="670"/>
      <c r="M110" s="640"/>
      <c r="N110" s="892"/>
      <c r="O110" s="912"/>
      <c r="P110" s="911"/>
      <c r="Q110" s="640"/>
      <c r="R110" s="639"/>
      <c r="S110" s="68">
        <f t="shared" si="14"/>
        <v>0</v>
      </c>
      <c r="T110" s="68" t="e">
        <f t="shared" si="21"/>
        <v>#DIV/0!</v>
      </c>
    </row>
    <row r="111" spans="1:20" s="166" customFormat="1" ht="18.75" x14ac:dyDescent="0.25">
      <c r="A111" s="104">
        <v>74</v>
      </c>
      <c r="B111" s="947"/>
      <c r="C111" s="601"/>
      <c r="D111" s="601"/>
      <c r="E111" s="914"/>
      <c r="F111" s="915"/>
      <c r="G111" s="1030"/>
      <c r="H111" s="915"/>
      <c r="I111" s="110">
        <f t="shared" si="20"/>
        <v>0</v>
      </c>
      <c r="J111" s="813"/>
      <c r="K111" s="640"/>
      <c r="L111" s="670"/>
      <c r="M111" s="640"/>
      <c r="N111" s="892"/>
      <c r="O111" s="910"/>
      <c r="P111" s="970"/>
      <c r="Q111" s="640"/>
      <c r="R111" s="639"/>
      <c r="S111" s="68">
        <f t="shared" si="14"/>
        <v>0</v>
      </c>
      <c r="T111" s="68" t="e">
        <f t="shared" si="21"/>
        <v>#DIV/0!</v>
      </c>
    </row>
    <row r="112" spans="1:20" s="166" customFormat="1" ht="18.75" x14ac:dyDescent="0.25">
      <c r="A112" s="870">
        <v>75</v>
      </c>
      <c r="B112" s="947"/>
      <c r="C112" s="601"/>
      <c r="D112" s="601"/>
      <c r="E112" s="914"/>
      <c r="F112" s="915"/>
      <c r="G112" s="1030"/>
      <c r="H112" s="915"/>
      <c r="I112" s="110">
        <f t="shared" si="20"/>
        <v>0</v>
      </c>
      <c r="J112" s="813"/>
      <c r="K112" s="640"/>
      <c r="L112" s="670"/>
      <c r="M112" s="640"/>
      <c r="N112" s="892"/>
      <c r="O112" s="910"/>
      <c r="P112" s="642"/>
      <c r="Q112" s="640"/>
      <c r="R112" s="639"/>
      <c r="S112" s="68">
        <f t="shared" si="14"/>
        <v>0</v>
      </c>
      <c r="T112" s="68" t="e">
        <f t="shared" si="21"/>
        <v>#DIV/0!</v>
      </c>
    </row>
    <row r="113" spans="1:20" s="166" customFormat="1" ht="18.75" customHeight="1" x14ac:dyDescent="0.25">
      <c r="A113" s="104">
        <v>76</v>
      </c>
      <c r="B113" s="947"/>
      <c r="C113" s="601"/>
      <c r="D113" s="601"/>
      <c r="E113" s="914"/>
      <c r="F113" s="915"/>
      <c r="G113" s="1030"/>
      <c r="H113" s="915"/>
      <c r="I113" s="110">
        <f t="shared" si="20"/>
        <v>0</v>
      </c>
      <c r="J113" s="813"/>
      <c r="K113" s="640"/>
      <c r="L113" s="670"/>
      <c r="M113" s="640"/>
      <c r="N113" s="892"/>
      <c r="O113" s="910"/>
      <c r="P113" s="642"/>
      <c r="Q113" s="640"/>
      <c r="R113" s="639"/>
      <c r="S113" s="68">
        <f t="shared" si="14"/>
        <v>0</v>
      </c>
      <c r="T113" s="68" t="e">
        <f t="shared" si="21"/>
        <v>#DIV/0!</v>
      </c>
    </row>
    <row r="114" spans="1:20" s="166" customFormat="1" ht="18.75" customHeight="1" x14ac:dyDescent="0.25">
      <c r="A114" s="870">
        <v>77</v>
      </c>
      <c r="B114" s="947"/>
      <c r="C114" s="601"/>
      <c r="D114" s="601"/>
      <c r="E114" s="914"/>
      <c r="F114" s="915"/>
      <c r="G114" s="1030"/>
      <c r="H114" s="915"/>
      <c r="I114" s="110">
        <f t="shared" si="20"/>
        <v>0</v>
      </c>
      <c r="J114" s="813"/>
      <c r="K114" s="640"/>
      <c r="L114" s="670"/>
      <c r="M114" s="640"/>
      <c r="N114" s="892"/>
      <c r="O114" s="910"/>
      <c r="P114" s="642"/>
      <c r="Q114" s="640"/>
      <c r="R114" s="639"/>
      <c r="S114" s="68">
        <f t="shared" si="14"/>
        <v>0</v>
      </c>
      <c r="T114" s="68" t="e">
        <f t="shared" si="21"/>
        <v>#DIV/0!</v>
      </c>
    </row>
    <row r="115" spans="1:20" s="166" customFormat="1" ht="18.75" customHeight="1" x14ac:dyDescent="0.25">
      <c r="A115" s="104">
        <v>78</v>
      </c>
      <c r="B115" s="947"/>
      <c r="C115" s="601"/>
      <c r="D115" s="601"/>
      <c r="E115" s="914"/>
      <c r="F115" s="915"/>
      <c r="G115" s="1030"/>
      <c r="H115" s="915"/>
      <c r="I115" s="110">
        <f t="shared" si="20"/>
        <v>0</v>
      </c>
      <c r="J115" s="813"/>
      <c r="K115" s="640"/>
      <c r="L115" s="670"/>
      <c r="M115" s="640"/>
      <c r="N115" s="892"/>
      <c r="O115" s="910"/>
      <c r="P115" s="642"/>
      <c r="Q115" s="640"/>
      <c r="R115" s="639"/>
      <c r="S115" s="68">
        <f t="shared" si="14"/>
        <v>0</v>
      </c>
      <c r="T115" s="68" t="e">
        <f t="shared" si="21"/>
        <v>#DIV/0!</v>
      </c>
    </row>
    <row r="116" spans="1:20" s="166" customFormat="1" ht="18.75" customHeight="1" x14ac:dyDescent="0.25">
      <c r="A116" s="870">
        <v>79</v>
      </c>
      <c r="B116" s="947"/>
      <c r="C116" s="601"/>
      <c r="D116" s="601"/>
      <c r="E116" s="914"/>
      <c r="F116" s="915"/>
      <c r="G116" s="1030"/>
      <c r="H116" s="915"/>
      <c r="I116" s="110">
        <f t="shared" si="20"/>
        <v>0</v>
      </c>
      <c r="J116" s="813"/>
      <c r="K116" s="640"/>
      <c r="L116" s="670"/>
      <c r="M116" s="640"/>
      <c r="N116" s="892"/>
      <c r="O116" s="910"/>
      <c r="P116" s="642"/>
      <c r="Q116" s="640"/>
      <c r="R116" s="639"/>
      <c r="S116" s="68">
        <f t="shared" si="14"/>
        <v>0</v>
      </c>
      <c r="T116" s="68" t="e">
        <f t="shared" si="21"/>
        <v>#DIV/0!</v>
      </c>
    </row>
    <row r="117" spans="1:20" s="166" customFormat="1" ht="18.75" customHeight="1" x14ac:dyDescent="0.25">
      <c r="A117" s="104">
        <v>80</v>
      </c>
      <c r="B117" s="947"/>
      <c r="C117" s="601"/>
      <c r="D117" s="601"/>
      <c r="E117" s="914"/>
      <c r="F117" s="915"/>
      <c r="G117" s="1030"/>
      <c r="H117" s="915"/>
      <c r="I117" s="110">
        <f t="shared" si="20"/>
        <v>0</v>
      </c>
      <c r="J117" s="813"/>
      <c r="K117" s="640"/>
      <c r="L117" s="670"/>
      <c r="M117" s="640"/>
      <c r="N117" s="892"/>
      <c r="O117" s="910"/>
      <c r="P117" s="642"/>
      <c r="Q117" s="640"/>
      <c r="R117" s="639"/>
      <c r="S117" s="68">
        <f t="shared" si="14"/>
        <v>0</v>
      </c>
      <c r="T117" s="68" t="e">
        <f t="shared" si="21"/>
        <v>#DIV/0!</v>
      </c>
    </row>
    <row r="118" spans="1:20" s="166" customFormat="1" ht="18.75" customHeight="1" x14ac:dyDescent="0.25">
      <c r="A118" s="870">
        <v>81</v>
      </c>
      <c r="B118" s="947"/>
      <c r="C118" s="601"/>
      <c r="D118" s="601"/>
      <c r="E118" s="914"/>
      <c r="F118" s="915"/>
      <c r="G118" s="1030"/>
      <c r="H118" s="915"/>
      <c r="I118" s="110">
        <f t="shared" si="20"/>
        <v>0</v>
      </c>
      <c r="J118" s="813"/>
      <c r="K118" s="640"/>
      <c r="L118" s="670"/>
      <c r="M118" s="640"/>
      <c r="N118" s="892"/>
      <c r="O118" s="910"/>
      <c r="P118" s="642"/>
      <c r="Q118" s="640"/>
      <c r="R118" s="639"/>
      <c r="S118" s="68">
        <f t="shared" si="14"/>
        <v>0</v>
      </c>
      <c r="T118" s="68" t="e">
        <f t="shared" si="21"/>
        <v>#DIV/0!</v>
      </c>
    </row>
    <row r="119" spans="1:20" s="166" customFormat="1" ht="21.75" customHeight="1" x14ac:dyDescent="0.25">
      <c r="A119" s="104">
        <v>82</v>
      </c>
      <c r="B119" s="601"/>
      <c r="C119" s="601"/>
      <c r="D119" s="601"/>
      <c r="E119" s="914"/>
      <c r="F119" s="915"/>
      <c r="G119" s="1030"/>
      <c r="H119" s="915"/>
      <c r="I119" s="110">
        <f t="shared" si="20"/>
        <v>0</v>
      </c>
      <c r="J119" s="813"/>
      <c r="K119" s="640"/>
      <c r="L119" s="670"/>
      <c r="M119" s="640"/>
      <c r="N119" s="893"/>
      <c r="O119" s="910"/>
      <c r="P119" s="642"/>
      <c r="Q119" s="640"/>
      <c r="R119" s="931"/>
      <c r="S119" s="68">
        <f t="shared" si="14"/>
        <v>0</v>
      </c>
      <c r="T119" s="68" t="e">
        <f t="shared" si="21"/>
        <v>#DIV/0!</v>
      </c>
    </row>
    <row r="120" spans="1:20" s="166" customFormat="1" ht="21.75" customHeight="1" x14ac:dyDescent="0.25">
      <c r="A120" s="870">
        <v>83</v>
      </c>
      <c r="B120" s="601"/>
      <c r="C120" s="601"/>
      <c r="D120" s="601"/>
      <c r="E120" s="914"/>
      <c r="F120" s="915"/>
      <c r="G120" s="1030"/>
      <c r="H120" s="915"/>
      <c r="I120" s="110">
        <f t="shared" si="20"/>
        <v>0</v>
      </c>
      <c r="J120" s="827"/>
      <c r="K120" s="640"/>
      <c r="L120" s="670"/>
      <c r="M120" s="640"/>
      <c r="N120" s="894"/>
      <c r="O120" s="912"/>
      <c r="P120" s="642"/>
      <c r="Q120" s="640"/>
      <c r="R120" s="641"/>
      <c r="S120" s="68">
        <f t="shared" si="14"/>
        <v>0</v>
      </c>
      <c r="T120" s="68" t="e">
        <f t="shared" si="21"/>
        <v>#DIV/0!</v>
      </c>
    </row>
    <row r="121" spans="1:20" s="166" customFormat="1" ht="21.75" customHeight="1" x14ac:dyDescent="0.25">
      <c r="A121" s="104">
        <v>84</v>
      </c>
      <c r="B121" s="601"/>
      <c r="C121" s="601"/>
      <c r="D121" s="601"/>
      <c r="E121" s="914"/>
      <c r="F121" s="915"/>
      <c r="G121" s="1030"/>
      <c r="H121" s="915"/>
      <c r="I121" s="110">
        <f t="shared" si="20"/>
        <v>0</v>
      </c>
      <c r="J121" s="827"/>
      <c r="K121" s="640"/>
      <c r="L121" s="670"/>
      <c r="M121" s="640"/>
      <c r="N121" s="895"/>
      <c r="O121" s="912"/>
      <c r="P121" s="911"/>
      <c r="Q121" s="640"/>
      <c r="R121" s="639"/>
      <c r="S121" s="68">
        <f t="shared" si="14"/>
        <v>0</v>
      </c>
      <c r="T121" s="68" t="e">
        <f>S121/H121</f>
        <v>#DIV/0!</v>
      </c>
    </row>
    <row r="122" spans="1:20" s="166" customFormat="1" ht="21.75" customHeight="1" x14ac:dyDescent="0.25">
      <c r="A122" s="870">
        <v>85</v>
      </c>
      <c r="B122" s="601"/>
      <c r="C122" s="601"/>
      <c r="D122" s="601"/>
      <c r="E122" s="914"/>
      <c r="F122" s="915"/>
      <c r="G122" s="1030"/>
      <c r="H122" s="915"/>
      <c r="I122" s="110">
        <f t="shared" si="20"/>
        <v>0</v>
      </c>
      <c r="J122" s="581"/>
      <c r="K122" s="640"/>
      <c r="L122" s="670"/>
      <c r="M122" s="640"/>
      <c r="N122" s="896"/>
      <c r="O122" s="910"/>
      <c r="P122" s="642"/>
      <c r="Q122" s="640"/>
      <c r="R122" s="639"/>
      <c r="S122" s="68">
        <f t="shared" si="14"/>
        <v>0</v>
      </c>
      <c r="T122" s="68" t="e">
        <f t="shared" ref="T122:T124" si="22">S122/H122</f>
        <v>#DIV/0!</v>
      </c>
    </row>
    <row r="123" spans="1:20" s="166" customFormat="1" ht="21.75" customHeight="1" x14ac:dyDescent="0.25">
      <c r="A123" s="104">
        <v>86</v>
      </c>
      <c r="B123" s="601"/>
      <c r="C123" s="601"/>
      <c r="D123" s="601"/>
      <c r="E123" s="914"/>
      <c r="F123" s="915"/>
      <c r="G123" s="1030"/>
      <c r="H123" s="915"/>
      <c r="I123" s="110">
        <f t="shared" si="20"/>
        <v>0</v>
      </c>
      <c r="J123" s="811"/>
      <c r="K123" s="640"/>
      <c r="L123" s="670"/>
      <c r="M123" s="640"/>
      <c r="N123" s="891"/>
      <c r="O123" s="910"/>
      <c r="P123" s="640"/>
      <c r="Q123" s="640"/>
      <c r="R123" s="639"/>
      <c r="S123" s="68">
        <f t="shared" si="14"/>
        <v>0</v>
      </c>
      <c r="T123" s="68" t="e">
        <f t="shared" si="22"/>
        <v>#DIV/0!</v>
      </c>
    </row>
    <row r="124" spans="1:20" s="166" customFormat="1" ht="21.75" customHeight="1" x14ac:dyDescent="0.25">
      <c r="A124" s="870">
        <v>87</v>
      </c>
      <c r="B124" s="601"/>
      <c r="C124" s="601"/>
      <c r="D124" s="601"/>
      <c r="E124" s="914"/>
      <c r="F124" s="915"/>
      <c r="G124" s="1030"/>
      <c r="H124" s="915"/>
      <c r="I124" s="110">
        <f t="shared" si="20"/>
        <v>0</v>
      </c>
      <c r="J124" s="811"/>
      <c r="K124" s="640"/>
      <c r="L124" s="670"/>
      <c r="M124" s="640"/>
      <c r="N124" s="891"/>
      <c r="O124" s="910"/>
      <c r="P124" s="640"/>
      <c r="Q124" s="640"/>
      <c r="R124" s="843"/>
      <c r="S124" s="68">
        <f t="shared" si="14"/>
        <v>0</v>
      </c>
      <c r="T124" s="68" t="e">
        <f t="shared" si="22"/>
        <v>#DIV/0!</v>
      </c>
    </row>
    <row r="125" spans="1:20" s="166" customFormat="1" ht="21.75" customHeight="1" x14ac:dyDescent="0.25">
      <c r="A125" s="104">
        <v>88</v>
      </c>
      <c r="B125" s="601"/>
      <c r="C125" s="601"/>
      <c r="D125" s="601"/>
      <c r="E125" s="914"/>
      <c r="F125" s="915"/>
      <c r="G125" s="1030"/>
      <c r="H125" s="915"/>
      <c r="I125" s="110">
        <f t="shared" si="20"/>
        <v>0</v>
      </c>
      <c r="J125" s="581"/>
      <c r="K125" s="640"/>
      <c r="L125" s="670"/>
      <c r="M125" s="640"/>
      <c r="N125" s="891"/>
      <c r="O125" s="913"/>
      <c r="P125" s="640"/>
      <c r="Q125" s="640"/>
      <c r="R125" s="639"/>
      <c r="S125" s="68">
        <f t="shared" si="14"/>
        <v>0</v>
      </c>
      <c r="T125" s="68" t="e">
        <f t="shared" ref="T125:T126" si="23">S125/H125</f>
        <v>#DIV/0!</v>
      </c>
    </row>
    <row r="126" spans="1:20" s="166" customFormat="1" ht="21.75" customHeight="1" x14ac:dyDescent="0.25">
      <c r="A126" s="870">
        <v>89</v>
      </c>
      <c r="B126" s="601"/>
      <c r="C126" s="601"/>
      <c r="D126" s="601"/>
      <c r="E126" s="914"/>
      <c r="F126" s="915"/>
      <c r="G126" s="1030"/>
      <c r="H126" s="915"/>
      <c r="I126" s="110">
        <f t="shared" si="20"/>
        <v>0</v>
      </c>
      <c r="J126" s="601"/>
      <c r="K126" s="640"/>
      <c r="L126" s="670"/>
      <c r="M126" s="640"/>
      <c r="N126" s="891"/>
      <c r="O126" s="913"/>
      <c r="P126" s="640"/>
      <c r="Q126" s="640"/>
      <c r="R126" s="639"/>
      <c r="S126" s="68">
        <f t="shared" si="14"/>
        <v>0</v>
      </c>
      <c r="T126" s="68" t="e">
        <f t="shared" si="23"/>
        <v>#DIV/0!</v>
      </c>
    </row>
    <row r="127" spans="1:20" s="166" customFormat="1" ht="21.75" customHeight="1" x14ac:dyDescent="0.25">
      <c r="A127" s="104">
        <v>90</v>
      </c>
      <c r="B127" s="601"/>
      <c r="C127" s="601"/>
      <c r="D127" s="601"/>
      <c r="E127" s="914"/>
      <c r="F127" s="915"/>
      <c r="G127" s="1030"/>
      <c r="H127" s="915"/>
      <c r="I127" s="110">
        <f t="shared" si="20"/>
        <v>0</v>
      </c>
      <c r="J127" s="601"/>
      <c r="K127" s="640"/>
      <c r="L127" s="670"/>
      <c r="M127" s="640"/>
      <c r="N127" s="891"/>
      <c r="O127" s="913"/>
      <c r="P127" s="640"/>
      <c r="Q127" s="640"/>
      <c r="R127" s="639"/>
      <c r="S127" s="68">
        <f t="shared" si="14"/>
        <v>0</v>
      </c>
      <c r="T127" s="68" t="e">
        <f t="shared" ref="T127" si="24">S127/H127</f>
        <v>#DIV/0!</v>
      </c>
    </row>
    <row r="128" spans="1:20" s="166" customFormat="1" x14ac:dyDescent="0.25">
      <c r="A128" s="870">
        <v>91</v>
      </c>
      <c r="B128" s="827"/>
      <c r="C128" s="869"/>
      <c r="D128" s="868"/>
      <c r="E128" s="965"/>
      <c r="F128" s="966"/>
      <c r="G128" s="967"/>
      <c r="H128" s="968"/>
      <c r="I128" s="302">
        <f t="shared" si="20"/>
        <v>0</v>
      </c>
      <c r="J128" s="814"/>
      <c r="K128" s="815"/>
      <c r="L128" s="644"/>
      <c r="M128" s="815"/>
      <c r="N128" s="940"/>
      <c r="O128" s="975"/>
      <c r="P128" s="872"/>
      <c r="Q128" s="815"/>
      <c r="R128" s="873"/>
      <c r="S128" s="68">
        <f t="shared" ref="S128:S133" si="25">Q128+M128+K128</f>
        <v>0</v>
      </c>
      <c r="T128" s="68" t="e">
        <f t="shared" ref="T128:T133" si="26">S128/H128</f>
        <v>#DIV/0!</v>
      </c>
    </row>
    <row r="129" spans="1:20" s="166" customFormat="1" x14ac:dyDescent="0.25">
      <c r="A129" s="104">
        <v>92</v>
      </c>
      <c r="B129" s="624"/>
      <c r="C129" s="625"/>
      <c r="D129" s="620"/>
      <c r="E129" s="839"/>
      <c r="F129" s="621"/>
      <c r="G129" s="622"/>
      <c r="H129" s="623"/>
      <c r="I129" s="302">
        <f t="shared" si="20"/>
        <v>0</v>
      </c>
      <c r="J129" s="814"/>
      <c r="K129" s="815"/>
      <c r="L129" s="644"/>
      <c r="M129" s="815"/>
      <c r="N129" s="940"/>
      <c r="O129" s="975"/>
      <c r="P129" s="971"/>
      <c r="Q129" s="815"/>
      <c r="R129" s="873"/>
      <c r="S129" s="68">
        <f t="shared" si="25"/>
        <v>0</v>
      </c>
      <c r="T129" s="68" t="e">
        <f t="shared" si="26"/>
        <v>#DIV/0!</v>
      </c>
    </row>
    <row r="130" spans="1:20" s="166" customFormat="1" x14ac:dyDescent="0.25">
      <c r="A130" s="870">
        <v>93</v>
      </c>
      <c r="B130" s="624"/>
      <c r="C130" s="625"/>
      <c r="D130" s="620"/>
      <c r="E130" s="839"/>
      <c r="F130" s="621"/>
      <c r="G130" s="622"/>
      <c r="H130" s="623"/>
      <c r="I130" s="302">
        <f t="shared" si="20"/>
        <v>0</v>
      </c>
      <c r="J130" s="814"/>
      <c r="K130" s="815"/>
      <c r="L130" s="644"/>
      <c r="M130" s="815"/>
      <c r="N130" s="940"/>
      <c r="O130" s="975"/>
      <c r="P130" s="872"/>
      <c r="Q130" s="815"/>
      <c r="R130" s="873"/>
      <c r="S130" s="68">
        <f t="shared" si="25"/>
        <v>0</v>
      </c>
      <c r="T130" s="68" t="e">
        <f t="shared" si="26"/>
        <v>#DIV/0!</v>
      </c>
    </row>
    <row r="131" spans="1:20" s="166" customFormat="1" x14ac:dyDescent="0.25">
      <c r="A131" s="104">
        <v>94</v>
      </c>
      <c r="B131" s="601"/>
      <c r="C131" s="626"/>
      <c r="D131" s="620"/>
      <c r="E131" s="839"/>
      <c r="F131" s="621"/>
      <c r="G131" s="622"/>
      <c r="H131" s="623"/>
      <c r="I131" s="302">
        <f t="shared" si="20"/>
        <v>0</v>
      </c>
      <c r="J131" s="814"/>
      <c r="K131" s="815"/>
      <c r="L131" s="644"/>
      <c r="M131" s="815"/>
      <c r="N131" s="940"/>
      <c r="O131" s="976"/>
      <c r="P131" s="872"/>
      <c r="Q131" s="815"/>
      <c r="R131" s="873"/>
      <c r="S131" s="68">
        <f t="shared" si="25"/>
        <v>0</v>
      </c>
      <c r="T131" s="68" t="e">
        <f t="shared" si="26"/>
        <v>#DIV/0!</v>
      </c>
    </row>
    <row r="132" spans="1:20" s="166" customFormat="1" x14ac:dyDescent="0.25">
      <c r="A132" s="870">
        <v>95</v>
      </c>
      <c r="B132" s="601"/>
      <c r="C132" s="581"/>
      <c r="D132" s="620"/>
      <c r="E132" s="839"/>
      <c r="F132" s="621"/>
      <c r="G132" s="622"/>
      <c r="H132" s="623"/>
      <c r="I132" s="302">
        <f t="shared" si="20"/>
        <v>0</v>
      </c>
      <c r="J132" s="814"/>
      <c r="K132" s="815"/>
      <c r="L132" s="644"/>
      <c r="M132" s="815"/>
      <c r="N132" s="940"/>
      <c r="O132" s="976"/>
      <c r="P132" s="872"/>
      <c r="Q132" s="815"/>
      <c r="R132" s="873"/>
      <c r="S132" s="68">
        <f t="shared" si="25"/>
        <v>0</v>
      </c>
      <c r="T132" s="68" t="e">
        <f t="shared" si="26"/>
        <v>#DIV/0!</v>
      </c>
    </row>
    <row r="133" spans="1:20" s="166" customFormat="1" x14ac:dyDescent="0.25">
      <c r="A133" s="104">
        <v>96</v>
      </c>
      <c r="B133" s="624"/>
      <c r="C133" s="625"/>
      <c r="D133" s="620"/>
      <c r="E133" s="839"/>
      <c r="F133" s="621"/>
      <c r="G133" s="622"/>
      <c r="H133" s="623"/>
      <c r="I133" s="302">
        <f t="shared" si="20"/>
        <v>0</v>
      </c>
      <c r="J133" s="282"/>
      <c r="K133" s="264"/>
      <c r="L133" s="322"/>
      <c r="M133" s="263"/>
      <c r="N133" s="602"/>
      <c r="O133" s="975"/>
      <c r="P133" s="872"/>
      <c r="Q133" s="815"/>
      <c r="R133" s="873"/>
      <c r="S133" s="68">
        <f t="shared" si="25"/>
        <v>0</v>
      </c>
      <c r="T133" s="68" t="e">
        <f t="shared" si="26"/>
        <v>#DIV/0!</v>
      </c>
    </row>
    <row r="134" spans="1:20" s="166" customFormat="1" x14ac:dyDescent="0.25">
      <c r="A134" s="104"/>
      <c r="B134" s="624"/>
      <c r="C134" s="625"/>
      <c r="D134" s="620"/>
      <c r="E134" s="839"/>
      <c r="F134" s="621"/>
      <c r="G134" s="622"/>
      <c r="H134" s="623"/>
      <c r="I134" s="302">
        <f t="shared" si="20"/>
        <v>0</v>
      </c>
      <c r="J134" s="282"/>
      <c r="K134" s="264"/>
      <c r="L134" s="322"/>
      <c r="M134" s="263"/>
      <c r="N134" s="602"/>
      <c r="O134" s="665"/>
      <c r="P134" s="972"/>
      <c r="Q134" s="973"/>
      <c r="R134" s="974"/>
      <c r="S134" s="68"/>
      <c r="T134" s="68"/>
    </row>
    <row r="135" spans="1:20" s="166" customFormat="1" x14ac:dyDescent="0.25">
      <c r="A135" s="104"/>
      <c r="B135" s="624"/>
      <c r="C135" s="626"/>
      <c r="D135" s="620"/>
      <c r="E135" s="839"/>
      <c r="F135" s="621"/>
      <c r="G135" s="622"/>
      <c r="H135" s="623"/>
      <c r="I135" s="302">
        <f t="shared" si="20"/>
        <v>0</v>
      </c>
      <c r="J135" s="282"/>
      <c r="K135" s="264"/>
      <c r="L135" s="322"/>
      <c r="M135" s="263"/>
      <c r="N135" s="602"/>
      <c r="O135" s="665"/>
      <c r="P135" s="872"/>
      <c r="Q135" s="815"/>
      <c r="R135" s="873"/>
      <c r="S135" s="68"/>
      <c r="T135" s="68"/>
    </row>
    <row r="136" spans="1:20" s="166" customFormat="1" x14ac:dyDescent="0.25">
      <c r="A136" s="104"/>
      <c r="B136" s="624"/>
      <c r="C136" s="627"/>
      <c r="D136" s="620"/>
      <c r="E136" s="839"/>
      <c r="F136" s="621"/>
      <c r="G136" s="622"/>
      <c r="H136" s="623"/>
      <c r="I136" s="302">
        <f t="shared" si="20"/>
        <v>0</v>
      </c>
      <c r="J136" s="282"/>
      <c r="K136" s="264"/>
      <c r="L136" s="322"/>
      <c r="M136" s="263"/>
      <c r="N136" s="602"/>
      <c r="O136" s="665"/>
      <c r="P136" s="872"/>
      <c r="Q136" s="815"/>
      <c r="R136" s="873"/>
      <c r="S136" s="68"/>
      <c r="T136" s="68"/>
    </row>
    <row r="137" spans="1:20" s="166" customFormat="1" x14ac:dyDescent="0.25">
      <c r="A137" s="104"/>
      <c r="B137" s="624"/>
      <c r="C137" s="581"/>
      <c r="D137" s="620"/>
      <c r="E137" s="839"/>
      <c r="F137" s="621"/>
      <c r="G137" s="622"/>
      <c r="H137" s="623"/>
      <c r="I137" s="302">
        <f t="shared" si="20"/>
        <v>0</v>
      </c>
      <c r="J137" s="282"/>
      <c r="K137" s="264"/>
      <c r="L137" s="322"/>
      <c r="M137" s="263"/>
      <c r="N137" s="602"/>
      <c r="O137" s="665"/>
      <c r="P137" s="872"/>
      <c r="Q137" s="815"/>
      <c r="R137" s="873"/>
      <c r="S137" s="68"/>
      <c r="T137" s="68"/>
    </row>
    <row r="138" spans="1:20" s="166" customFormat="1" x14ac:dyDescent="0.25">
      <c r="A138" s="104"/>
      <c r="B138" s="624"/>
      <c r="C138" s="581"/>
      <c r="D138" s="620"/>
      <c r="E138" s="839"/>
      <c r="F138" s="621"/>
      <c r="G138" s="622"/>
      <c r="H138" s="623"/>
      <c r="I138" s="302">
        <f t="shared" si="20"/>
        <v>0</v>
      </c>
      <c r="J138" s="282"/>
      <c r="K138" s="264"/>
      <c r="L138" s="322"/>
      <c r="M138" s="263"/>
      <c r="N138" s="602"/>
      <c r="O138" s="665"/>
      <c r="P138" s="872"/>
      <c r="Q138" s="815"/>
      <c r="R138" s="873"/>
      <c r="S138" s="68"/>
      <c r="T138" s="68"/>
    </row>
    <row r="139" spans="1:20" s="166" customFormat="1" x14ac:dyDescent="0.25">
      <c r="A139" s="104"/>
      <c r="B139" s="624"/>
      <c r="C139" s="627"/>
      <c r="D139" s="620"/>
      <c r="E139" s="839"/>
      <c r="F139" s="621"/>
      <c r="G139" s="622"/>
      <c r="H139" s="623"/>
      <c r="I139" s="302">
        <f t="shared" si="20"/>
        <v>0</v>
      </c>
      <c r="J139" s="282"/>
      <c r="K139" s="264"/>
      <c r="L139" s="322"/>
      <c r="M139" s="263"/>
      <c r="N139" s="602"/>
      <c r="O139" s="665"/>
      <c r="P139" s="872"/>
      <c r="Q139" s="815"/>
      <c r="R139" s="873"/>
      <c r="S139" s="68"/>
      <c r="T139" s="68"/>
    </row>
    <row r="140" spans="1:20" s="166" customFormat="1" x14ac:dyDescent="0.25">
      <c r="A140" s="104"/>
      <c r="B140" s="624"/>
      <c r="C140" s="581"/>
      <c r="D140" s="620"/>
      <c r="E140" s="839"/>
      <c r="F140" s="621"/>
      <c r="G140" s="622"/>
      <c r="H140" s="623"/>
      <c r="I140" s="302">
        <f t="shared" si="20"/>
        <v>0</v>
      </c>
      <c r="J140" s="282"/>
      <c r="K140" s="264"/>
      <c r="L140" s="322"/>
      <c r="M140" s="263"/>
      <c r="N140" s="602"/>
      <c r="O140" s="665"/>
      <c r="P140" s="872"/>
      <c r="Q140" s="815"/>
      <c r="R140" s="873"/>
      <c r="S140" s="68"/>
      <c r="T140" s="68"/>
    </row>
    <row r="141" spans="1:20" s="166" customFormat="1" x14ac:dyDescent="0.25">
      <c r="A141" s="104"/>
      <c r="B141" s="624"/>
      <c r="C141" s="581"/>
      <c r="D141" s="620"/>
      <c r="E141" s="839"/>
      <c r="F141" s="621"/>
      <c r="G141" s="622"/>
      <c r="H141" s="623"/>
      <c r="I141" s="302">
        <f t="shared" si="20"/>
        <v>0</v>
      </c>
      <c r="J141" s="282"/>
      <c r="K141" s="264"/>
      <c r="L141" s="322"/>
      <c r="M141" s="263"/>
      <c r="N141" s="602"/>
      <c r="O141" s="665"/>
      <c r="P141" s="872"/>
      <c r="Q141" s="815"/>
      <c r="R141" s="873"/>
      <c r="S141" s="68"/>
      <c r="T141" s="68"/>
    </row>
    <row r="142" spans="1:20" s="166" customFormat="1" x14ac:dyDescent="0.25">
      <c r="A142" s="104"/>
      <c r="B142" s="624"/>
      <c r="C142" s="581"/>
      <c r="D142" s="620"/>
      <c r="E142" s="839"/>
      <c r="F142" s="621"/>
      <c r="G142" s="622"/>
      <c r="H142" s="623"/>
      <c r="I142" s="302">
        <f t="shared" si="20"/>
        <v>0</v>
      </c>
      <c r="J142" s="282"/>
      <c r="K142" s="264"/>
      <c r="L142" s="322"/>
      <c r="M142" s="263"/>
      <c r="N142" s="602"/>
      <c r="O142" s="665"/>
      <c r="P142" s="872"/>
      <c r="Q142" s="815"/>
      <c r="R142" s="873"/>
      <c r="S142" s="68"/>
      <c r="T142" s="68"/>
    </row>
    <row r="143" spans="1:20" s="166" customFormat="1" x14ac:dyDescent="0.25">
      <c r="A143" s="104"/>
      <c r="B143" s="624"/>
      <c r="C143" s="581"/>
      <c r="D143" s="620"/>
      <c r="E143" s="839"/>
      <c r="F143" s="621"/>
      <c r="G143" s="622"/>
      <c r="H143" s="623"/>
      <c r="I143" s="302">
        <f t="shared" si="20"/>
        <v>0</v>
      </c>
      <c r="J143" s="282"/>
      <c r="K143" s="264"/>
      <c r="L143" s="322"/>
      <c r="M143" s="263"/>
      <c r="N143" s="602"/>
      <c r="O143" s="665"/>
      <c r="P143" s="872"/>
      <c r="Q143" s="815"/>
      <c r="R143" s="873"/>
      <c r="S143" s="68"/>
      <c r="T143" s="68"/>
    </row>
    <row r="144" spans="1:20" s="166" customFormat="1" x14ac:dyDescent="0.25">
      <c r="A144" s="104"/>
      <c r="B144" s="624"/>
      <c r="C144" s="581"/>
      <c r="D144" s="620"/>
      <c r="E144" s="839"/>
      <c r="F144" s="621"/>
      <c r="G144" s="622"/>
      <c r="H144" s="623"/>
      <c r="I144" s="302">
        <f t="shared" si="20"/>
        <v>0</v>
      </c>
      <c r="J144" s="282"/>
      <c r="K144" s="264"/>
      <c r="L144" s="322"/>
      <c r="M144" s="263"/>
      <c r="N144" s="602"/>
      <c r="O144" s="665"/>
      <c r="P144" s="872"/>
      <c r="Q144" s="815"/>
      <c r="R144" s="873"/>
      <c r="S144" s="68"/>
      <c r="T144" s="68"/>
    </row>
    <row r="145" spans="1:20" s="166" customFormat="1" x14ac:dyDescent="0.25">
      <c r="A145" s="104"/>
      <c r="B145" s="624"/>
      <c r="C145" s="581"/>
      <c r="D145" s="620"/>
      <c r="E145" s="839"/>
      <c r="F145" s="621"/>
      <c r="G145" s="622"/>
      <c r="H145" s="623"/>
      <c r="I145" s="302">
        <f t="shared" si="20"/>
        <v>0</v>
      </c>
      <c r="J145" s="282"/>
      <c r="K145" s="264"/>
      <c r="L145" s="322"/>
      <c r="M145" s="263"/>
      <c r="N145" s="602"/>
      <c r="O145" s="665"/>
      <c r="P145" s="872"/>
      <c r="Q145" s="815"/>
      <c r="R145" s="873"/>
      <c r="S145" s="68"/>
      <c r="T145" s="68"/>
    </row>
    <row r="146" spans="1:20" s="166" customFormat="1" x14ac:dyDescent="0.25">
      <c r="A146" s="104"/>
      <c r="B146" s="624"/>
      <c r="C146" s="581"/>
      <c r="D146" s="620"/>
      <c r="E146" s="839"/>
      <c r="F146" s="621"/>
      <c r="G146" s="622"/>
      <c r="H146" s="623"/>
      <c r="I146" s="302">
        <f t="shared" si="20"/>
        <v>0</v>
      </c>
      <c r="J146" s="282"/>
      <c r="K146" s="264"/>
      <c r="L146" s="322"/>
      <c r="M146" s="263"/>
      <c r="N146" s="602"/>
      <c r="O146" s="665"/>
      <c r="P146" s="872"/>
      <c r="Q146" s="815"/>
      <c r="R146" s="873"/>
      <c r="S146" s="68"/>
      <c r="T146" s="68"/>
    </row>
    <row r="147" spans="1:20" s="166" customFormat="1" x14ac:dyDescent="0.25">
      <c r="A147" s="104"/>
      <c r="B147" s="624"/>
      <c r="C147" s="581"/>
      <c r="D147" s="620"/>
      <c r="E147" s="839"/>
      <c r="F147" s="621"/>
      <c r="G147" s="622"/>
      <c r="H147" s="623"/>
      <c r="I147" s="302">
        <f t="shared" si="20"/>
        <v>0</v>
      </c>
      <c r="J147" s="282"/>
      <c r="K147" s="264"/>
      <c r="L147" s="322"/>
      <c r="M147" s="263"/>
      <c r="N147" s="602"/>
      <c r="O147" s="665"/>
      <c r="P147" s="872"/>
      <c r="Q147" s="815"/>
      <c r="R147" s="873"/>
      <c r="S147" s="68"/>
      <c r="T147" s="68"/>
    </row>
    <row r="148" spans="1:20" s="166" customFormat="1" x14ac:dyDescent="0.25">
      <c r="A148" s="104"/>
      <c r="B148" s="396"/>
      <c r="C148" s="400"/>
      <c r="D148" s="511"/>
      <c r="E148" s="836"/>
      <c r="F148" s="738"/>
      <c r="G148" s="739"/>
      <c r="H148" s="740"/>
      <c r="I148" s="302">
        <f t="shared" si="20"/>
        <v>0</v>
      </c>
      <c r="J148" s="282"/>
      <c r="K148" s="264"/>
      <c r="L148" s="322"/>
      <c r="M148" s="263"/>
      <c r="N148" s="602"/>
      <c r="O148" s="665"/>
      <c r="P148" s="872"/>
      <c r="Q148" s="815"/>
      <c r="R148" s="873"/>
      <c r="S148" s="68"/>
      <c r="T148" s="68"/>
    </row>
    <row r="149" spans="1:20" s="166" customFormat="1" x14ac:dyDescent="0.25">
      <c r="A149" s="104"/>
      <c r="B149" s="396"/>
      <c r="C149" s="400"/>
      <c r="D149" s="511"/>
      <c r="E149" s="836"/>
      <c r="F149" s="738"/>
      <c r="G149" s="739"/>
      <c r="H149" s="740"/>
      <c r="I149" s="302">
        <f t="shared" si="20"/>
        <v>0</v>
      </c>
      <c r="J149" s="282"/>
      <c r="K149" s="264"/>
      <c r="L149" s="322"/>
      <c r="M149" s="263"/>
      <c r="N149" s="602"/>
      <c r="O149" s="665"/>
      <c r="P149" s="872"/>
      <c r="Q149" s="815"/>
      <c r="R149" s="873"/>
      <c r="S149" s="68"/>
      <c r="T149" s="68"/>
    </row>
    <row r="150" spans="1:20" s="166" customFormat="1" x14ac:dyDescent="0.25">
      <c r="A150" s="104"/>
      <c r="B150" s="396"/>
      <c r="C150" s="400"/>
      <c r="D150" s="511"/>
      <c r="E150" s="836"/>
      <c r="F150" s="738"/>
      <c r="G150" s="739"/>
      <c r="H150" s="740"/>
      <c r="I150" s="302">
        <f t="shared" si="20"/>
        <v>0</v>
      </c>
      <c r="J150" s="282"/>
      <c r="K150" s="264"/>
      <c r="L150" s="322"/>
      <c r="M150" s="263"/>
      <c r="N150" s="602"/>
      <c r="O150" s="665"/>
      <c r="P150" s="872"/>
      <c r="Q150" s="815"/>
      <c r="R150" s="873"/>
      <c r="S150" s="68"/>
      <c r="T150" s="68"/>
    </row>
    <row r="151" spans="1:20" s="166" customFormat="1" x14ac:dyDescent="0.25">
      <c r="A151" s="104"/>
      <c r="B151" s="737"/>
      <c r="C151" s="76"/>
      <c r="D151" s="170"/>
      <c r="E151" s="163"/>
      <c r="F151" s="110"/>
      <c r="G151" s="104"/>
      <c r="H151" s="593"/>
      <c r="I151" s="302">
        <f t="shared" si="20"/>
        <v>0</v>
      </c>
      <c r="J151" s="282"/>
      <c r="K151" s="264"/>
      <c r="L151" s="322"/>
      <c r="M151" s="263"/>
      <c r="N151" s="602"/>
      <c r="O151" s="665"/>
      <c r="P151" s="616"/>
      <c r="Q151" s="617"/>
      <c r="R151" s="618"/>
      <c r="S151" s="68"/>
      <c r="T151" s="68"/>
    </row>
    <row r="152" spans="1:20" s="166" customFormat="1" x14ac:dyDescent="0.25">
      <c r="A152" s="104"/>
      <c r="B152" s="79"/>
      <c r="C152" s="76"/>
      <c r="D152" s="170"/>
      <c r="E152" s="163"/>
      <c r="F152" s="110"/>
      <c r="G152" s="104"/>
      <c r="H152" s="593"/>
      <c r="I152" s="302">
        <f t="shared" si="20"/>
        <v>0</v>
      </c>
      <c r="J152" s="282"/>
      <c r="K152" s="264"/>
      <c r="L152" s="322"/>
      <c r="M152" s="263"/>
      <c r="N152" s="602"/>
      <c r="O152" s="665"/>
      <c r="P152" s="616"/>
      <c r="Q152" s="617"/>
      <c r="R152" s="618"/>
      <c r="S152" s="68"/>
      <c r="T152" s="68"/>
    </row>
    <row r="153" spans="1:20" s="166" customFormat="1" x14ac:dyDescent="0.25">
      <c r="A153" s="104"/>
      <c r="B153" s="79"/>
      <c r="C153" s="76"/>
      <c r="D153" s="170"/>
      <c r="E153" s="163"/>
      <c r="F153" s="110"/>
      <c r="G153" s="104"/>
      <c r="H153" s="593"/>
      <c r="I153" s="302">
        <f t="shared" si="20"/>
        <v>0</v>
      </c>
      <c r="J153" s="282"/>
      <c r="K153" s="264"/>
      <c r="L153" s="322"/>
      <c r="M153" s="263"/>
      <c r="N153" s="602"/>
      <c r="O153" s="665"/>
      <c r="P153" s="616"/>
      <c r="Q153" s="617"/>
      <c r="R153" s="618"/>
      <c r="S153" s="68"/>
      <c r="T153" s="68"/>
    </row>
    <row r="154" spans="1:20" s="166" customFormat="1" x14ac:dyDescent="0.25">
      <c r="A154" s="104"/>
      <c r="B154" s="79"/>
      <c r="C154" s="76"/>
      <c r="D154" s="170"/>
      <c r="E154" s="163"/>
      <c r="F154" s="110"/>
      <c r="G154" s="104"/>
      <c r="H154" s="593"/>
      <c r="I154" s="302">
        <f t="shared" si="20"/>
        <v>0</v>
      </c>
      <c r="J154" s="282"/>
      <c r="K154" s="264"/>
      <c r="L154" s="322"/>
      <c r="M154" s="263"/>
      <c r="N154" s="602"/>
      <c r="O154" s="665"/>
      <c r="P154" s="616"/>
      <c r="Q154" s="617"/>
      <c r="R154" s="618"/>
      <c r="S154" s="68"/>
      <c r="T154" s="68"/>
    </row>
    <row r="155" spans="1:20" s="166" customFormat="1" x14ac:dyDescent="0.25">
      <c r="A155" s="104"/>
      <c r="B155" s="79"/>
      <c r="C155" s="76"/>
      <c r="D155" s="170"/>
      <c r="E155" s="163"/>
      <c r="F155" s="110"/>
      <c r="G155" s="104"/>
      <c r="H155" s="593"/>
      <c r="I155" s="302">
        <f t="shared" si="20"/>
        <v>0</v>
      </c>
      <c r="J155" s="282"/>
      <c r="K155" s="264"/>
      <c r="L155" s="322"/>
      <c r="M155" s="263"/>
      <c r="N155" s="602"/>
      <c r="O155" s="665"/>
      <c r="P155" s="616"/>
      <c r="Q155" s="617"/>
      <c r="R155" s="618"/>
      <c r="S155" s="68"/>
      <c r="T155" s="68"/>
    </row>
    <row r="156" spans="1:20" s="166" customFormat="1" x14ac:dyDescent="0.25">
      <c r="A156" s="104"/>
      <c r="B156" s="79"/>
      <c r="C156" s="76"/>
      <c r="D156" s="170"/>
      <c r="E156" s="163"/>
      <c r="F156" s="110"/>
      <c r="G156" s="104"/>
      <c r="H156" s="593"/>
      <c r="I156" s="302">
        <f t="shared" si="20"/>
        <v>0</v>
      </c>
      <c r="J156" s="282"/>
      <c r="K156" s="264"/>
      <c r="L156" s="322"/>
      <c r="M156" s="263"/>
      <c r="N156" s="602"/>
      <c r="O156" s="665"/>
      <c r="P156" s="616"/>
      <c r="Q156" s="617"/>
      <c r="R156" s="618"/>
      <c r="S156" s="68"/>
      <c r="T156" s="68"/>
    </row>
    <row r="157" spans="1:20" s="166" customFormat="1" x14ac:dyDescent="0.25">
      <c r="A157" s="104"/>
      <c r="B157" s="79"/>
      <c r="C157" s="76"/>
      <c r="D157" s="170"/>
      <c r="E157" s="163"/>
      <c r="F157" s="110"/>
      <c r="G157" s="104"/>
      <c r="H157" s="593"/>
      <c r="I157" s="302">
        <f t="shared" si="20"/>
        <v>0</v>
      </c>
      <c r="J157" s="282"/>
      <c r="K157" s="264"/>
      <c r="L157" s="322"/>
      <c r="M157" s="263"/>
      <c r="N157" s="602"/>
      <c r="O157" s="665"/>
      <c r="P157" s="616"/>
      <c r="Q157" s="617"/>
      <c r="R157" s="618"/>
      <c r="S157" s="68"/>
      <c r="T157" s="68"/>
    </row>
    <row r="158" spans="1:20" s="166" customFormat="1" x14ac:dyDescent="0.25">
      <c r="A158" s="104"/>
      <c r="B158" s="79"/>
      <c r="C158" s="76"/>
      <c r="D158" s="170"/>
      <c r="E158" s="163"/>
      <c r="F158" s="110"/>
      <c r="G158" s="104"/>
      <c r="H158" s="593"/>
      <c r="I158" s="302">
        <f t="shared" si="20"/>
        <v>0</v>
      </c>
      <c r="J158" s="282"/>
      <c r="K158" s="264"/>
      <c r="L158" s="322"/>
      <c r="M158" s="263"/>
      <c r="N158" s="501"/>
      <c r="O158" s="666"/>
      <c r="P158" s="262"/>
      <c r="Q158" s="263"/>
      <c r="R158" s="560"/>
      <c r="S158" s="68"/>
      <c r="T158" s="68"/>
    </row>
    <row r="159" spans="1:20" s="166" customFormat="1" x14ac:dyDescent="0.25">
      <c r="A159" s="104"/>
      <c r="B159" s="79"/>
      <c r="C159" s="76"/>
      <c r="D159" s="170"/>
      <c r="E159" s="163"/>
      <c r="F159" s="110"/>
      <c r="G159" s="104"/>
      <c r="H159" s="593"/>
      <c r="I159" s="302">
        <f t="shared" si="20"/>
        <v>0</v>
      </c>
      <c r="J159" s="282"/>
      <c r="K159" s="264"/>
      <c r="L159" s="322"/>
      <c r="M159" s="263"/>
      <c r="N159" s="501"/>
      <c r="O159" s="666"/>
      <c r="P159" s="262"/>
      <c r="Q159" s="263"/>
      <c r="R159" s="560"/>
      <c r="S159" s="68"/>
      <c r="T159" s="68"/>
    </row>
    <row r="160" spans="1:20" s="166" customFormat="1" x14ac:dyDescent="0.25">
      <c r="A160" s="104"/>
      <c r="B160" s="79"/>
      <c r="C160" s="76"/>
      <c r="D160" s="170"/>
      <c r="E160" s="163"/>
      <c r="F160" s="110"/>
      <c r="G160" s="104"/>
      <c r="H160" s="593"/>
      <c r="I160" s="302">
        <f t="shared" si="20"/>
        <v>0</v>
      </c>
      <c r="J160" s="282"/>
      <c r="K160" s="264"/>
      <c r="L160" s="322"/>
      <c r="M160" s="263"/>
      <c r="N160" s="501"/>
      <c r="O160" s="666"/>
      <c r="P160" s="262"/>
      <c r="Q160" s="263"/>
      <c r="R160" s="560"/>
      <c r="S160" s="68"/>
      <c r="T160" s="68"/>
    </row>
    <row r="161" spans="1:20" s="166" customFormat="1" ht="15.75" thickBot="1" x14ac:dyDescent="0.3">
      <c r="A161" s="104"/>
      <c r="B161" s="79"/>
      <c r="C161" s="156"/>
      <c r="D161" s="156"/>
      <c r="E161" s="143"/>
      <c r="F161" s="825"/>
      <c r="G161" s="104"/>
      <c r="H161" s="593"/>
      <c r="I161" s="302">
        <f t="shared" si="20"/>
        <v>0</v>
      </c>
      <c r="J161" s="282"/>
      <c r="K161" s="321"/>
      <c r="L161" s="322"/>
      <c r="M161" s="292"/>
      <c r="N161" s="501"/>
      <c r="O161" s="294"/>
      <c r="P161" s="319"/>
      <c r="Q161" s="331"/>
      <c r="R161" s="561"/>
      <c r="S161" s="68">
        <f t="shared" ref="S161:S166" si="27">Q161+M161+K161</f>
        <v>0</v>
      </c>
      <c r="T161" s="68" t="e">
        <f t="shared" ref="T161:T169" si="28">S161/H161+0.1</f>
        <v>#DIV/0!</v>
      </c>
    </row>
    <row r="162" spans="1:20" s="166" customFormat="1" ht="15.75" hidden="1" thickBot="1" x14ac:dyDescent="0.3">
      <c r="A162" s="104"/>
      <c r="B162" s="79"/>
      <c r="D162" s="156"/>
      <c r="E162" s="143"/>
      <c r="F162" s="825"/>
      <c r="G162" s="104"/>
      <c r="H162" s="593"/>
      <c r="I162" s="110">
        <f t="shared" si="20"/>
        <v>0</v>
      </c>
      <c r="J162" s="205"/>
      <c r="K162" s="113"/>
      <c r="L162" s="185"/>
      <c r="M162" s="74"/>
      <c r="N162" s="502"/>
      <c r="O162" s="134"/>
      <c r="P162" s="122"/>
      <c r="Q162" s="191"/>
      <c r="R162" s="189"/>
      <c r="S162" s="68">
        <f t="shared" si="27"/>
        <v>0</v>
      </c>
      <c r="T162" s="68" t="e">
        <f t="shared" si="28"/>
        <v>#DIV/0!</v>
      </c>
    </row>
    <row r="163" spans="1:20" s="166" customFormat="1" ht="15.75" hidden="1" thickBot="1" x14ac:dyDescent="0.3">
      <c r="A163" s="104"/>
      <c r="B163" s="79"/>
      <c r="D163" s="156"/>
      <c r="E163" s="143"/>
      <c r="F163" s="825"/>
      <c r="G163" s="104"/>
      <c r="H163" s="593"/>
      <c r="I163" s="110">
        <f t="shared" si="20"/>
        <v>0</v>
      </c>
      <c r="J163" s="205"/>
      <c r="K163" s="113"/>
      <c r="L163" s="185"/>
      <c r="M163" s="74"/>
      <c r="N163" s="502"/>
      <c r="O163" s="134"/>
      <c r="P163" s="122"/>
      <c r="Q163" s="191"/>
      <c r="R163" s="189"/>
      <c r="S163" s="68">
        <f t="shared" si="27"/>
        <v>0</v>
      </c>
      <c r="T163" s="68" t="e">
        <f t="shared" si="28"/>
        <v>#DIV/0!</v>
      </c>
    </row>
    <row r="164" spans="1:20" s="166" customFormat="1" ht="15.75" hidden="1" thickBot="1" x14ac:dyDescent="0.3">
      <c r="A164" s="104"/>
      <c r="B164" s="79"/>
      <c r="D164" s="156"/>
      <c r="E164" s="143"/>
      <c r="F164" s="825"/>
      <c r="G164" s="104"/>
      <c r="H164" s="593"/>
      <c r="I164" s="110">
        <f t="shared" si="20"/>
        <v>0</v>
      </c>
      <c r="J164" s="205"/>
      <c r="K164" s="113"/>
      <c r="L164" s="185"/>
      <c r="M164" s="74"/>
      <c r="N164" s="502"/>
      <c r="O164" s="134"/>
      <c r="P164" s="122"/>
      <c r="Q164" s="191"/>
      <c r="R164" s="190"/>
      <c r="S164" s="68">
        <f t="shared" si="27"/>
        <v>0</v>
      </c>
      <c r="T164" s="68" t="e">
        <f t="shared" si="28"/>
        <v>#DIV/0!</v>
      </c>
    </row>
    <row r="165" spans="1:20" s="166" customFormat="1" ht="15.75" hidden="1" thickBot="1" x14ac:dyDescent="0.3">
      <c r="A165" s="104"/>
      <c r="B165" s="79"/>
      <c r="D165" s="156"/>
      <c r="E165" s="143"/>
      <c r="F165" s="825"/>
      <c r="G165" s="104"/>
      <c r="H165" s="593"/>
      <c r="I165" s="110">
        <f t="shared" si="20"/>
        <v>0</v>
      </c>
      <c r="J165" s="205"/>
      <c r="K165" s="113"/>
      <c r="L165" s="185"/>
      <c r="M165" s="74"/>
      <c r="N165" s="502"/>
      <c r="O165" s="134"/>
      <c r="P165" s="122"/>
      <c r="Q165" s="191"/>
      <c r="R165" s="190"/>
      <c r="S165" s="68">
        <f t="shared" si="27"/>
        <v>0</v>
      </c>
      <c r="T165" s="68" t="e">
        <f t="shared" si="28"/>
        <v>#DIV/0!</v>
      </c>
    </row>
    <row r="166" spans="1:20" s="166" customFormat="1" ht="15.75" hidden="1" thickBot="1" x14ac:dyDescent="0.3">
      <c r="A166" s="104"/>
      <c r="B166" s="79"/>
      <c r="C166" s="156"/>
      <c r="E166" s="143"/>
      <c r="F166" s="825"/>
      <c r="G166" s="104"/>
      <c r="H166" s="593"/>
      <c r="I166" s="110">
        <f t="shared" si="20"/>
        <v>0</v>
      </c>
      <c r="J166" s="205"/>
      <c r="K166" s="113"/>
      <c r="L166" s="185"/>
      <c r="M166" s="74"/>
      <c r="N166" s="502"/>
      <c r="O166" s="134"/>
      <c r="P166" s="122"/>
      <c r="Q166" s="74"/>
      <c r="R166" s="186"/>
      <c r="S166" s="68">
        <f t="shared" si="27"/>
        <v>0</v>
      </c>
      <c r="T166" s="68" t="e">
        <f t="shared" si="28"/>
        <v>#DIV/0!</v>
      </c>
    </row>
    <row r="167" spans="1:20" s="166" customFormat="1" ht="15.75" hidden="1" thickBot="1" x14ac:dyDescent="0.3">
      <c r="A167" s="104"/>
      <c r="B167" s="79"/>
      <c r="C167" s="156"/>
      <c r="D167" s="106"/>
      <c r="E167" s="143"/>
      <c r="F167" s="825"/>
      <c r="G167" s="104"/>
      <c r="H167" s="593"/>
      <c r="I167" s="110">
        <f t="shared" si="20"/>
        <v>0</v>
      </c>
      <c r="J167" s="205"/>
      <c r="K167" s="113"/>
      <c r="L167" s="185"/>
      <c r="M167" s="74"/>
      <c r="N167" s="502"/>
      <c r="O167" s="134"/>
      <c r="P167" s="122"/>
      <c r="Q167" s="74"/>
      <c r="R167" s="186"/>
      <c r="S167" s="68">
        <f t="shared" ref="S167:S172" si="29">Q167+M167+K167</f>
        <v>0</v>
      </c>
      <c r="T167" s="68" t="e">
        <f t="shared" si="28"/>
        <v>#DIV/0!</v>
      </c>
    </row>
    <row r="168" spans="1:20" s="166" customFormat="1" ht="15.75" hidden="1" thickBot="1" x14ac:dyDescent="0.3">
      <c r="A168" s="104"/>
      <c r="B168" s="79"/>
      <c r="C168" s="162"/>
      <c r="D168" s="106"/>
      <c r="E168" s="143"/>
      <c r="F168" s="825"/>
      <c r="G168" s="104"/>
      <c r="H168" s="593"/>
      <c r="I168" s="110">
        <f t="shared" si="20"/>
        <v>0</v>
      </c>
      <c r="J168" s="205"/>
      <c r="K168" s="113"/>
      <c r="L168" s="185"/>
      <c r="M168" s="74"/>
      <c r="N168" s="502"/>
      <c r="O168" s="134"/>
      <c r="P168" s="122"/>
      <c r="Q168" s="74"/>
      <c r="R168" s="186"/>
      <c r="S168" s="68">
        <f t="shared" si="29"/>
        <v>0</v>
      </c>
      <c r="T168" s="68" t="e">
        <f t="shared" si="28"/>
        <v>#DIV/0!</v>
      </c>
    </row>
    <row r="169" spans="1:20" s="166" customFormat="1" ht="15.75" hidden="1" thickBot="1" x14ac:dyDescent="0.3">
      <c r="A169" s="104"/>
      <c r="B169" s="79"/>
      <c r="C169" s="162"/>
      <c r="D169" s="106"/>
      <c r="E169" s="143"/>
      <c r="F169" s="825"/>
      <c r="G169" s="104"/>
      <c r="H169" s="593"/>
      <c r="I169" s="110">
        <f t="shared" si="20"/>
        <v>0</v>
      </c>
      <c r="J169" s="205"/>
      <c r="K169" s="113"/>
      <c r="L169" s="185"/>
      <c r="M169" s="74"/>
      <c r="N169" s="502"/>
      <c r="O169" s="134"/>
      <c r="P169" s="122"/>
      <c r="Q169" s="74"/>
      <c r="R169" s="186"/>
      <c r="S169" s="68">
        <f t="shared" si="29"/>
        <v>0</v>
      </c>
      <c r="T169" s="68" t="e">
        <f t="shared" si="28"/>
        <v>#DIV/0!</v>
      </c>
    </row>
    <row r="170" spans="1:20" s="166" customFormat="1" ht="15.75" hidden="1" thickBot="1" x14ac:dyDescent="0.3">
      <c r="A170" s="104"/>
      <c r="B170" s="79"/>
      <c r="C170" s="162"/>
      <c r="D170" s="106"/>
      <c r="E170" s="143"/>
      <c r="F170" s="825"/>
      <c r="G170" s="104"/>
      <c r="H170" s="593"/>
      <c r="I170" s="110">
        <f t="shared" si="20"/>
        <v>0</v>
      </c>
      <c r="J170" s="205"/>
      <c r="K170" s="113"/>
      <c r="L170" s="185"/>
      <c r="M170" s="74"/>
      <c r="N170" s="502"/>
      <c r="O170" s="134"/>
      <c r="P170" s="122"/>
      <c r="Q170" s="74"/>
      <c r="R170" s="186"/>
      <c r="S170" s="68">
        <f t="shared" si="29"/>
        <v>0</v>
      </c>
      <c r="T170" s="68" t="e">
        <f>S170/H170</f>
        <v>#DIV/0!</v>
      </c>
    </row>
    <row r="171" spans="1:20" s="166" customFormat="1" ht="15.75" hidden="1" thickBot="1" x14ac:dyDescent="0.3">
      <c r="A171" s="104"/>
      <c r="B171" s="79"/>
      <c r="C171" s="162"/>
      <c r="D171" s="167"/>
      <c r="E171" s="143"/>
      <c r="F171" s="825"/>
      <c r="G171" s="104"/>
      <c r="H171" s="593"/>
      <c r="I171" s="110">
        <f t="shared" si="20"/>
        <v>0</v>
      </c>
      <c r="J171" s="205"/>
      <c r="K171" s="113"/>
      <c r="L171" s="185"/>
      <c r="M171" s="74"/>
      <c r="N171" s="502"/>
      <c r="O171" s="134"/>
      <c r="P171" s="122"/>
      <c r="Q171" s="63"/>
      <c r="R171" s="187"/>
      <c r="S171" s="68">
        <f t="shared" si="29"/>
        <v>0</v>
      </c>
      <c r="T171" s="68" t="e">
        <f>S171/H171</f>
        <v>#DIV/0!</v>
      </c>
    </row>
    <row r="172" spans="1:20" s="166" customFormat="1" ht="15.75" hidden="1" thickBot="1" x14ac:dyDescent="0.3">
      <c r="A172" s="104"/>
      <c r="B172" s="79"/>
      <c r="C172" s="162"/>
      <c r="D172" s="167"/>
      <c r="E172" s="143"/>
      <c r="F172" s="825"/>
      <c r="G172" s="104"/>
      <c r="H172" s="593"/>
      <c r="I172" s="110">
        <f t="shared" si="20"/>
        <v>0</v>
      </c>
      <c r="J172" s="205"/>
      <c r="K172" s="113"/>
      <c r="L172" s="185"/>
      <c r="M172" s="74"/>
      <c r="N172" s="502"/>
      <c r="O172" s="134"/>
      <c r="P172" s="122"/>
      <c r="Q172" s="63"/>
      <c r="R172" s="179"/>
      <c r="S172" s="68">
        <f t="shared" si="29"/>
        <v>0</v>
      </c>
      <c r="T172" s="68" t="e">
        <f>S172/H172</f>
        <v>#DIV/0!</v>
      </c>
    </row>
    <row r="173" spans="1:20" s="166" customFormat="1" ht="15.75" hidden="1" thickBot="1" x14ac:dyDescent="0.3">
      <c r="A173" s="104"/>
      <c r="B173" s="79"/>
      <c r="C173" s="78"/>
      <c r="D173" s="167"/>
      <c r="E173" s="840"/>
      <c r="F173" s="825"/>
      <c r="G173" s="104"/>
      <c r="H173" s="593"/>
      <c r="I173" s="110">
        <f t="shared" si="20"/>
        <v>0</v>
      </c>
      <c r="J173" s="136"/>
      <c r="K173" s="180"/>
      <c r="L173" s="750"/>
      <c r="M173" s="74"/>
      <c r="N173" s="503"/>
      <c r="O173" s="134"/>
      <c r="P173" s="99"/>
      <c r="Q173" s="79"/>
      <c r="R173" s="160"/>
      <c r="S173" s="68">
        <f>Q173+M173+K173</f>
        <v>0</v>
      </c>
      <c r="T173" s="68" t="e">
        <f>S173/H173+0.1</f>
        <v>#DIV/0!</v>
      </c>
    </row>
    <row r="174" spans="1:20" s="166" customFormat="1" ht="29.25" customHeight="1" thickTop="1" thickBot="1" x14ac:dyDescent="0.3">
      <c r="A174" s="104"/>
      <c r="B174" s="79"/>
      <c r="C174" s="78"/>
      <c r="D174" s="181"/>
      <c r="E174" s="143"/>
      <c r="F174" s="833" t="s">
        <v>31</v>
      </c>
      <c r="G174" s="75">
        <f>SUM(G5:G173)</f>
        <v>1867</v>
      </c>
      <c r="H174" s="595">
        <f>SUM(H3:H173)</f>
        <v>478371.75</v>
      </c>
      <c r="I174" s="884">
        <f>PIERNA!I37</f>
        <v>0</v>
      </c>
      <c r="J174" s="47"/>
      <c r="K174" s="182">
        <f>SUM(K5:K173)</f>
        <v>254251</v>
      </c>
      <c r="L174" s="751"/>
      <c r="M174" s="182">
        <f>SUM(M5:M173)</f>
        <v>693680</v>
      </c>
      <c r="N174" s="504"/>
      <c r="O174" s="667"/>
      <c r="P174" s="123"/>
      <c r="Q174" s="183">
        <f>SUM(Q5:Q173)</f>
        <v>22462494.328799997</v>
      </c>
      <c r="R174" s="161"/>
      <c r="S174" s="194">
        <f>Q174+M174+K174</f>
        <v>23410425.328799997</v>
      </c>
      <c r="T174" s="68"/>
    </row>
    <row r="175" spans="1:20" s="166" customFormat="1" ht="15.75" thickTop="1" x14ac:dyDescent="0.25">
      <c r="B175" s="79"/>
      <c r="D175" s="104"/>
      <c r="E175" s="143"/>
      <c r="F175" s="175"/>
      <c r="G175" s="104"/>
      <c r="H175" s="175"/>
      <c r="I175" s="79"/>
      <c r="J175" s="136"/>
      <c r="L175" s="752"/>
      <c r="N175" s="199"/>
      <c r="O175" s="176"/>
      <c r="P175" s="99"/>
      <c r="Q175" s="79"/>
      <c r="R175" s="162" t="s">
        <v>43</v>
      </c>
    </row>
  </sheetData>
  <sortState ref="B98:O105">
    <sortCondition ref="E98:E105"/>
  </sortState>
  <mergeCells count="8">
    <mergeCell ref="R98:R99"/>
    <mergeCell ref="B98:B99"/>
    <mergeCell ref="E98:E99"/>
    <mergeCell ref="Q1:Q2"/>
    <mergeCell ref="K1:K2"/>
    <mergeCell ref="M1:M2"/>
    <mergeCell ref="P98:P99"/>
    <mergeCell ref="O98:O9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D30" sqref="D3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6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15" ht="16.5" thickBot="1" x14ac:dyDescent="0.3">
      <c r="K2" s="808"/>
      <c r="L2" s="274"/>
      <c r="M2" s="273"/>
      <c r="N2" s="338"/>
      <c r="O2" s="268"/>
    </row>
    <row r="3" spans="1:15" ht="16.5" thickTop="1" thickBot="1" x14ac:dyDescent="0.3">
      <c r="A3" s="9" t="s">
        <v>0</v>
      </c>
      <c r="B3" s="75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5" ht="16.5" thickTop="1" x14ac:dyDescent="0.25">
      <c r="C4" s="135"/>
      <c r="D4" s="143"/>
      <c r="E4" s="209"/>
      <c r="F4" s="146"/>
      <c r="G4" s="39"/>
    </row>
    <row r="5" spans="1:15" ht="18.75" x14ac:dyDescent="0.3">
      <c r="A5" s="79"/>
      <c r="B5" s="578" t="s">
        <v>108</v>
      </c>
      <c r="C5" s="135"/>
      <c r="D5" s="143"/>
      <c r="E5" s="209"/>
      <c r="F5" s="146"/>
      <c r="G5" s="92">
        <f>F29</f>
        <v>0</v>
      </c>
      <c r="H5" s="7">
        <f>E5-G5+E4+E6</f>
        <v>0</v>
      </c>
    </row>
    <row r="6" spans="1:15" ht="15.75" thickBot="1" x14ac:dyDescent="0.3">
      <c r="B6" s="206"/>
      <c r="C6" s="274"/>
      <c r="D6" s="273"/>
      <c r="E6" s="338"/>
      <c r="F6" s="268"/>
    </row>
    <row r="7" spans="1:15" ht="16.5" thickTop="1" thickBot="1" x14ac:dyDescent="0.3">
      <c r="B7" s="2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8" t="s">
        <v>32</v>
      </c>
      <c r="B8" s="211">
        <f>F4+F5+F6-C8</f>
        <v>0</v>
      </c>
      <c r="C8" s="15"/>
      <c r="D8" s="72">
        <v>0</v>
      </c>
      <c r="E8" s="143"/>
      <c r="F8" s="302">
        <f t="shared" ref="F8:F28" si="0">D8</f>
        <v>0</v>
      </c>
      <c r="G8" s="291"/>
      <c r="H8" s="292"/>
      <c r="I8" s="844">
        <f>E5+E6-F8+E4</f>
        <v>0</v>
      </c>
      <c r="J8" s="874">
        <f>H8*F8</f>
        <v>0</v>
      </c>
    </row>
    <row r="9" spans="1:15" x14ac:dyDescent="0.25">
      <c r="B9" s="211">
        <f>B8-C9</f>
        <v>0</v>
      </c>
      <c r="C9" s="15"/>
      <c r="D9" s="72">
        <v>0</v>
      </c>
      <c r="E9" s="143"/>
      <c r="F9" s="302">
        <f t="shared" si="0"/>
        <v>0</v>
      </c>
      <c r="G9" s="291"/>
      <c r="H9" s="292"/>
      <c r="I9" s="844">
        <f>I8-F9</f>
        <v>0</v>
      </c>
      <c r="J9" s="874">
        <f t="shared" ref="J9:J28" si="1">H9*F9</f>
        <v>0</v>
      </c>
    </row>
    <row r="10" spans="1:15" x14ac:dyDescent="0.25">
      <c r="B10" s="211">
        <f t="shared" ref="B10:B27" si="2">B9-C10</f>
        <v>0</v>
      </c>
      <c r="C10" s="15"/>
      <c r="D10" s="72">
        <v>0</v>
      </c>
      <c r="E10" s="143"/>
      <c r="F10" s="302">
        <f t="shared" si="0"/>
        <v>0</v>
      </c>
      <c r="G10" s="291"/>
      <c r="H10" s="292"/>
      <c r="I10" s="844">
        <f t="shared" ref="I10:I27" si="3">I9-F10</f>
        <v>0</v>
      </c>
      <c r="J10" s="874">
        <f t="shared" si="1"/>
        <v>0</v>
      </c>
    </row>
    <row r="11" spans="1:15" x14ac:dyDescent="0.25">
      <c r="A11" s="58" t="s">
        <v>33</v>
      </c>
      <c r="B11" s="211">
        <f t="shared" si="2"/>
        <v>0</v>
      </c>
      <c r="C11" s="15"/>
      <c r="D11" s="72">
        <v>0</v>
      </c>
      <c r="E11" s="143"/>
      <c r="F11" s="302">
        <f t="shared" si="0"/>
        <v>0</v>
      </c>
      <c r="G11" s="291"/>
      <c r="H11" s="292"/>
      <c r="I11" s="844">
        <f t="shared" si="3"/>
        <v>0</v>
      </c>
      <c r="J11" s="874">
        <f t="shared" si="1"/>
        <v>0</v>
      </c>
    </row>
    <row r="12" spans="1:15" x14ac:dyDescent="0.25">
      <c r="B12" s="211">
        <f t="shared" si="2"/>
        <v>0</v>
      </c>
      <c r="C12" s="15"/>
      <c r="D12" s="72">
        <v>0</v>
      </c>
      <c r="E12" s="143"/>
      <c r="F12" s="302">
        <f t="shared" si="0"/>
        <v>0</v>
      </c>
      <c r="G12" s="291"/>
      <c r="H12" s="292"/>
      <c r="I12" s="844">
        <f t="shared" si="3"/>
        <v>0</v>
      </c>
      <c r="J12" s="874">
        <f t="shared" si="1"/>
        <v>0</v>
      </c>
    </row>
    <row r="13" spans="1:15" x14ac:dyDescent="0.25">
      <c r="A13" s="19"/>
      <c r="B13" s="211">
        <f t="shared" si="2"/>
        <v>0</v>
      </c>
      <c r="C13" s="15"/>
      <c r="D13" s="72">
        <v>0</v>
      </c>
      <c r="E13" s="143"/>
      <c r="F13" s="302">
        <f t="shared" si="0"/>
        <v>0</v>
      </c>
      <c r="G13" s="291"/>
      <c r="H13" s="292"/>
      <c r="I13" s="846">
        <f t="shared" si="3"/>
        <v>0</v>
      </c>
      <c r="J13" s="874">
        <f t="shared" si="1"/>
        <v>0</v>
      </c>
    </row>
    <row r="14" spans="1:15" x14ac:dyDescent="0.25">
      <c r="A14" s="19"/>
      <c r="B14" s="211">
        <f t="shared" si="2"/>
        <v>0</v>
      </c>
      <c r="C14" s="15"/>
      <c r="D14" s="72">
        <v>0</v>
      </c>
      <c r="E14" s="143"/>
      <c r="F14" s="302">
        <f t="shared" si="0"/>
        <v>0</v>
      </c>
      <c r="G14" s="291"/>
      <c r="H14" s="292"/>
      <c r="I14" s="846">
        <f t="shared" si="3"/>
        <v>0</v>
      </c>
      <c r="J14" s="874">
        <f t="shared" si="1"/>
        <v>0</v>
      </c>
    </row>
    <row r="15" spans="1:15" x14ac:dyDescent="0.25">
      <c r="A15" s="19"/>
      <c r="B15" s="211">
        <f t="shared" si="2"/>
        <v>0</v>
      </c>
      <c r="C15" s="15"/>
      <c r="D15" s="72">
        <v>0</v>
      </c>
      <c r="E15" s="143"/>
      <c r="F15" s="110">
        <f t="shared" si="0"/>
        <v>0</v>
      </c>
      <c r="G15" s="291"/>
      <c r="H15" s="292"/>
      <c r="I15" s="846">
        <f t="shared" si="3"/>
        <v>0</v>
      </c>
      <c r="J15" s="874">
        <f t="shared" si="1"/>
        <v>0</v>
      </c>
    </row>
    <row r="16" spans="1:15" x14ac:dyDescent="0.25">
      <c r="A16" s="19"/>
      <c r="B16" s="211">
        <f t="shared" si="2"/>
        <v>0</v>
      </c>
      <c r="C16" s="15"/>
      <c r="D16" s="72">
        <v>0</v>
      </c>
      <c r="E16" s="143"/>
      <c r="F16" s="110">
        <f t="shared" si="0"/>
        <v>0</v>
      </c>
      <c r="G16" s="73"/>
      <c r="H16" s="74"/>
      <c r="I16" s="847">
        <f t="shared" si="3"/>
        <v>0</v>
      </c>
      <c r="J16" s="845">
        <f t="shared" si="1"/>
        <v>0</v>
      </c>
    </row>
    <row r="17" spans="1:10" x14ac:dyDescent="0.25">
      <c r="A17" s="19"/>
      <c r="B17" s="211">
        <f t="shared" si="2"/>
        <v>0</v>
      </c>
      <c r="C17" s="15"/>
      <c r="D17" s="72">
        <v>0</v>
      </c>
      <c r="E17" s="143"/>
      <c r="F17" s="110">
        <f t="shared" si="0"/>
        <v>0</v>
      </c>
      <c r="G17" s="73"/>
      <c r="H17" s="74"/>
      <c r="I17" s="847">
        <f t="shared" si="3"/>
        <v>0</v>
      </c>
      <c r="J17" s="845">
        <f t="shared" si="1"/>
        <v>0</v>
      </c>
    </row>
    <row r="18" spans="1:10" x14ac:dyDescent="0.25">
      <c r="A18" s="19"/>
      <c r="B18" s="211">
        <f t="shared" si="2"/>
        <v>0</v>
      </c>
      <c r="C18" s="15"/>
      <c r="D18" s="72">
        <v>0</v>
      </c>
      <c r="E18" s="143"/>
      <c r="F18" s="110">
        <f t="shared" si="0"/>
        <v>0</v>
      </c>
      <c r="G18" s="73"/>
      <c r="H18" s="74"/>
      <c r="I18" s="847">
        <f t="shared" si="3"/>
        <v>0</v>
      </c>
      <c r="J18" s="845">
        <f t="shared" si="1"/>
        <v>0</v>
      </c>
    </row>
    <row r="19" spans="1:10" x14ac:dyDescent="0.25">
      <c r="A19" s="19"/>
      <c r="B19" s="211">
        <f t="shared" si="2"/>
        <v>0</v>
      </c>
      <c r="C19" s="15"/>
      <c r="D19" s="72">
        <v>0</v>
      </c>
      <c r="E19" s="143"/>
      <c r="F19" s="110">
        <f t="shared" si="0"/>
        <v>0</v>
      </c>
      <c r="G19" s="73"/>
      <c r="H19" s="74"/>
      <c r="I19" s="847">
        <f t="shared" si="3"/>
        <v>0</v>
      </c>
      <c r="J19" s="845">
        <f t="shared" si="1"/>
        <v>0</v>
      </c>
    </row>
    <row r="20" spans="1:10" x14ac:dyDescent="0.25">
      <c r="A20" s="19"/>
      <c r="B20" s="211">
        <f t="shared" si="2"/>
        <v>0</v>
      </c>
      <c r="C20" s="15"/>
      <c r="D20" s="72">
        <v>0</v>
      </c>
      <c r="E20" s="143"/>
      <c r="F20" s="110">
        <f t="shared" si="0"/>
        <v>0</v>
      </c>
      <c r="G20" s="73"/>
      <c r="H20" s="74"/>
      <c r="I20" s="847">
        <f t="shared" si="3"/>
        <v>0</v>
      </c>
      <c r="J20" s="845">
        <f t="shared" si="1"/>
        <v>0</v>
      </c>
    </row>
    <row r="21" spans="1:10" x14ac:dyDescent="0.25">
      <c r="A21" s="19"/>
      <c r="B21" s="211">
        <f t="shared" si="2"/>
        <v>0</v>
      </c>
      <c r="C21" s="15"/>
      <c r="D21" s="72">
        <v>0</v>
      </c>
      <c r="E21" s="143"/>
      <c r="F21" s="110">
        <f t="shared" si="0"/>
        <v>0</v>
      </c>
      <c r="G21" s="73"/>
      <c r="H21" s="74"/>
      <c r="I21" s="847">
        <f t="shared" si="3"/>
        <v>0</v>
      </c>
      <c r="J21" s="845">
        <f t="shared" si="1"/>
        <v>0</v>
      </c>
    </row>
    <row r="22" spans="1:10" x14ac:dyDescent="0.25">
      <c r="A22" s="19"/>
      <c r="B22" s="211">
        <f t="shared" si="2"/>
        <v>0</v>
      </c>
      <c r="C22" s="15"/>
      <c r="D22" s="72">
        <v>0</v>
      </c>
      <c r="E22" s="143"/>
      <c r="F22" s="110">
        <f t="shared" si="0"/>
        <v>0</v>
      </c>
      <c r="G22" s="73"/>
      <c r="H22" s="74"/>
      <c r="I22" s="847">
        <f t="shared" si="3"/>
        <v>0</v>
      </c>
      <c r="J22" s="845">
        <f t="shared" si="1"/>
        <v>0</v>
      </c>
    </row>
    <row r="23" spans="1:10" x14ac:dyDescent="0.25">
      <c r="A23" s="19"/>
      <c r="B23" s="211">
        <f t="shared" si="2"/>
        <v>0</v>
      </c>
      <c r="C23" s="15"/>
      <c r="D23" s="72">
        <v>0</v>
      </c>
      <c r="E23" s="143"/>
      <c r="F23" s="110">
        <f t="shared" si="0"/>
        <v>0</v>
      </c>
      <c r="G23" s="73"/>
      <c r="H23" s="74"/>
      <c r="I23" s="847">
        <f t="shared" si="3"/>
        <v>0</v>
      </c>
      <c r="J23" s="845">
        <f t="shared" si="1"/>
        <v>0</v>
      </c>
    </row>
    <row r="24" spans="1:10" x14ac:dyDescent="0.25">
      <c r="A24" s="19"/>
      <c r="B24" s="211">
        <f t="shared" si="2"/>
        <v>0</v>
      </c>
      <c r="C24" s="15"/>
      <c r="D24" s="72">
        <v>0</v>
      </c>
      <c r="E24" s="143"/>
      <c r="F24" s="110">
        <f t="shared" si="0"/>
        <v>0</v>
      </c>
      <c r="G24" s="73"/>
      <c r="H24" s="74"/>
      <c r="I24" s="847">
        <f t="shared" si="3"/>
        <v>0</v>
      </c>
      <c r="J24" s="845">
        <f t="shared" si="1"/>
        <v>0</v>
      </c>
    </row>
    <row r="25" spans="1:10" x14ac:dyDescent="0.25">
      <c r="A25" s="19"/>
      <c r="B25" s="211">
        <f t="shared" si="2"/>
        <v>0</v>
      </c>
      <c r="C25" s="15"/>
      <c r="D25" s="72">
        <v>0</v>
      </c>
      <c r="E25" s="143"/>
      <c r="F25" s="110">
        <f t="shared" si="0"/>
        <v>0</v>
      </c>
      <c r="G25" s="73"/>
      <c r="H25" s="74"/>
      <c r="I25" s="847">
        <f t="shared" si="3"/>
        <v>0</v>
      </c>
      <c r="J25" s="845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110">
        <f t="shared" si="0"/>
        <v>0</v>
      </c>
      <c r="G26" s="73"/>
      <c r="H26" s="74"/>
      <c r="I26" s="847">
        <f t="shared" si="3"/>
        <v>0</v>
      </c>
      <c r="J26" s="845">
        <f t="shared" si="1"/>
        <v>0</v>
      </c>
    </row>
    <row r="27" spans="1:10" x14ac:dyDescent="0.25">
      <c r="B27" s="211">
        <f t="shared" si="2"/>
        <v>0</v>
      </c>
      <c r="C27" s="15"/>
      <c r="D27" s="72">
        <v>0</v>
      </c>
      <c r="E27" s="143"/>
      <c r="F27" s="110">
        <f t="shared" si="0"/>
        <v>0</v>
      </c>
      <c r="G27" s="73"/>
      <c r="H27" s="74"/>
      <c r="I27" s="848">
        <f t="shared" si="3"/>
        <v>0</v>
      </c>
      <c r="J27" s="845">
        <f t="shared" si="1"/>
        <v>0</v>
      </c>
    </row>
    <row r="28" spans="1:10" ht="15.75" thickBot="1" x14ac:dyDescent="0.3">
      <c r="A28" s="128"/>
      <c r="B28" s="212"/>
      <c r="C28" s="38"/>
      <c r="D28" s="72">
        <v>0</v>
      </c>
      <c r="E28" s="361"/>
      <c r="F28" s="239">
        <f t="shared" si="0"/>
        <v>0</v>
      </c>
      <c r="G28" s="148"/>
      <c r="H28" s="228"/>
      <c r="I28" s="849"/>
      <c r="J28" s="850">
        <f t="shared" si="1"/>
        <v>0</v>
      </c>
    </row>
    <row r="29" spans="1:10" ht="15.75" thickTop="1" x14ac:dyDescent="0.25">
      <c r="A29" s="48">
        <f>SUM(A28:A28)</f>
        <v>0</v>
      </c>
      <c r="C29" s="76">
        <f>SUM(C8:C28)</f>
        <v>0</v>
      </c>
      <c r="D29" s="110">
        <f>SUM(D8:D28)</f>
        <v>0</v>
      </c>
      <c r="E29" s="143"/>
      <c r="F29" s="110">
        <f>SUM(F8:F28)</f>
        <v>0</v>
      </c>
      <c r="G29" s="166"/>
      <c r="H29" s="166"/>
    </row>
    <row r="30" spans="1:10" ht="15.75" thickBot="1" x14ac:dyDescent="0.3">
      <c r="A30" s="48"/>
    </row>
    <row r="31" spans="1:10" x14ac:dyDescent="0.25">
      <c r="B31" s="213"/>
      <c r="D31" s="1099" t="s">
        <v>21</v>
      </c>
      <c r="E31" s="1100"/>
      <c r="F31" s="150">
        <f>E4+E5-F29+E6</f>
        <v>0</v>
      </c>
    </row>
    <row r="32" spans="1:10" ht="15.75" thickBot="1" x14ac:dyDescent="0.3">
      <c r="A32" s="132"/>
      <c r="D32" s="695" t="s">
        <v>4</v>
      </c>
      <c r="E32" s="696"/>
      <c r="F32" s="50">
        <f>F4+F5-C29+F6</f>
        <v>0</v>
      </c>
    </row>
    <row r="33" spans="2:2" x14ac:dyDescent="0.25">
      <c r="B33" s="213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6" bestFit="1" customWidth="1"/>
    <col min="3" max="3" width="13.28515625" bestFit="1" customWidth="1"/>
    <col min="6" max="6" width="12" customWidth="1"/>
    <col min="9" max="9" width="11.42578125" style="941"/>
    <col min="10" max="10" width="17.5703125" customWidth="1"/>
  </cols>
  <sheetData>
    <row r="1" spans="1:11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11" ht="16.5" thickBot="1" x14ac:dyDescent="0.3">
      <c r="K2" s="808"/>
    </row>
    <row r="3" spans="1:11" ht="17.25" thickTop="1" thickBot="1" x14ac:dyDescent="0.3">
      <c r="A3" s="9" t="s">
        <v>0</v>
      </c>
      <c r="B3" s="75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1" ht="16.5" thickTop="1" x14ac:dyDescent="0.25">
      <c r="C4" s="135"/>
      <c r="D4" s="143"/>
      <c r="E4" s="209"/>
      <c r="F4" s="146"/>
      <c r="G4" s="39"/>
    </row>
    <row r="5" spans="1:11" ht="18.75" x14ac:dyDescent="0.3">
      <c r="A5" s="79"/>
      <c r="B5" s="578" t="s">
        <v>108</v>
      </c>
      <c r="C5" s="135"/>
      <c r="D5" s="143"/>
      <c r="E5" s="209"/>
      <c r="F5" s="146"/>
      <c r="G5" s="92">
        <f>F29</f>
        <v>0</v>
      </c>
      <c r="H5" s="7">
        <f>E5-G5+E4+E6</f>
        <v>0</v>
      </c>
    </row>
    <row r="6" spans="1:11" ht="16.5" thickBot="1" x14ac:dyDescent="0.3">
      <c r="B6" s="206"/>
      <c r="C6" s="274"/>
      <c r="D6" s="273"/>
      <c r="E6" s="338"/>
      <c r="F6" s="268"/>
    </row>
    <row r="7" spans="1:11" ht="17.25" thickTop="1" thickBot="1" x14ac:dyDescent="0.3">
      <c r="B7" s="2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42"/>
      <c r="J7" s="24"/>
    </row>
    <row r="8" spans="1:11" ht="16.5" thickTop="1" x14ac:dyDescent="0.25">
      <c r="A8" s="58" t="s">
        <v>32</v>
      </c>
      <c r="B8" s="211">
        <f>F4+F5+F6-C8</f>
        <v>0</v>
      </c>
      <c r="C8" s="15"/>
      <c r="D8" s="72">
        <v>0</v>
      </c>
      <c r="E8" s="143"/>
      <c r="F8" s="302">
        <f t="shared" ref="F8:F9" si="0">D8</f>
        <v>0</v>
      </c>
      <c r="G8" s="291"/>
      <c r="H8" s="292"/>
      <c r="I8" s="943">
        <f>E5+E6-F8+E4</f>
        <v>0</v>
      </c>
      <c r="J8" s="874">
        <f>H8*F8</f>
        <v>0</v>
      </c>
    </row>
    <row r="9" spans="1:11" x14ac:dyDescent="0.25">
      <c r="B9" s="211">
        <f>B8-C9</f>
        <v>0</v>
      </c>
      <c r="C9" s="15"/>
      <c r="D9" s="72">
        <v>0</v>
      </c>
      <c r="E9" s="143"/>
      <c r="F9" s="302">
        <f t="shared" si="0"/>
        <v>0</v>
      </c>
      <c r="G9" s="291"/>
      <c r="H9" s="292"/>
      <c r="I9" s="943">
        <f>I8-F9</f>
        <v>0</v>
      </c>
      <c r="J9" s="874">
        <f t="shared" ref="J9:J28" si="1">H9*F9</f>
        <v>0</v>
      </c>
    </row>
    <row r="10" spans="1:11" x14ac:dyDescent="0.25">
      <c r="B10" s="211">
        <f t="shared" ref="B10:B27" si="2">B9-C10</f>
        <v>0</v>
      </c>
      <c r="C10" s="15"/>
      <c r="D10" s="72">
        <v>0</v>
      </c>
      <c r="E10" s="143"/>
      <c r="F10" s="302">
        <f t="shared" ref="F10:F28" si="3">D10</f>
        <v>0</v>
      </c>
      <c r="G10" s="291"/>
      <c r="H10" s="292"/>
      <c r="I10" s="943">
        <f t="shared" ref="I10:I27" si="4">I9-F10</f>
        <v>0</v>
      </c>
      <c r="J10" s="874">
        <f t="shared" si="1"/>
        <v>0</v>
      </c>
    </row>
    <row r="11" spans="1:11" x14ac:dyDescent="0.25">
      <c r="A11" s="58" t="s">
        <v>33</v>
      </c>
      <c r="B11" s="211">
        <f t="shared" si="2"/>
        <v>0</v>
      </c>
      <c r="C11" s="15"/>
      <c r="D11" s="72">
        <v>0</v>
      </c>
      <c r="E11" s="143"/>
      <c r="F11" s="302">
        <f t="shared" si="3"/>
        <v>0</v>
      </c>
      <c r="G11" s="291"/>
      <c r="H11" s="292"/>
      <c r="I11" s="943">
        <f t="shared" si="4"/>
        <v>0</v>
      </c>
      <c r="J11" s="874">
        <f t="shared" si="1"/>
        <v>0</v>
      </c>
    </row>
    <row r="12" spans="1:11" x14ac:dyDescent="0.25">
      <c r="B12" s="211">
        <f t="shared" si="2"/>
        <v>0</v>
      </c>
      <c r="C12" s="15"/>
      <c r="D12" s="72">
        <v>0</v>
      </c>
      <c r="E12" s="143"/>
      <c r="F12" s="302">
        <f t="shared" si="3"/>
        <v>0</v>
      </c>
      <c r="G12" s="291"/>
      <c r="H12" s="292"/>
      <c r="I12" s="943">
        <f t="shared" si="4"/>
        <v>0</v>
      </c>
      <c r="J12" s="874">
        <f t="shared" si="1"/>
        <v>0</v>
      </c>
    </row>
    <row r="13" spans="1:11" x14ac:dyDescent="0.25">
      <c r="A13" s="19"/>
      <c r="B13" s="211">
        <f t="shared" si="2"/>
        <v>0</v>
      </c>
      <c r="C13" s="15"/>
      <c r="D13" s="72">
        <v>0</v>
      </c>
      <c r="E13" s="143"/>
      <c r="F13" s="302">
        <f t="shared" si="3"/>
        <v>0</v>
      </c>
      <c r="G13" s="291"/>
      <c r="H13" s="292"/>
      <c r="I13" s="943">
        <f t="shared" si="4"/>
        <v>0</v>
      </c>
      <c r="J13" s="874">
        <f t="shared" si="1"/>
        <v>0</v>
      </c>
    </row>
    <row r="14" spans="1:11" x14ac:dyDescent="0.25">
      <c r="A14" s="19"/>
      <c r="B14" s="211">
        <f t="shared" si="2"/>
        <v>0</v>
      </c>
      <c r="C14" s="15"/>
      <c r="D14" s="72">
        <v>0</v>
      </c>
      <c r="E14" s="143"/>
      <c r="F14" s="302">
        <f t="shared" si="3"/>
        <v>0</v>
      </c>
      <c r="G14" s="291"/>
      <c r="H14" s="292"/>
      <c r="I14" s="943">
        <f t="shared" si="4"/>
        <v>0</v>
      </c>
      <c r="J14" s="874">
        <f t="shared" si="1"/>
        <v>0</v>
      </c>
    </row>
    <row r="15" spans="1:11" x14ac:dyDescent="0.25">
      <c r="A15" s="19"/>
      <c r="B15" s="211">
        <f t="shared" si="2"/>
        <v>0</v>
      </c>
      <c r="C15" s="15"/>
      <c r="D15" s="72">
        <v>0</v>
      </c>
      <c r="E15" s="143"/>
      <c r="F15" s="110">
        <f t="shared" si="3"/>
        <v>0</v>
      </c>
      <c r="G15" s="291"/>
      <c r="H15" s="292"/>
      <c r="I15" s="943">
        <f t="shared" si="4"/>
        <v>0</v>
      </c>
      <c r="J15" s="874">
        <f t="shared" si="1"/>
        <v>0</v>
      </c>
    </row>
    <row r="16" spans="1:11" x14ac:dyDescent="0.25">
      <c r="A16" s="19"/>
      <c r="B16" s="211">
        <f t="shared" si="2"/>
        <v>0</v>
      </c>
      <c r="C16" s="15"/>
      <c r="D16" s="72">
        <v>0</v>
      </c>
      <c r="E16" s="143"/>
      <c r="F16" s="110">
        <f t="shared" si="3"/>
        <v>0</v>
      </c>
      <c r="G16" s="73"/>
      <c r="H16" s="74"/>
      <c r="I16" s="944">
        <f t="shared" si="4"/>
        <v>0</v>
      </c>
      <c r="J16" s="845">
        <f t="shared" si="1"/>
        <v>0</v>
      </c>
    </row>
    <row r="17" spans="1:10" x14ac:dyDescent="0.25">
      <c r="A17" s="19"/>
      <c r="B17" s="211">
        <f t="shared" si="2"/>
        <v>0</v>
      </c>
      <c r="C17" s="15"/>
      <c r="D17" s="72">
        <v>0</v>
      </c>
      <c r="E17" s="143"/>
      <c r="F17" s="110">
        <f t="shared" si="3"/>
        <v>0</v>
      </c>
      <c r="G17" s="73"/>
      <c r="H17" s="74"/>
      <c r="I17" s="944">
        <f t="shared" si="4"/>
        <v>0</v>
      </c>
      <c r="J17" s="845">
        <f t="shared" si="1"/>
        <v>0</v>
      </c>
    </row>
    <row r="18" spans="1:10" x14ac:dyDescent="0.25">
      <c r="A18" s="19"/>
      <c r="B18" s="211">
        <f t="shared" si="2"/>
        <v>0</v>
      </c>
      <c r="C18" s="15"/>
      <c r="D18" s="72">
        <v>0</v>
      </c>
      <c r="E18" s="143"/>
      <c r="F18" s="110">
        <f t="shared" si="3"/>
        <v>0</v>
      </c>
      <c r="G18" s="73"/>
      <c r="H18" s="74"/>
      <c r="I18" s="944">
        <f t="shared" si="4"/>
        <v>0</v>
      </c>
      <c r="J18" s="845">
        <f t="shared" si="1"/>
        <v>0</v>
      </c>
    </row>
    <row r="19" spans="1:10" x14ac:dyDescent="0.25">
      <c r="A19" s="19"/>
      <c r="B19" s="211">
        <f t="shared" si="2"/>
        <v>0</v>
      </c>
      <c r="C19" s="15"/>
      <c r="D19" s="72">
        <v>0</v>
      </c>
      <c r="E19" s="143"/>
      <c r="F19" s="110">
        <f t="shared" si="3"/>
        <v>0</v>
      </c>
      <c r="G19" s="73"/>
      <c r="H19" s="74"/>
      <c r="I19" s="944">
        <f t="shared" si="4"/>
        <v>0</v>
      </c>
      <c r="J19" s="845">
        <f t="shared" si="1"/>
        <v>0</v>
      </c>
    </row>
    <row r="20" spans="1:10" x14ac:dyDescent="0.25">
      <c r="A20" s="19"/>
      <c r="B20" s="211">
        <f t="shared" si="2"/>
        <v>0</v>
      </c>
      <c r="C20" s="15"/>
      <c r="D20" s="72">
        <v>0</v>
      </c>
      <c r="E20" s="143"/>
      <c r="F20" s="110">
        <f t="shared" si="3"/>
        <v>0</v>
      </c>
      <c r="G20" s="73"/>
      <c r="H20" s="74"/>
      <c r="I20" s="944">
        <f t="shared" si="4"/>
        <v>0</v>
      </c>
      <c r="J20" s="845">
        <f t="shared" si="1"/>
        <v>0</v>
      </c>
    </row>
    <row r="21" spans="1:10" x14ac:dyDescent="0.25">
      <c r="A21" s="19"/>
      <c r="B21" s="211">
        <f t="shared" si="2"/>
        <v>0</v>
      </c>
      <c r="C21" s="15"/>
      <c r="D21" s="72">
        <v>0</v>
      </c>
      <c r="E21" s="143"/>
      <c r="F21" s="110">
        <f t="shared" si="3"/>
        <v>0</v>
      </c>
      <c r="G21" s="73"/>
      <c r="H21" s="74"/>
      <c r="I21" s="944">
        <f t="shared" si="4"/>
        <v>0</v>
      </c>
      <c r="J21" s="845">
        <f t="shared" si="1"/>
        <v>0</v>
      </c>
    </row>
    <row r="22" spans="1:10" x14ac:dyDescent="0.25">
      <c r="A22" s="19"/>
      <c r="B22" s="211">
        <f t="shared" si="2"/>
        <v>0</v>
      </c>
      <c r="C22" s="15"/>
      <c r="D22" s="72">
        <v>0</v>
      </c>
      <c r="E22" s="143"/>
      <c r="F22" s="110">
        <f t="shared" si="3"/>
        <v>0</v>
      </c>
      <c r="G22" s="73"/>
      <c r="H22" s="74"/>
      <c r="I22" s="944">
        <f t="shared" si="4"/>
        <v>0</v>
      </c>
      <c r="J22" s="845">
        <f t="shared" si="1"/>
        <v>0</v>
      </c>
    </row>
    <row r="23" spans="1:10" x14ac:dyDescent="0.25">
      <c r="A23" s="19"/>
      <c r="B23" s="211">
        <f t="shared" si="2"/>
        <v>0</v>
      </c>
      <c r="C23" s="15"/>
      <c r="D23" s="72">
        <v>0</v>
      </c>
      <c r="E23" s="143"/>
      <c r="F23" s="110">
        <f t="shared" si="3"/>
        <v>0</v>
      </c>
      <c r="G23" s="73"/>
      <c r="H23" s="74"/>
      <c r="I23" s="944">
        <f t="shared" si="4"/>
        <v>0</v>
      </c>
      <c r="J23" s="845">
        <f t="shared" si="1"/>
        <v>0</v>
      </c>
    </row>
    <row r="24" spans="1:10" x14ac:dyDescent="0.25">
      <c r="A24" s="19"/>
      <c r="B24" s="211">
        <f t="shared" si="2"/>
        <v>0</v>
      </c>
      <c r="C24" s="15"/>
      <c r="D24" s="72">
        <v>0</v>
      </c>
      <c r="E24" s="143"/>
      <c r="F24" s="110">
        <f t="shared" si="3"/>
        <v>0</v>
      </c>
      <c r="G24" s="73"/>
      <c r="H24" s="74"/>
      <c r="I24" s="944">
        <f t="shared" si="4"/>
        <v>0</v>
      </c>
      <c r="J24" s="845">
        <f t="shared" si="1"/>
        <v>0</v>
      </c>
    </row>
    <row r="25" spans="1:10" x14ac:dyDescent="0.25">
      <c r="A25" s="19"/>
      <c r="B25" s="211">
        <f t="shared" si="2"/>
        <v>0</v>
      </c>
      <c r="C25" s="15"/>
      <c r="D25" s="72">
        <v>0</v>
      </c>
      <c r="E25" s="143"/>
      <c r="F25" s="110">
        <f t="shared" si="3"/>
        <v>0</v>
      </c>
      <c r="G25" s="73"/>
      <c r="H25" s="74"/>
      <c r="I25" s="944">
        <f t="shared" si="4"/>
        <v>0</v>
      </c>
      <c r="J25" s="845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110">
        <f t="shared" si="3"/>
        <v>0</v>
      </c>
      <c r="G26" s="73"/>
      <c r="H26" s="74"/>
      <c r="I26" s="944">
        <f t="shared" si="4"/>
        <v>0</v>
      </c>
      <c r="J26" s="845">
        <f t="shared" si="1"/>
        <v>0</v>
      </c>
    </row>
    <row r="27" spans="1:10" x14ac:dyDescent="0.25">
      <c r="B27" s="211">
        <f t="shared" si="2"/>
        <v>0</v>
      </c>
      <c r="C27" s="15"/>
      <c r="D27" s="72">
        <v>0</v>
      </c>
      <c r="E27" s="143"/>
      <c r="F27" s="110">
        <f t="shared" si="3"/>
        <v>0</v>
      </c>
      <c r="G27" s="73"/>
      <c r="H27" s="74"/>
      <c r="I27" s="944">
        <f t="shared" si="4"/>
        <v>0</v>
      </c>
      <c r="J27" s="845">
        <f t="shared" si="1"/>
        <v>0</v>
      </c>
    </row>
    <row r="28" spans="1:10" ht="16.5" thickBot="1" x14ac:dyDescent="0.3">
      <c r="A28" s="128"/>
      <c r="B28" s="212"/>
      <c r="C28" s="38"/>
      <c r="D28" s="72">
        <v>0</v>
      </c>
      <c r="E28" s="361"/>
      <c r="F28" s="239">
        <f t="shared" si="3"/>
        <v>0</v>
      </c>
      <c r="G28" s="148"/>
      <c r="H28" s="228"/>
      <c r="I28" s="945"/>
      <c r="J28" s="850">
        <f t="shared" si="1"/>
        <v>0</v>
      </c>
    </row>
    <row r="29" spans="1:10" ht="16.5" thickTop="1" x14ac:dyDescent="0.25">
      <c r="A29" s="48">
        <f>SUM(A28:A28)</f>
        <v>0</v>
      </c>
      <c r="C29" s="76">
        <f>SUM(C8:C28)</f>
        <v>0</v>
      </c>
      <c r="D29" s="110">
        <f>SUM(D8:D28)</f>
        <v>0</v>
      </c>
      <c r="E29" s="143"/>
      <c r="F29" s="110">
        <f>SUM(F8:F28)</f>
        <v>0</v>
      </c>
      <c r="G29" s="166"/>
      <c r="H29" s="166"/>
    </row>
    <row r="30" spans="1:10" ht="16.5" thickBot="1" x14ac:dyDescent="0.3">
      <c r="A30" s="48"/>
    </row>
    <row r="31" spans="1:10" x14ac:dyDescent="0.25">
      <c r="B31" s="213"/>
      <c r="D31" s="1099" t="s">
        <v>21</v>
      </c>
      <c r="E31" s="1100"/>
      <c r="F31" s="150">
        <f>E4+E5-F29+E6</f>
        <v>0</v>
      </c>
    </row>
    <row r="32" spans="1:10" ht="16.5" thickBot="1" x14ac:dyDescent="0.3">
      <c r="A32" s="132"/>
      <c r="D32" s="938" t="s">
        <v>4</v>
      </c>
      <c r="E32" s="939"/>
      <c r="F32" s="50">
        <f>F4+F5-C29+F6</f>
        <v>0</v>
      </c>
    </row>
    <row r="33" spans="2:2" x14ac:dyDescent="0.25">
      <c r="B33" s="213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6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03"/>
      <c r="B1" s="1103"/>
      <c r="C1" s="1103"/>
      <c r="D1" s="1103"/>
      <c r="E1" s="1103"/>
      <c r="F1" s="1103"/>
      <c r="G1" s="1103"/>
      <c r="H1" s="394">
        <v>1</v>
      </c>
      <c r="I1" s="685"/>
    </row>
    <row r="2" spans="1:10" ht="15.75" thickBot="1" x14ac:dyDescent="0.3">
      <c r="A2" s="79"/>
      <c r="B2" s="79"/>
      <c r="C2" s="79"/>
      <c r="D2" s="79"/>
      <c r="E2" s="79"/>
      <c r="F2" s="79"/>
      <c r="G2" s="79"/>
      <c r="H2" s="79"/>
      <c r="I2" s="676"/>
    </row>
    <row r="3" spans="1:10" ht="16.5" thickTop="1" thickBot="1" x14ac:dyDescent="0.3">
      <c r="A3" s="75" t="s">
        <v>0</v>
      </c>
      <c r="B3" s="75" t="s">
        <v>1</v>
      </c>
      <c r="C3" s="75"/>
      <c r="D3" s="75" t="s">
        <v>2</v>
      </c>
      <c r="E3" s="75" t="s">
        <v>3</v>
      </c>
      <c r="F3" s="75" t="s">
        <v>4</v>
      </c>
      <c r="G3" s="404" t="s">
        <v>20</v>
      </c>
      <c r="H3" s="403" t="s">
        <v>6</v>
      </c>
      <c r="I3" s="686"/>
    </row>
    <row r="4" spans="1:10" ht="15.75" thickTop="1" x14ac:dyDescent="0.25">
      <c r="A4" s="79"/>
      <c r="B4" s="79"/>
      <c r="C4" s="671"/>
      <c r="D4" s="273"/>
      <c r="E4" s="271"/>
      <c r="F4" s="268"/>
      <c r="G4" s="867"/>
      <c r="H4" s="162"/>
      <c r="I4" s="690"/>
    </row>
    <row r="5" spans="1:10" ht="18.75" customHeight="1" thickBot="1" x14ac:dyDescent="0.3">
      <c r="A5" s="864"/>
      <c r="B5" s="792" t="s">
        <v>103</v>
      </c>
      <c r="C5" s="354"/>
      <c r="D5" s="273"/>
      <c r="E5" s="267"/>
      <c r="F5" s="268"/>
      <c r="G5" s="266">
        <f>F30</f>
        <v>0</v>
      </c>
      <c r="H5" s="147">
        <f>E5-G5</f>
        <v>0</v>
      </c>
      <c r="I5" s="687"/>
    </row>
    <row r="6" spans="1:10" ht="15.75" thickBot="1" x14ac:dyDescent="0.3">
      <c r="A6" s="275"/>
      <c r="B6" s="792"/>
      <c r="C6" s="676"/>
      <c r="D6" s="273"/>
      <c r="E6" s="79"/>
      <c r="F6" s="76"/>
      <c r="G6" s="268"/>
      <c r="H6" s="267"/>
      <c r="I6" s="354"/>
    </row>
    <row r="7" spans="1:10" ht="15.75" thickBot="1" x14ac:dyDescent="0.3">
      <c r="A7" s="275"/>
      <c r="B7" s="906"/>
      <c r="C7" s="676"/>
      <c r="D7" s="273"/>
      <c r="E7" s="79"/>
      <c r="F7" s="76"/>
      <c r="G7" s="268"/>
      <c r="H7" s="267"/>
      <c r="I7" s="354"/>
    </row>
    <row r="8" spans="1:10" ht="16.5" thickTop="1" thickBot="1" x14ac:dyDescent="0.3">
      <c r="A8" s="79"/>
      <c r="B8" s="413" t="s">
        <v>7</v>
      </c>
      <c r="C8" s="408" t="s">
        <v>8</v>
      </c>
      <c r="D8" s="409" t="s">
        <v>17</v>
      </c>
      <c r="E8" s="410" t="s">
        <v>2</v>
      </c>
      <c r="F8" s="402" t="s">
        <v>18</v>
      </c>
      <c r="G8" s="411" t="s">
        <v>15</v>
      </c>
      <c r="H8" s="412"/>
      <c r="I8" s="688"/>
    </row>
    <row r="9" spans="1:10" ht="15.75" thickTop="1" x14ac:dyDescent="0.25">
      <c r="A9" s="64"/>
      <c r="B9" s="211">
        <f>F4+F5+F6-C9+F7</f>
        <v>0</v>
      </c>
      <c r="C9" s="15"/>
      <c r="D9" s="72">
        <v>0</v>
      </c>
      <c r="E9" s="373"/>
      <c r="F9" s="306">
        <f>D9</f>
        <v>0</v>
      </c>
      <c r="G9" s="73"/>
      <c r="H9" s="74"/>
      <c r="I9" s="676">
        <f>E4+E5+E6-F9+E7</f>
        <v>0</v>
      </c>
      <c r="J9" s="63">
        <f>H9*F9</f>
        <v>0</v>
      </c>
    </row>
    <row r="10" spans="1:10" x14ac:dyDescent="0.25">
      <c r="A10" s="79"/>
      <c r="B10" s="211">
        <f>B9-C10</f>
        <v>0</v>
      </c>
      <c r="C10" s="15"/>
      <c r="D10" s="72">
        <v>0</v>
      </c>
      <c r="E10" s="373"/>
      <c r="F10" s="306">
        <f t="shared" ref="F10:F29" si="0">D10</f>
        <v>0</v>
      </c>
      <c r="G10" s="73"/>
      <c r="H10" s="74"/>
      <c r="I10" s="676">
        <f>I9-F10</f>
        <v>0</v>
      </c>
      <c r="J10" s="63">
        <f t="shared" ref="J10:J28" si="1">H10*F10</f>
        <v>0</v>
      </c>
    </row>
    <row r="11" spans="1:10" x14ac:dyDescent="0.25">
      <c r="A11" s="79"/>
      <c r="B11" s="211">
        <f t="shared" ref="B11:B29" si="2">B10-C11</f>
        <v>0</v>
      </c>
      <c r="C11" s="15"/>
      <c r="D11" s="72">
        <v>0</v>
      </c>
      <c r="E11" s="373"/>
      <c r="F11" s="306">
        <f t="shared" si="0"/>
        <v>0</v>
      </c>
      <c r="G11" s="291"/>
      <c r="H11" s="292"/>
      <c r="I11" s="354">
        <f t="shared" ref="I11:I27" si="3">I10-F11</f>
        <v>0</v>
      </c>
      <c r="J11" s="63">
        <f t="shared" si="1"/>
        <v>0</v>
      </c>
    </row>
    <row r="12" spans="1:10" x14ac:dyDescent="0.25">
      <c r="A12" s="64"/>
      <c r="B12" s="211">
        <f t="shared" si="2"/>
        <v>0</v>
      </c>
      <c r="C12" s="15"/>
      <c r="D12" s="72">
        <v>0</v>
      </c>
      <c r="E12" s="373"/>
      <c r="F12" s="306">
        <f t="shared" si="0"/>
        <v>0</v>
      </c>
      <c r="G12" s="291"/>
      <c r="H12" s="292"/>
      <c r="I12" s="354">
        <f t="shared" si="3"/>
        <v>0</v>
      </c>
      <c r="J12" s="63">
        <f t="shared" si="1"/>
        <v>0</v>
      </c>
    </row>
    <row r="13" spans="1:10" x14ac:dyDescent="0.25">
      <c r="A13" s="79"/>
      <c r="B13" s="211">
        <f t="shared" si="2"/>
        <v>0</v>
      </c>
      <c r="C13" s="15"/>
      <c r="D13" s="72">
        <v>0</v>
      </c>
      <c r="E13" s="373"/>
      <c r="F13" s="306">
        <f t="shared" si="0"/>
        <v>0</v>
      </c>
      <c r="G13" s="291"/>
      <c r="H13" s="292"/>
      <c r="I13" s="354">
        <f t="shared" si="3"/>
        <v>0</v>
      </c>
      <c r="J13" s="63">
        <f t="shared" si="1"/>
        <v>0</v>
      </c>
    </row>
    <row r="14" spans="1:10" x14ac:dyDescent="0.25">
      <c r="A14" s="79"/>
      <c r="B14" s="211">
        <f t="shared" si="2"/>
        <v>0</v>
      </c>
      <c r="C14" s="15"/>
      <c r="D14" s="72">
        <v>0</v>
      </c>
      <c r="E14" s="373"/>
      <c r="F14" s="306">
        <f t="shared" si="0"/>
        <v>0</v>
      </c>
      <c r="G14" s="291"/>
      <c r="H14" s="292"/>
      <c r="I14" s="354">
        <f t="shared" si="3"/>
        <v>0</v>
      </c>
      <c r="J14" s="63">
        <f t="shared" si="1"/>
        <v>0</v>
      </c>
    </row>
    <row r="15" spans="1:10" x14ac:dyDescent="0.25">
      <c r="A15" s="79"/>
      <c r="B15" s="211">
        <f t="shared" si="2"/>
        <v>0</v>
      </c>
      <c r="C15" s="15"/>
      <c r="D15" s="72">
        <v>0</v>
      </c>
      <c r="E15" s="373"/>
      <c r="F15" s="306">
        <f t="shared" si="0"/>
        <v>0</v>
      </c>
      <c r="G15" s="291"/>
      <c r="H15" s="292"/>
      <c r="I15" s="354">
        <f t="shared" si="3"/>
        <v>0</v>
      </c>
      <c r="J15" s="63">
        <f t="shared" si="1"/>
        <v>0</v>
      </c>
    </row>
    <row r="16" spans="1:10" x14ac:dyDescent="0.25">
      <c r="A16" s="79"/>
      <c r="B16" s="211">
        <f t="shared" si="2"/>
        <v>0</v>
      </c>
      <c r="C16" s="15"/>
      <c r="D16" s="72">
        <v>0</v>
      </c>
      <c r="E16" s="373"/>
      <c r="F16" s="306">
        <f t="shared" si="0"/>
        <v>0</v>
      </c>
      <c r="G16" s="291"/>
      <c r="H16" s="292"/>
      <c r="I16" s="354">
        <f t="shared" si="3"/>
        <v>0</v>
      </c>
      <c r="J16" s="63">
        <f t="shared" si="1"/>
        <v>0</v>
      </c>
    </row>
    <row r="17" spans="1:10" x14ac:dyDescent="0.25">
      <c r="A17" s="79"/>
      <c r="B17" s="211">
        <f t="shared" si="2"/>
        <v>0</v>
      </c>
      <c r="C17" s="15"/>
      <c r="D17" s="72">
        <v>0</v>
      </c>
      <c r="E17" s="373"/>
      <c r="F17" s="306">
        <f t="shared" si="0"/>
        <v>0</v>
      </c>
      <c r="G17" s="291"/>
      <c r="H17" s="292"/>
      <c r="I17" s="354">
        <f t="shared" si="3"/>
        <v>0</v>
      </c>
      <c r="J17" s="63">
        <f t="shared" si="1"/>
        <v>0</v>
      </c>
    </row>
    <row r="18" spans="1:10" x14ac:dyDescent="0.25">
      <c r="A18" s="79"/>
      <c r="B18" s="211">
        <f t="shared" si="2"/>
        <v>0</v>
      </c>
      <c r="C18" s="15"/>
      <c r="D18" s="72">
        <v>0</v>
      </c>
      <c r="E18" s="373"/>
      <c r="F18" s="306">
        <f t="shared" si="0"/>
        <v>0</v>
      </c>
      <c r="G18" s="73"/>
      <c r="H18" s="74"/>
      <c r="I18" s="676">
        <f t="shared" si="3"/>
        <v>0</v>
      </c>
      <c r="J18" s="63">
        <f t="shared" si="1"/>
        <v>0</v>
      </c>
    </row>
    <row r="19" spans="1:10" x14ac:dyDescent="0.25">
      <c r="A19" s="79"/>
      <c r="B19" s="211">
        <f t="shared" si="2"/>
        <v>0</v>
      </c>
      <c r="C19" s="15"/>
      <c r="D19" s="72">
        <v>0</v>
      </c>
      <c r="E19" s="373"/>
      <c r="F19" s="306">
        <f t="shared" si="0"/>
        <v>0</v>
      </c>
      <c r="G19" s="73"/>
      <c r="H19" s="74"/>
      <c r="I19" s="676">
        <f t="shared" si="3"/>
        <v>0</v>
      </c>
      <c r="J19" s="63">
        <f t="shared" si="1"/>
        <v>0</v>
      </c>
    </row>
    <row r="20" spans="1:10" x14ac:dyDescent="0.25">
      <c r="A20" s="79"/>
      <c r="B20" s="211">
        <f t="shared" si="2"/>
        <v>0</v>
      </c>
      <c r="C20" s="15"/>
      <c r="D20" s="72">
        <v>0</v>
      </c>
      <c r="E20" s="373"/>
      <c r="F20" s="306">
        <f t="shared" si="0"/>
        <v>0</v>
      </c>
      <c r="G20" s="73"/>
      <c r="H20" s="74"/>
      <c r="I20" s="676">
        <f t="shared" si="3"/>
        <v>0</v>
      </c>
      <c r="J20" s="63">
        <f t="shared" si="1"/>
        <v>0</v>
      </c>
    </row>
    <row r="21" spans="1:10" x14ac:dyDescent="0.25">
      <c r="A21" s="79"/>
      <c r="B21" s="211">
        <f t="shared" si="2"/>
        <v>0</v>
      </c>
      <c r="C21" s="15"/>
      <c r="D21" s="72">
        <v>0</v>
      </c>
      <c r="E21" s="373"/>
      <c r="F21" s="306">
        <f t="shared" si="0"/>
        <v>0</v>
      </c>
      <c r="G21" s="73"/>
      <c r="H21" s="74"/>
      <c r="I21" s="676">
        <f t="shared" si="3"/>
        <v>0</v>
      </c>
      <c r="J21" s="63">
        <f t="shared" si="1"/>
        <v>0</v>
      </c>
    </row>
    <row r="22" spans="1:10" x14ac:dyDescent="0.25">
      <c r="A22" s="79"/>
      <c r="B22" s="211">
        <f t="shared" si="2"/>
        <v>0</v>
      </c>
      <c r="C22" s="15"/>
      <c r="D22" s="72">
        <v>0</v>
      </c>
      <c r="E22" s="373"/>
      <c r="F22" s="306">
        <f t="shared" si="0"/>
        <v>0</v>
      </c>
      <c r="G22" s="73"/>
      <c r="H22" s="74"/>
      <c r="I22" s="676">
        <f t="shared" si="3"/>
        <v>0</v>
      </c>
      <c r="J22" s="63">
        <f t="shared" si="1"/>
        <v>0</v>
      </c>
    </row>
    <row r="23" spans="1:10" x14ac:dyDescent="0.25">
      <c r="A23" s="19"/>
      <c r="B23" s="211">
        <f t="shared" si="2"/>
        <v>0</v>
      </c>
      <c r="C23" s="76"/>
      <c r="D23" s="72">
        <v>0</v>
      </c>
      <c r="E23" s="143"/>
      <c r="F23" s="306">
        <f t="shared" si="0"/>
        <v>0</v>
      </c>
      <c r="G23" s="73"/>
      <c r="H23" s="74"/>
      <c r="I23" s="676">
        <f t="shared" si="3"/>
        <v>0</v>
      </c>
      <c r="J23" s="63">
        <f t="shared" si="1"/>
        <v>0</v>
      </c>
    </row>
    <row r="24" spans="1:10" x14ac:dyDescent="0.25">
      <c r="A24" s="19"/>
      <c r="B24" s="211">
        <f t="shared" si="2"/>
        <v>0</v>
      </c>
      <c r="C24" s="76"/>
      <c r="D24" s="72">
        <v>0</v>
      </c>
      <c r="E24" s="143"/>
      <c r="F24" s="306">
        <f t="shared" si="0"/>
        <v>0</v>
      </c>
      <c r="G24" s="73"/>
      <c r="H24" s="74"/>
      <c r="I24" s="676">
        <f t="shared" si="3"/>
        <v>0</v>
      </c>
      <c r="J24" s="63">
        <f t="shared" si="1"/>
        <v>0</v>
      </c>
    </row>
    <row r="25" spans="1:10" x14ac:dyDescent="0.25">
      <c r="A25" s="19"/>
      <c r="B25" s="211">
        <f t="shared" si="2"/>
        <v>0</v>
      </c>
      <c r="C25" s="76"/>
      <c r="D25" s="72">
        <v>0</v>
      </c>
      <c r="E25" s="143"/>
      <c r="F25" s="306">
        <f t="shared" si="0"/>
        <v>0</v>
      </c>
      <c r="G25" s="73"/>
      <c r="H25" s="74"/>
      <c r="I25" s="676">
        <f t="shared" si="3"/>
        <v>0</v>
      </c>
      <c r="J25" s="63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306">
        <f t="shared" si="0"/>
        <v>0</v>
      </c>
      <c r="G26" s="73"/>
      <c r="H26" s="74"/>
      <c r="I26" s="676">
        <f t="shared" si="3"/>
        <v>0</v>
      </c>
      <c r="J26" s="63">
        <f t="shared" si="1"/>
        <v>0</v>
      </c>
    </row>
    <row r="27" spans="1:10" x14ac:dyDescent="0.25">
      <c r="A27" s="19"/>
      <c r="B27" s="211">
        <f t="shared" si="2"/>
        <v>0</v>
      </c>
      <c r="C27" s="15"/>
      <c r="D27" s="72">
        <v>0</v>
      </c>
      <c r="E27" s="143"/>
      <c r="F27" s="306">
        <f t="shared" si="0"/>
        <v>0</v>
      </c>
      <c r="G27" s="73"/>
      <c r="H27" s="74"/>
      <c r="I27" s="676">
        <f t="shared" si="3"/>
        <v>0</v>
      </c>
      <c r="J27" s="63">
        <f t="shared" si="1"/>
        <v>0</v>
      </c>
    </row>
    <row r="28" spans="1:10" x14ac:dyDescent="0.25">
      <c r="B28" s="211">
        <f t="shared" si="2"/>
        <v>0</v>
      </c>
      <c r="C28" s="15"/>
      <c r="D28" s="72">
        <v>0</v>
      </c>
      <c r="E28" s="143"/>
      <c r="F28" s="306">
        <f t="shared" si="0"/>
        <v>0</v>
      </c>
      <c r="G28" s="73"/>
      <c r="H28" s="74"/>
      <c r="I28" s="676">
        <f>SUM(I9:I27)</f>
        <v>0</v>
      </c>
      <c r="J28" s="63">
        <f t="shared" si="1"/>
        <v>0</v>
      </c>
    </row>
    <row r="29" spans="1:10" ht="15.75" thickBot="1" x14ac:dyDescent="0.3">
      <c r="A29" s="128"/>
      <c r="B29" s="211">
        <f t="shared" si="2"/>
        <v>0</v>
      </c>
      <c r="C29" s="38"/>
      <c r="D29" s="72">
        <v>0</v>
      </c>
      <c r="E29" s="361"/>
      <c r="F29" s="306">
        <f t="shared" si="0"/>
        <v>0</v>
      </c>
      <c r="G29" s="148"/>
      <c r="H29" s="228"/>
      <c r="I29" s="166"/>
      <c r="J29" s="63">
        <f>SUM(J9:J28)</f>
        <v>0</v>
      </c>
    </row>
    <row r="30" spans="1:10" ht="15.75" thickTop="1" x14ac:dyDescent="0.25">
      <c r="A30" s="48">
        <f>SUM(A29:A29)</f>
        <v>0</v>
      </c>
      <c r="C30" s="76"/>
      <c r="D30" s="110">
        <f>SUM(D9:D29)</f>
        <v>0</v>
      </c>
      <c r="E30" s="143"/>
      <c r="F30" s="110">
        <f>SUM(F9:F29)</f>
        <v>0</v>
      </c>
      <c r="G30" s="166"/>
      <c r="H30" s="166"/>
    </row>
    <row r="31" spans="1:10" ht="15.75" thickBot="1" x14ac:dyDescent="0.3">
      <c r="A31" s="48"/>
    </row>
    <row r="32" spans="1:10" x14ac:dyDescent="0.25">
      <c r="B32" s="213"/>
      <c r="D32" s="1099" t="s">
        <v>21</v>
      </c>
      <c r="E32" s="1100"/>
      <c r="F32" s="150">
        <f>G5-F30</f>
        <v>0</v>
      </c>
    </row>
    <row r="33" spans="1:6" ht="15.75" thickBot="1" x14ac:dyDescent="0.3">
      <c r="A33" s="132"/>
      <c r="D33" s="865" t="s">
        <v>4</v>
      </c>
      <c r="E33" s="866"/>
      <c r="F33" s="50">
        <v>0</v>
      </c>
    </row>
    <row r="34" spans="1:6" x14ac:dyDescent="0.25">
      <c r="B34" s="213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G13" sqref="G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14" t="s">
        <v>266</v>
      </c>
      <c r="B1" s="1114"/>
      <c r="C1" s="1114"/>
      <c r="D1" s="1114"/>
      <c r="E1" s="1114"/>
      <c r="F1" s="1114"/>
      <c r="G1" s="111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69"/>
      <c r="D4" s="125"/>
      <c r="E4" s="53"/>
      <c r="F4" s="12"/>
      <c r="G4" s="514"/>
    </row>
    <row r="5" spans="1:9" ht="15.75" x14ac:dyDescent="0.25">
      <c r="A5" s="79" t="s">
        <v>140</v>
      </c>
      <c r="B5" s="669" t="s">
        <v>139</v>
      </c>
      <c r="C5" s="340">
        <v>230</v>
      </c>
      <c r="D5" s="341">
        <v>44327</v>
      </c>
      <c r="E5" s="342">
        <v>25</v>
      </c>
      <c r="F5" s="324">
        <v>5</v>
      </c>
      <c r="G5" s="303">
        <f>F26</f>
        <v>55</v>
      </c>
      <c r="H5" s="7">
        <f>E5-G5+E4+E6</f>
        <v>20</v>
      </c>
    </row>
    <row r="6" spans="1:9" ht="15.75" thickBot="1" x14ac:dyDescent="0.3">
      <c r="B6" s="206"/>
      <c r="C6" s="69">
        <v>230</v>
      </c>
      <c r="D6" s="125">
        <v>44347</v>
      </c>
      <c r="E6" s="110">
        <v>50</v>
      </c>
      <c r="F6" s="76">
        <v>10</v>
      </c>
    </row>
    <row r="7" spans="1:9" ht="16.5" thickTop="1" thickBot="1" x14ac:dyDescent="0.3">
      <c r="B7" s="67" t="s">
        <v>7</v>
      </c>
      <c r="C7" s="27" t="s">
        <v>8</v>
      </c>
      <c r="D7" s="237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 t="s">
        <v>32</v>
      </c>
      <c r="B8" s="761">
        <f>F4+F5+F6-C8</f>
        <v>13</v>
      </c>
      <c r="C8" s="268">
        <v>2</v>
      </c>
      <c r="D8" s="290">
        <v>10</v>
      </c>
      <c r="E8" s="362">
        <v>44328</v>
      </c>
      <c r="F8" s="110">
        <f t="shared" ref="F8:F25" si="0">D8</f>
        <v>10</v>
      </c>
      <c r="G8" s="291" t="s">
        <v>149</v>
      </c>
      <c r="H8" s="292">
        <v>260</v>
      </c>
      <c r="I8" s="48">
        <f>E4+E5+E6-F8</f>
        <v>65</v>
      </c>
    </row>
    <row r="9" spans="1:9" x14ac:dyDescent="0.25">
      <c r="B9" s="761">
        <f>B8-C9</f>
        <v>10</v>
      </c>
      <c r="C9" s="268">
        <v>3</v>
      </c>
      <c r="D9" s="290">
        <v>15</v>
      </c>
      <c r="E9" s="362">
        <v>44330</v>
      </c>
      <c r="F9" s="110">
        <f t="shared" si="0"/>
        <v>15</v>
      </c>
      <c r="G9" s="291" t="s">
        <v>150</v>
      </c>
      <c r="H9" s="292">
        <v>250</v>
      </c>
      <c r="I9" s="48">
        <f>I8-F9</f>
        <v>50</v>
      </c>
    </row>
    <row r="10" spans="1:9" x14ac:dyDescent="0.25">
      <c r="B10" s="761">
        <f>B9-C10</f>
        <v>8</v>
      </c>
      <c r="C10" s="268">
        <v>2</v>
      </c>
      <c r="D10" s="1040">
        <v>10</v>
      </c>
      <c r="E10" s="1054">
        <v>44386</v>
      </c>
      <c r="F10" s="1055">
        <f t="shared" si="0"/>
        <v>10</v>
      </c>
      <c r="G10" s="546" t="s">
        <v>434</v>
      </c>
      <c r="H10" s="634">
        <v>250</v>
      </c>
      <c r="I10" s="48">
        <f t="shared" ref="I10:I25" si="1">I9-F10</f>
        <v>40</v>
      </c>
    </row>
    <row r="11" spans="1:9" x14ac:dyDescent="0.25">
      <c r="A11" s="58" t="s">
        <v>33</v>
      </c>
      <c r="B11" s="761">
        <f t="shared" ref="B11:B25" si="2">B10-C11</f>
        <v>5</v>
      </c>
      <c r="C11" s="268">
        <v>3</v>
      </c>
      <c r="D11" s="1040">
        <v>15</v>
      </c>
      <c r="E11" s="1054">
        <v>44385</v>
      </c>
      <c r="F11" s="1038">
        <f t="shared" si="0"/>
        <v>15</v>
      </c>
      <c r="G11" s="546" t="s">
        <v>439</v>
      </c>
      <c r="H11" s="634">
        <v>250</v>
      </c>
      <c r="I11" s="48">
        <f t="shared" si="1"/>
        <v>25</v>
      </c>
    </row>
    <row r="12" spans="1:9" x14ac:dyDescent="0.25">
      <c r="B12" s="761">
        <f t="shared" si="2"/>
        <v>4</v>
      </c>
      <c r="C12" s="268">
        <v>1</v>
      </c>
      <c r="D12" s="1040">
        <v>5</v>
      </c>
      <c r="E12" s="1054">
        <v>44387</v>
      </c>
      <c r="F12" s="1038">
        <f t="shared" si="0"/>
        <v>5</v>
      </c>
      <c r="G12" s="546" t="s">
        <v>449</v>
      </c>
      <c r="H12" s="634">
        <v>250</v>
      </c>
      <c r="I12" s="48">
        <f t="shared" si="1"/>
        <v>20</v>
      </c>
    </row>
    <row r="13" spans="1:9" x14ac:dyDescent="0.25">
      <c r="A13" s="19"/>
      <c r="B13" s="761">
        <f t="shared" si="2"/>
        <v>4</v>
      </c>
      <c r="C13" s="268"/>
      <c r="D13" s="1040"/>
      <c r="E13" s="1054"/>
      <c r="F13" s="1038">
        <f t="shared" si="0"/>
        <v>0</v>
      </c>
      <c r="G13" s="546"/>
      <c r="H13" s="634"/>
      <c r="I13" s="48">
        <f t="shared" si="1"/>
        <v>20</v>
      </c>
    </row>
    <row r="14" spans="1:9" x14ac:dyDescent="0.25">
      <c r="B14" s="761">
        <f>B13-C14</f>
        <v>4</v>
      </c>
      <c r="C14" s="268"/>
      <c r="D14" s="1040"/>
      <c r="E14" s="1054"/>
      <c r="F14" s="1038">
        <f t="shared" si="0"/>
        <v>0</v>
      </c>
      <c r="G14" s="546"/>
      <c r="H14" s="634"/>
      <c r="I14" s="48">
        <f t="shared" si="1"/>
        <v>20</v>
      </c>
    </row>
    <row r="15" spans="1:9" x14ac:dyDescent="0.25">
      <c r="B15" s="761">
        <f t="shared" ref="B15:B22" si="3">B14-C15</f>
        <v>4</v>
      </c>
      <c r="C15" s="268"/>
      <c r="D15" s="1040"/>
      <c r="E15" s="1054"/>
      <c r="F15" s="1038">
        <f t="shared" si="0"/>
        <v>0</v>
      </c>
      <c r="G15" s="546"/>
      <c r="H15" s="634"/>
      <c r="I15" s="48">
        <f t="shared" si="1"/>
        <v>20</v>
      </c>
    </row>
    <row r="16" spans="1:9" x14ac:dyDescent="0.25">
      <c r="B16" s="761">
        <f t="shared" si="3"/>
        <v>4</v>
      </c>
      <c r="C16" s="268"/>
      <c r="D16" s="756"/>
      <c r="E16" s="927"/>
      <c r="F16" s="923">
        <f t="shared" si="0"/>
        <v>0</v>
      </c>
      <c r="G16" s="758"/>
      <c r="H16" s="759"/>
      <c r="I16" s="48">
        <f t="shared" si="1"/>
        <v>20</v>
      </c>
    </row>
    <row r="17" spans="1:9" x14ac:dyDescent="0.25">
      <c r="B17" s="761">
        <f t="shared" si="3"/>
        <v>4</v>
      </c>
      <c r="C17" s="268"/>
      <c r="D17" s="756"/>
      <c r="E17" s="927"/>
      <c r="F17" s="923">
        <f t="shared" si="0"/>
        <v>0</v>
      </c>
      <c r="G17" s="758"/>
      <c r="H17" s="759"/>
      <c r="I17" s="48">
        <f t="shared" si="1"/>
        <v>20</v>
      </c>
    </row>
    <row r="18" spans="1:9" x14ac:dyDescent="0.25">
      <c r="B18" s="761">
        <f t="shared" si="3"/>
        <v>4</v>
      </c>
      <c r="C18" s="268"/>
      <c r="D18" s="756"/>
      <c r="E18" s="927"/>
      <c r="F18" s="923">
        <f t="shared" si="0"/>
        <v>0</v>
      </c>
      <c r="G18" s="758"/>
      <c r="H18" s="759"/>
      <c r="I18" s="48">
        <f t="shared" si="1"/>
        <v>20</v>
      </c>
    </row>
    <row r="19" spans="1:9" x14ac:dyDescent="0.25">
      <c r="B19" s="761">
        <f t="shared" si="3"/>
        <v>4</v>
      </c>
      <c r="C19" s="268"/>
      <c r="D19" s="756"/>
      <c r="E19" s="927"/>
      <c r="F19" s="923">
        <f t="shared" si="0"/>
        <v>0</v>
      </c>
      <c r="G19" s="758"/>
      <c r="H19" s="759"/>
      <c r="I19" s="48">
        <f t="shared" si="1"/>
        <v>20</v>
      </c>
    </row>
    <row r="20" spans="1:9" x14ac:dyDescent="0.25">
      <c r="B20" s="761">
        <f t="shared" si="3"/>
        <v>4</v>
      </c>
      <c r="C20" s="268"/>
      <c r="D20" s="756"/>
      <c r="E20" s="927"/>
      <c r="F20" s="923">
        <f t="shared" si="0"/>
        <v>0</v>
      </c>
      <c r="G20" s="758"/>
      <c r="H20" s="759"/>
      <c r="I20" s="48">
        <f t="shared" si="1"/>
        <v>20</v>
      </c>
    </row>
    <row r="21" spans="1:9" x14ac:dyDescent="0.25">
      <c r="B21" s="761">
        <f t="shared" si="3"/>
        <v>4</v>
      </c>
      <c r="C21" s="268"/>
      <c r="D21" s="756"/>
      <c r="E21" s="927"/>
      <c r="F21" s="923">
        <f t="shared" si="0"/>
        <v>0</v>
      </c>
      <c r="G21" s="758"/>
      <c r="H21" s="759"/>
      <c r="I21" s="48">
        <f t="shared" si="1"/>
        <v>20</v>
      </c>
    </row>
    <row r="22" spans="1:9" x14ac:dyDescent="0.25">
      <c r="B22" s="761">
        <f t="shared" si="3"/>
        <v>4</v>
      </c>
      <c r="C22" s="289"/>
      <c r="D22" s="756"/>
      <c r="E22" s="927"/>
      <c r="F22" s="923">
        <f t="shared" si="0"/>
        <v>0</v>
      </c>
      <c r="G22" s="758"/>
      <c r="H22" s="759"/>
      <c r="I22" s="48">
        <f t="shared" si="1"/>
        <v>20</v>
      </c>
    </row>
    <row r="23" spans="1:9" x14ac:dyDescent="0.25">
      <c r="B23" s="761">
        <f t="shared" si="2"/>
        <v>4</v>
      </c>
      <c r="C23" s="15"/>
      <c r="D23" s="777">
        <v>0</v>
      </c>
      <c r="E23" s="927"/>
      <c r="F23" s="923">
        <f t="shared" si="0"/>
        <v>0</v>
      </c>
      <c r="G23" s="758"/>
      <c r="H23" s="759"/>
      <c r="I23" s="288">
        <f t="shared" si="1"/>
        <v>20</v>
      </c>
    </row>
    <row r="24" spans="1:9" x14ac:dyDescent="0.25">
      <c r="B24" s="761">
        <f t="shared" si="2"/>
        <v>4</v>
      </c>
      <c r="C24" s="15"/>
      <c r="D24" s="72">
        <v>0</v>
      </c>
      <c r="E24" s="357"/>
      <c r="F24" s="302">
        <f t="shared" si="0"/>
        <v>0</v>
      </c>
      <c r="G24" s="291"/>
      <c r="H24" s="292"/>
      <c r="I24" s="288">
        <f t="shared" si="1"/>
        <v>20</v>
      </c>
    </row>
    <row r="25" spans="1:9" ht="15.75" thickBot="1" x14ac:dyDescent="0.3">
      <c r="A25" s="128"/>
      <c r="B25" s="761">
        <f t="shared" si="2"/>
        <v>4</v>
      </c>
      <c r="C25" s="38"/>
      <c r="D25" s="72">
        <v>0</v>
      </c>
      <c r="E25" s="238"/>
      <c r="F25" s="816">
        <f t="shared" si="0"/>
        <v>0</v>
      </c>
      <c r="G25" s="817"/>
      <c r="H25" s="818"/>
      <c r="I25" s="288">
        <f t="shared" si="1"/>
        <v>20</v>
      </c>
    </row>
    <row r="26" spans="1:9" ht="15.75" thickTop="1" x14ac:dyDescent="0.25">
      <c r="A26" s="48">
        <f>SUM(A25:A25)</f>
        <v>0</v>
      </c>
      <c r="C26" s="76">
        <f>SUM(C8:C25)</f>
        <v>11</v>
      </c>
      <c r="D26" s="110">
        <f>SUM(D8:D25)</f>
        <v>55</v>
      </c>
      <c r="E26" s="79"/>
      <c r="F26" s="110">
        <f>SUM(F8:F25)</f>
        <v>55</v>
      </c>
      <c r="G26" s="166"/>
      <c r="H26" s="166"/>
    </row>
    <row r="27" spans="1:9" ht="15.75" thickBot="1" x14ac:dyDescent="0.3">
      <c r="A27" s="48"/>
    </row>
    <row r="28" spans="1:9" x14ac:dyDescent="0.25">
      <c r="B28" s="5"/>
      <c r="D28" s="1099" t="s">
        <v>21</v>
      </c>
      <c r="E28" s="1100"/>
      <c r="F28" s="150">
        <f>E4+E5-F26+E6</f>
        <v>20</v>
      </c>
    </row>
    <row r="29" spans="1:9" ht="15.75" thickBot="1" x14ac:dyDescent="0.3">
      <c r="A29" s="132"/>
      <c r="D29" s="512" t="s">
        <v>4</v>
      </c>
      <c r="E29" s="513"/>
      <c r="F29" s="50">
        <f>F4+F5-C26+F6</f>
        <v>4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9"/>
    <col min="10" max="10" width="14.85546875" style="64" customWidth="1"/>
  </cols>
  <sheetData>
    <row r="1" spans="1:10" ht="36.75" customHeight="1" x14ac:dyDescent="0.55000000000000004">
      <c r="A1" s="1108" t="s">
        <v>282</v>
      </c>
      <c r="B1" s="1108"/>
      <c r="C1" s="1108"/>
      <c r="D1" s="1108"/>
      <c r="E1" s="1108"/>
      <c r="F1" s="1108"/>
      <c r="G1" s="110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A4" s="265"/>
      <c r="B4" s="268"/>
      <c r="C4" s="304"/>
      <c r="D4" s="305"/>
      <c r="E4" s="296"/>
      <c r="F4" s="268"/>
      <c r="G4" s="39"/>
    </row>
    <row r="5" spans="1:10" ht="15.75" x14ac:dyDescent="0.25">
      <c r="A5" s="267" t="s">
        <v>161</v>
      </c>
      <c r="B5" s="268"/>
      <c r="C5" s="304">
        <v>22</v>
      </c>
      <c r="D5" s="305">
        <v>44385</v>
      </c>
      <c r="E5" s="296">
        <v>1386.65</v>
      </c>
      <c r="F5" s="268">
        <v>2</v>
      </c>
      <c r="G5" s="92">
        <f>F30</f>
        <v>4119.12</v>
      </c>
      <c r="H5" s="168">
        <f>E5-G5+E6</f>
        <v>-821.4699999999998</v>
      </c>
    </row>
    <row r="6" spans="1:10" ht="15.75" x14ac:dyDescent="0.25">
      <c r="A6" s="275"/>
      <c r="B6" s="790" t="s">
        <v>109</v>
      </c>
      <c r="C6" s="304">
        <v>22.5</v>
      </c>
      <c r="D6" s="305">
        <v>44399</v>
      </c>
      <c r="E6" s="296">
        <v>1911</v>
      </c>
      <c r="F6" s="268">
        <v>2</v>
      </c>
      <c r="G6" s="489"/>
      <c r="H6" s="265"/>
      <c r="I6" s="267"/>
    </row>
    <row r="7" spans="1:10" ht="15.75" thickBot="1" x14ac:dyDescent="0.3">
      <c r="B7" s="76"/>
      <c r="C7" s="170">
        <v>22.5</v>
      </c>
      <c r="D7" s="163">
        <v>44405</v>
      </c>
      <c r="E7" s="296">
        <v>821.47</v>
      </c>
      <c r="F7" s="268">
        <v>1</v>
      </c>
      <c r="G7" s="265"/>
      <c r="H7" s="265"/>
      <c r="I7" s="267"/>
    </row>
    <row r="8" spans="1:10" ht="17.25" thickTop="1" thickBot="1" x14ac:dyDescent="0.3">
      <c r="B8" s="765" t="s">
        <v>7</v>
      </c>
      <c r="C8" s="766" t="s">
        <v>8</v>
      </c>
      <c r="D8" s="767" t="s">
        <v>17</v>
      </c>
      <c r="E8" s="768" t="s">
        <v>2</v>
      </c>
      <c r="F8" s="769" t="s">
        <v>18</v>
      </c>
      <c r="G8" s="764" t="s">
        <v>107</v>
      </c>
      <c r="H8" s="549"/>
      <c r="I8" s="267"/>
    </row>
    <row r="9" spans="1:10" ht="15.75" thickTop="1" x14ac:dyDescent="0.25">
      <c r="A9" s="58" t="s">
        <v>32</v>
      </c>
      <c r="B9" s="93"/>
      <c r="C9" s="770">
        <v>2</v>
      </c>
      <c r="D9" s="771">
        <v>1386.65</v>
      </c>
      <c r="E9" s="772">
        <v>44385</v>
      </c>
      <c r="F9" s="773">
        <f>D9</f>
        <v>1386.65</v>
      </c>
      <c r="G9" s="291" t="s">
        <v>431</v>
      </c>
      <c r="H9" s="292">
        <v>23</v>
      </c>
      <c r="I9" s="296">
        <f>E5+E6+E4+E7-F9</f>
        <v>2732.47</v>
      </c>
      <c r="J9" s="63">
        <f>H9*F9</f>
        <v>31892.95</v>
      </c>
    </row>
    <row r="10" spans="1:10" x14ac:dyDescent="0.25">
      <c r="B10" s="93"/>
      <c r="C10" s="480">
        <v>2</v>
      </c>
      <c r="D10" s="683">
        <v>1911</v>
      </c>
      <c r="E10" s="991">
        <v>44399</v>
      </c>
      <c r="F10" s="481">
        <f>D10</f>
        <v>1911</v>
      </c>
      <c r="G10" s="291" t="s">
        <v>526</v>
      </c>
      <c r="H10" s="292">
        <v>23.5</v>
      </c>
      <c r="I10" s="296">
        <f>I9-F10</f>
        <v>821.4699999999998</v>
      </c>
      <c r="J10" s="331">
        <f t="shared" ref="J10:J28" si="0">H10*F10</f>
        <v>44908.5</v>
      </c>
    </row>
    <row r="11" spans="1:10" x14ac:dyDescent="0.25">
      <c r="B11" s="93"/>
      <c r="C11" s="480">
        <v>1</v>
      </c>
      <c r="D11" s="683">
        <v>821.47</v>
      </c>
      <c r="E11" s="991">
        <v>44406</v>
      </c>
      <c r="F11" s="481">
        <f t="shared" ref="F11:F29" si="1">D11</f>
        <v>821.47</v>
      </c>
      <c r="G11" s="291" t="s">
        <v>556</v>
      </c>
      <c r="H11" s="292">
        <v>23.5</v>
      </c>
      <c r="I11" s="296">
        <f t="shared" ref="I11:I28" si="2">I10-F11</f>
        <v>0</v>
      </c>
      <c r="J11" s="331">
        <f t="shared" si="0"/>
        <v>19304.545000000002</v>
      </c>
    </row>
    <row r="12" spans="1:10" x14ac:dyDescent="0.25">
      <c r="A12" s="58" t="s">
        <v>33</v>
      </c>
      <c r="B12" s="93"/>
      <c r="C12" s="480"/>
      <c r="D12" s="683">
        <v>0</v>
      </c>
      <c r="E12" s="991"/>
      <c r="F12" s="481">
        <f t="shared" si="1"/>
        <v>0</v>
      </c>
      <c r="G12" s="1049"/>
      <c r="H12" s="1050"/>
      <c r="I12" s="1039">
        <f t="shared" si="2"/>
        <v>0</v>
      </c>
      <c r="J12" s="1061">
        <f t="shared" si="0"/>
        <v>0</v>
      </c>
    </row>
    <row r="13" spans="1:10" x14ac:dyDescent="0.25">
      <c r="B13" s="93"/>
      <c r="C13" s="480"/>
      <c r="D13" s="683">
        <v>0</v>
      </c>
      <c r="E13" s="991"/>
      <c r="F13" s="481">
        <f t="shared" si="1"/>
        <v>0</v>
      </c>
      <c r="G13" s="1049"/>
      <c r="H13" s="1050"/>
      <c r="I13" s="1039">
        <f t="shared" si="2"/>
        <v>0</v>
      </c>
      <c r="J13" s="1061">
        <f t="shared" si="0"/>
        <v>0</v>
      </c>
    </row>
    <row r="14" spans="1:10" x14ac:dyDescent="0.25">
      <c r="A14" s="19"/>
      <c r="B14" s="93"/>
      <c r="C14" s="480"/>
      <c r="D14" s="683">
        <v>0</v>
      </c>
      <c r="E14" s="991"/>
      <c r="F14" s="481">
        <f t="shared" si="1"/>
        <v>0</v>
      </c>
      <c r="G14" s="1049"/>
      <c r="H14" s="1050"/>
      <c r="I14" s="1039">
        <f t="shared" si="2"/>
        <v>0</v>
      </c>
      <c r="J14" s="1061">
        <f t="shared" si="0"/>
        <v>0</v>
      </c>
    </row>
    <row r="15" spans="1:10" x14ac:dyDescent="0.25">
      <c r="B15" s="93"/>
      <c r="C15" s="480"/>
      <c r="D15" s="683">
        <v>0</v>
      </c>
      <c r="E15" s="991"/>
      <c r="F15" s="481">
        <f t="shared" si="1"/>
        <v>0</v>
      </c>
      <c r="G15" s="1049"/>
      <c r="H15" s="1050"/>
      <c r="I15" s="1039">
        <f t="shared" si="2"/>
        <v>0</v>
      </c>
      <c r="J15" s="1061">
        <f t="shared" si="0"/>
        <v>0</v>
      </c>
    </row>
    <row r="16" spans="1:10" x14ac:dyDescent="0.25">
      <c r="B16" s="93"/>
      <c r="C16" s="480"/>
      <c r="D16" s="683">
        <v>0</v>
      </c>
      <c r="E16" s="991"/>
      <c r="F16" s="481">
        <f t="shared" si="1"/>
        <v>0</v>
      </c>
      <c r="G16" s="291"/>
      <c r="H16" s="292"/>
      <c r="I16" s="296">
        <f t="shared" si="2"/>
        <v>0</v>
      </c>
      <c r="J16" s="331">
        <f t="shared" si="0"/>
        <v>0</v>
      </c>
    </row>
    <row r="17" spans="1:10" x14ac:dyDescent="0.25">
      <c r="B17" s="93"/>
      <c r="C17" s="480"/>
      <c r="D17" s="683">
        <v>0</v>
      </c>
      <c r="E17" s="991"/>
      <c r="F17" s="481">
        <f t="shared" si="1"/>
        <v>0</v>
      </c>
      <c r="G17" s="291"/>
      <c r="H17" s="292"/>
      <c r="I17" s="296">
        <f t="shared" si="2"/>
        <v>0</v>
      </c>
      <c r="J17" s="331">
        <f t="shared" si="0"/>
        <v>0</v>
      </c>
    </row>
    <row r="18" spans="1:10" x14ac:dyDescent="0.25">
      <c r="B18" s="93"/>
      <c r="C18" s="480"/>
      <c r="D18" s="683">
        <v>0</v>
      </c>
      <c r="E18" s="532"/>
      <c r="F18" s="683">
        <f t="shared" si="1"/>
        <v>0</v>
      </c>
      <c r="G18" s="291"/>
      <c r="H18" s="292"/>
      <c r="I18" s="296">
        <f t="shared" si="2"/>
        <v>0</v>
      </c>
      <c r="J18" s="331">
        <f t="shared" si="0"/>
        <v>0</v>
      </c>
    </row>
    <row r="19" spans="1:10" x14ac:dyDescent="0.25">
      <c r="B19" s="93"/>
      <c r="C19" s="480"/>
      <c r="D19" s="683">
        <v>0</v>
      </c>
      <c r="E19" s="532"/>
      <c r="F19" s="683">
        <f t="shared" si="1"/>
        <v>0</v>
      </c>
      <c r="G19" s="291"/>
      <c r="H19" s="292"/>
      <c r="I19" s="296">
        <f t="shared" si="2"/>
        <v>0</v>
      </c>
      <c r="J19" s="331">
        <f t="shared" si="0"/>
        <v>0</v>
      </c>
    </row>
    <row r="20" spans="1:10" x14ac:dyDescent="0.25">
      <c r="B20" s="93"/>
      <c r="C20" s="480"/>
      <c r="D20" s="683">
        <v>0</v>
      </c>
      <c r="E20" s="532"/>
      <c r="F20" s="683">
        <f t="shared" si="1"/>
        <v>0</v>
      </c>
      <c r="G20" s="291"/>
      <c r="H20" s="292"/>
      <c r="I20" s="296">
        <f t="shared" si="2"/>
        <v>0</v>
      </c>
      <c r="J20" s="331">
        <f t="shared" si="0"/>
        <v>0</v>
      </c>
    </row>
    <row r="21" spans="1:10" x14ac:dyDescent="0.25">
      <c r="B21" s="93"/>
      <c r="C21" s="480"/>
      <c r="D21" s="683">
        <v>0</v>
      </c>
      <c r="E21" s="532"/>
      <c r="F21" s="683">
        <f t="shared" si="1"/>
        <v>0</v>
      </c>
      <c r="G21" s="291"/>
      <c r="H21" s="292"/>
      <c r="I21" s="296">
        <f t="shared" si="2"/>
        <v>0</v>
      </c>
      <c r="J21" s="331">
        <f t="shared" si="0"/>
        <v>0</v>
      </c>
    </row>
    <row r="22" spans="1:10" x14ac:dyDescent="0.25">
      <c r="B22" s="93"/>
      <c r="C22" s="480"/>
      <c r="D22" s="683">
        <v>0</v>
      </c>
      <c r="E22" s="532"/>
      <c r="F22" s="683">
        <f t="shared" si="1"/>
        <v>0</v>
      </c>
      <c r="G22" s="291"/>
      <c r="H22" s="292"/>
      <c r="I22" s="296">
        <f t="shared" si="2"/>
        <v>0</v>
      </c>
      <c r="J22" s="331">
        <f t="shared" si="0"/>
        <v>0</v>
      </c>
    </row>
    <row r="23" spans="1:10" x14ac:dyDescent="0.25">
      <c r="B23" s="93"/>
      <c r="C23" s="480"/>
      <c r="D23" s="683">
        <v>0</v>
      </c>
      <c r="E23" s="532"/>
      <c r="F23" s="683">
        <f t="shared" si="1"/>
        <v>0</v>
      </c>
      <c r="G23" s="291"/>
      <c r="H23" s="292"/>
      <c r="I23" s="296">
        <f t="shared" si="2"/>
        <v>0</v>
      </c>
      <c r="J23" s="331">
        <f t="shared" si="0"/>
        <v>0</v>
      </c>
    </row>
    <row r="24" spans="1:10" x14ac:dyDescent="0.25">
      <c r="B24" s="93"/>
      <c r="C24" s="480"/>
      <c r="D24" s="683">
        <v>0</v>
      </c>
      <c r="E24" s="532"/>
      <c r="F24" s="683">
        <f t="shared" si="1"/>
        <v>0</v>
      </c>
      <c r="G24" s="291"/>
      <c r="H24" s="292"/>
      <c r="I24" s="296">
        <f t="shared" si="2"/>
        <v>0</v>
      </c>
      <c r="J24" s="331">
        <f t="shared" si="0"/>
        <v>0</v>
      </c>
    </row>
    <row r="25" spans="1:10" x14ac:dyDescent="0.25">
      <c r="B25" s="93"/>
      <c r="C25" s="480"/>
      <c r="D25" s="683">
        <v>0</v>
      </c>
      <c r="E25" s="532"/>
      <c r="F25" s="683">
        <f t="shared" si="1"/>
        <v>0</v>
      </c>
      <c r="G25" s="291"/>
      <c r="H25" s="292"/>
      <c r="I25" s="296">
        <f t="shared" si="2"/>
        <v>0</v>
      </c>
      <c r="J25" s="331">
        <f t="shared" si="0"/>
        <v>0</v>
      </c>
    </row>
    <row r="26" spans="1:10" x14ac:dyDescent="0.25">
      <c r="B26" s="93"/>
      <c r="C26" s="480"/>
      <c r="D26" s="683">
        <v>0</v>
      </c>
      <c r="E26" s="532"/>
      <c r="F26" s="683">
        <f t="shared" si="1"/>
        <v>0</v>
      </c>
      <c r="G26" s="291"/>
      <c r="H26" s="292"/>
      <c r="I26" s="296">
        <f t="shared" si="2"/>
        <v>0</v>
      </c>
      <c r="J26" s="63">
        <f t="shared" si="0"/>
        <v>0</v>
      </c>
    </row>
    <row r="27" spans="1:10" x14ac:dyDescent="0.25">
      <c r="B27" s="93"/>
      <c r="C27" s="480"/>
      <c r="D27" s="683">
        <f t="shared" ref="D27:D28" si="3">C27*B27</f>
        <v>0</v>
      </c>
      <c r="E27" s="532"/>
      <c r="F27" s="683">
        <f t="shared" si="1"/>
        <v>0</v>
      </c>
      <c r="G27" s="291"/>
      <c r="H27" s="292"/>
      <c r="I27" s="296">
        <f t="shared" si="2"/>
        <v>0</v>
      </c>
      <c r="J27" s="63">
        <f t="shared" si="0"/>
        <v>0</v>
      </c>
    </row>
    <row r="28" spans="1:10" x14ac:dyDescent="0.25">
      <c r="B28" s="93"/>
      <c r="C28" s="480"/>
      <c r="D28" s="683">
        <f t="shared" si="3"/>
        <v>0</v>
      </c>
      <c r="E28" s="532"/>
      <c r="F28" s="683">
        <f t="shared" si="1"/>
        <v>0</v>
      </c>
      <c r="G28" s="291"/>
      <c r="H28" s="292"/>
      <c r="I28" s="296">
        <f t="shared" si="2"/>
        <v>0</v>
      </c>
      <c r="J28" s="63">
        <f t="shared" si="0"/>
        <v>0</v>
      </c>
    </row>
    <row r="29" spans="1:10" ht="15.75" thickBot="1" x14ac:dyDescent="0.3">
      <c r="A29" s="128"/>
      <c r="B29" s="100"/>
      <c r="C29" s="774"/>
      <c r="D29" s="775">
        <f>B29*C29</f>
        <v>0</v>
      </c>
      <c r="E29" s="776"/>
      <c r="F29" s="683">
        <f t="shared" si="1"/>
        <v>0</v>
      </c>
      <c r="G29" s="109"/>
      <c r="H29" s="196"/>
      <c r="J29" s="63"/>
    </row>
    <row r="30" spans="1:10" ht="15.75" thickTop="1" x14ac:dyDescent="0.25">
      <c r="A30" s="48">
        <f>SUM(A29:A29)</f>
        <v>0</v>
      </c>
      <c r="C30" s="76">
        <f>SUM(C9:C29)</f>
        <v>5</v>
      </c>
      <c r="D30" s="110">
        <f>SUM(D9:D29)</f>
        <v>4119.12</v>
      </c>
      <c r="E30" s="79"/>
      <c r="F30" s="110">
        <f>SUM(F9:F29)</f>
        <v>4119.12</v>
      </c>
    </row>
    <row r="31" spans="1:10" ht="15.75" thickBot="1" x14ac:dyDescent="0.3">
      <c r="A31" s="48"/>
    </row>
    <row r="32" spans="1:10" x14ac:dyDescent="0.25">
      <c r="B32" s="5"/>
      <c r="D32" s="1099" t="s">
        <v>21</v>
      </c>
      <c r="E32" s="1100"/>
      <c r="F32" s="150">
        <f>E5-F30+E6+E7</f>
        <v>0</v>
      </c>
    </row>
    <row r="33" spans="1:6" ht="15.75" thickBot="1" x14ac:dyDescent="0.3">
      <c r="A33" s="132"/>
      <c r="D33" s="988" t="s">
        <v>4</v>
      </c>
      <c r="E33" s="989"/>
      <c r="F33" s="50"/>
    </row>
    <row r="34" spans="1:6" x14ac:dyDescent="0.25">
      <c r="B34" s="5"/>
    </row>
  </sheetData>
  <mergeCells count="2">
    <mergeCell ref="A1:G1"/>
    <mergeCell ref="D32:E32"/>
  </mergeCells>
  <phoneticPr fontId="50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A4" s="562"/>
      <c r="B4" s="562"/>
      <c r="C4" s="563"/>
      <c r="D4" s="341"/>
      <c r="E4" s="566"/>
      <c r="F4" s="562"/>
      <c r="G4" s="347"/>
      <c r="H4" s="347"/>
    </row>
    <row r="5" spans="1:8" x14ac:dyDescent="0.25">
      <c r="A5" s="76" t="s">
        <v>171</v>
      </c>
      <c r="C5" s="590"/>
      <c r="D5" s="341"/>
      <c r="E5" s="564"/>
      <c r="F5" s="324"/>
      <c r="G5" s="980"/>
    </row>
    <row r="6" spans="1:8" ht="15.75" customHeight="1" x14ac:dyDescent="0.25">
      <c r="A6" s="1106"/>
      <c r="B6" s="1123" t="s">
        <v>86</v>
      </c>
      <c r="C6" s="590"/>
      <c r="D6" s="341"/>
      <c r="E6" s="564"/>
      <c r="F6" s="324"/>
      <c r="G6" s="92"/>
      <c r="H6" s="7">
        <f>E6-G6+E5+E7+E4+E8-G5</f>
        <v>0</v>
      </c>
    </row>
    <row r="7" spans="1:8" ht="16.5" customHeight="1" thickBot="1" x14ac:dyDescent="0.3">
      <c r="A7" s="1106"/>
      <c r="B7" s="1124"/>
      <c r="C7" s="591"/>
      <c r="D7" s="341"/>
      <c r="E7" s="565"/>
      <c r="F7" s="268"/>
    </row>
    <row r="8" spans="1:8" ht="16.5" customHeight="1" thickBot="1" x14ac:dyDescent="0.3">
      <c r="A8" s="733"/>
      <c r="B8" s="518"/>
      <c r="C8" s="591"/>
      <c r="D8" s="341"/>
      <c r="E8" s="565"/>
      <c r="F8" s="268"/>
    </row>
    <row r="9" spans="1:8" ht="16.5" thickTop="1" thickBot="1" x14ac:dyDescent="0.3">
      <c r="B9" s="67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8" t="s">
        <v>32</v>
      </c>
      <c r="B10" s="568">
        <f>F4+F5+F6+F7+F8-C10</f>
        <v>0</v>
      </c>
      <c r="C10" s="15"/>
      <c r="D10" s="338">
        <v>0</v>
      </c>
      <c r="E10" s="875"/>
      <c r="F10" s="876">
        <f>D10</f>
        <v>0</v>
      </c>
      <c r="G10" s="877"/>
      <c r="H10" s="878"/>
    </row>
    <row r="11" spans="1:8" x14ac:dyDescent="0.25">
      <c r="B11" s="568">
        <f>B10-C11</f>
        <v>0</v>
      </c>
      <c r="C11" s="15"/>
      <c r="D11" s="338">
        <v>0</v>
      </c>
      <c r="E11" s="875"/>
      <c r="F11" s="876">
        <f>D11</f>
        <v>0</v>
      </c>
      <c r="G11" s="877"/>
      <c r="H11" s="878"/>
    </row>
    <row r="12" spans="1:8" x14ac:dyDescent="0.25">
      <c r="B12" s="568">
        <f t="shared" ref="B12:B27" si="0">B11-C12</f>
        <v>0</v>
      </c>
      <c r="C12" s="15"/>
      <c r="D12" s="338">
        <v>0</v>
      </c>
      <c r="E12" s="875"/>
      <c r="F12" s="876">
        <f>D12</f>
        <v>0</v>
      </c>
      <c r="G12" s="877"/>
      <c r="H12" s="878"/>
    </row>
    <row r="13" spans="1:8" x14ac:dyDescent="0.25">
      <c r="A13" s="58" t="s">
        <v>33</v>
      </c>
      <c r="B13" s="568">
        <f t="shared" si="0"/>
        <v>0</v>
      </c>
      <c r="C13" s="15"/>
      <c r="D13" s="338">
        <v>0</v>
      </c>
      <c r="E13" s="875"/>
      <c r="F13" s="876">
        <f>D13</f>
        <v>0</v>
      </c>
      <c r="G13" s="877"/>
      <c r="H13" s="878"/>
    </row>
    <row r="14" spans="1:8" x14ac:dyDescent="0.25">
      <c r="B14" s="568">
        <f t="shared" si="0"/>
        <v>0</v>
      </c>
      <c r="C14" s="15"/>
      <c r="D14" s="338">
        <v>0</v>
      </c>
      <c r="E14" s="875"/>
      <c r="F14" s="876">
        <f t="shared" ref="F14:F27" si="1">D14</f>
        <v>0</v>
      </c>
      <c r="G14" s="877"/>
      <c r="H14" s="878"/>
    </row>
    <row r="15" spans="1:8" x14ac:dyDescent="0.25">
      <c r="A15" s="19"/>
      <c r="B15" s="568">
        <f t="shared" si="0"/>
        <v>0</v>
      </c>
      <c r="C15" s="15"/>
      <c r="D15" s="338">
        <v>0</v>
      </c>
      <c r="E15" s="875"/>
      <c r="F15" s="876">
        <f t="shared" si="1"/>
        <v>0</v>
      </c>
      <c r="G15" s="877"/>
      <c r="H15" s="878"/>
    </row>
    <row r="16" spans="1:8" x14ac:dyDescent="0.25">
      <c r="B16" s="568">
        <f t="shared" si="0"/>
        <v>0</v>
      </c>
      <c r="C16" s="15"/>
      <c r="D16" s="338">
        <v>0</v>
      </c>
      <c r="E16" s="875"/>
      <c r="F16" s="876">
        <f t="shared" si="1"/>
        <v>0</v>
      </c>
      <c r="G16" s="877"/>
      <c r="H16" s="878"/>
    </row>
    <row r="17" spans="1:8" x14ac:dyDescent="0.25">
      <c r="B17" s="568">
        <f t="shared" si="0"/>
        <v>0</v>
      </c>
      <c r="C17" s="15"/>
      <c r="D17" s="338">
        <v>0</v>
      </c>
      <c r="E17" s="875"/>
      <c r="F17" s="876">
        <f t="shared" si="1"/>
        <v>0</v>
      </c>
      <c r="G17" s="877"/>
      <c r="H17" s="878"/>
    </row>
    <row r="18" spans="1:8" x14ac:dyDescent="0.25">
      <c r="B18" s="568">
        <f t="shared" si="0"/>
        <v>0</v>
      </c>
      <c r="C18" s="15"/>
      <c r="D18" s="338">
        <v>0</v>
      </c>
      <c r="E18" s="875"/>
      <c r="F18" s="876">
        <f t="shared" si="1"/>
        <v>0</v>
      </c>
      <c r="G18" s="877"/>
      <c r="H18" s="878"/>
    </row>
    <row r="19" spans="1:8" x14ac:dyDescent="0.25">
      <c r="B19" s="568">
        <f t="shared" si="0"/>
        <v>0</v>
      </c>
      <c r="C19" s="15"/>
      <c r="D19" s="338">
        <v>0</v>
      </c>
      <c r="E19" s="875"/>
      <c r="F19" s="876">
        <f t="shared" si="1"/>
        <v>0</v>
      </c>
      <c r="G19" s="877"/>
      <c r="H19" s="878"/>
    </row>
    <row r="20" spans="1:8" x14ac:dyDescent="0.25">
      <c r="B20" s="568">
        <f t="shared" si="0"/>
        <v>0</v>
      </c>
      <c r="C20" s="15"/>
      <c r="D20" s="338">
        <v>0</v>
      </c>
      <c r="E20" s="875"/>
      <c r="F20" s="876">
        <f t="shared" si="1"/>
        <v>0</v>
      </c>
      <c r="G20" s="877"/>
      <c r="H20" s="878"/>
    </row>
    <row r="21" spans="1:8" x14ac:dyDescent="0.25">
      <c r="B21" s="568">
        <f t="shared" si="0"/>
        <v>0</v>
      </c>
      <c r="C21" s="15"/>
      <c r="D21" s="72">
        <v>0</v>
      </c>
      <c r="E21" s="144"/>
      <c r="F21" s="110">
        <f t="shared" si="1"/>
        <v>0</v>
      </c>
      <c r="G21" s="291"/>
      <c r="H21" s="292"/>
    </row>
    <row r="22" spans="1:8" x14ac:dyDescent="0.25">
      <c r="B22" s="568">
        <f t="shared" si="0"/>
        <v>0</v>
      </c>
      <c r="C22" s="15"/>
      <c r="D22" s="72">
        <v>0</v>
      </c>
      <c r="E22" s="144"/>
      <c r="F22" s="110">
        <f t="shared" si="1"/>
        <v>0</v>
      </c>
      <c r="G22" s="291"/>
      <c r="H22" s="292"/>
    </row>
    <row r="23" spans="1:8" x14ac:dyDescent="0.25">
      <c r="B23" s="568">
        <f t="shared" si="0"/>
        <v>0</v>
      </c>
      <c r="C23" s="15"/>
      <c r="D23" s="72">
        <v>0</v>
      </c>
      <c r="E23" s="144"/>
      <c r="F23" s="110">
        <f t="shared" si="1"/>
        <v>0</v>
      </c>
      <c r="G23" s="291"/>
      <c r="H23" s="292"/>
    </row>
    <row r="24" spans="1:8" x14ac:dyDescent="0.25">
      <c r="B24" s="568">
        <f t="shared" si="0"/>
        <v>0</v>
      </c>
      <c r="C24" s="15"/>
      <c r="D24" s="72">
        <v>0</v>
      </c>
      <c r="E24" s="144"/>
      <c r="F24" s="110">
        <f t="shared" si="1"/>
        <v>0</v>
      </c>
      <c r="G24" s="291"/>
      <c r="H24" s="292"/>
    </row>
    <row r="25" spans="1:8" x14ac:dyDescent="0.25">
      <c r="B25" s="568">
        <f t="shared" si="0"/>
        <v>0</v>
      </c>
      <c r="C25" s="15"/>
      <c r="D25" s="72">
        <v>0</v>
      </c>
      <c r="E25" s="144"/>
      <c r="F25" s="110">
        <f t="shared" si="1"/>
        <v>0</v>
      </c>
      <c r="G25" s="291"/>
      <c r="H25" s="292"/>
    </row>
    <row r="26" spans="1:8" x14ac:dyDescent="0.25">
      <c r="B26" s="568">
        <f t="shared" si="0"/>
        <v>0</v>
      </c>
      <c r="C26" s="15"/>
      <c r="D26" s="72">
        <v>0</v>
      </c>
      <c r="E26" s="144"/>
      <c r="F26" s="110">
        <f t="shared" si="1"/>
        <v>0</v>
      </c>
      <c r="G26" s="73"/>
      <c r="H26" s="74"/>
    </row>
    <row r="27" spans="1:8" ht="15.75" thickBot="1" x14ac:dyDescent="0.3">
      <c r="A27" s="128"/>
      <c r="B27" s="569">
        <f t="shared" si="0"/>
        <v>0</v>
      </c>
      <c r="C27" s="38"/>
      <c r="D27" s="72">
        <v>0</v>
      </c>
      <c r="E27" s="363"/>
      <c r="F27" s="364">
        <f t="shared" si="1"/>
        <v>0</v>
      </c>
      <c r="G27" s="365"/>
      <c r="H27" s="366"/>
    </row>
    <row r="28" spans="1:8" ht="15.75" thickTop="1" x14ac:dyDescent="0.25">
      <c r="A28" s="48">
        <f>SUM(A27:A27)</f>
        <v>0</v>
      </c>
      <c r="C28" s="76">
        <f>SUM(C10:C27)</f>
        <v>0</v>
      </c>
      <c r="D28" s="110">
        <f>SUM(D10:D27)</f>
        <v>0</v>
      </c>
      <c r="E28" s="79"/>
      <c r="F28" s="110">
        <f>SUM(F10:F27)</f>
        <v>0</v>
      </c>
    </row>
    <row r="29" spans="1:8" ht="15.75" thickBot="1" x14ac:dyDescent="0.3">
      <c r="A29" s="48"/>
    </row>
    <row r="30" spans="1:8" x14ac:dyDescent="0.25">
      <c r="B30" s="5"/>
      <c r="D30" s="1099" t="s">
        <v>21</v>
      </c>
      <c r="E30" s="1100"/>
      <c r="F30" s="150">
        <f>E5+E6-F28+E7+E4+E8</f>
        <v>0</v>
      </c>
    </row>
    <row r="31" spans="1:8" ht="15.75" thickBot="1" x14ac:dyDescent="0.3">
      <c r="A31" s="132"/>
      <c r="D31" s="731" t="s">
        <v>4</v>
      </c>
      <c r="E31" s="732"/>
      <c r="F31" s="50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topLeftCell="L1" zoomScale="98" zoomScaleNormal="98" workbookViewId="0">
      <pane xSplit="1" ySplit="8" topLeftCell="P56" activePane="bottomRight" state="frozen"/>
      <selection activeCell="L1" sqref="L1"/>
      <selection pane="topRight" activeCell="M1" sqref="M1"/>
      <selection pane="bottomLeft" activeCell="L9" sqref="L9"/>
      <selection pane="bottomRight" activeCell="Z75" sqref="Z7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x14ac:dyDescent="0.55000000000000004">
      <c r="A1" s="1114" t="s">
        <v>267</v>
      </c>
      <c r="B1" s="1114"/>
      <c r="C1" s="1114"/>
      <c r="D1" s="1114"/>
      <c r="E1" s="1114"/>
      <c r="F1" s="1114"/>
      <c r="G1" s="1114"/>
      <c r="H1" s="11">
        <v>1</v>
      </c>
      <c r="M1" s="1114" t="s">
        <v>268</v>
      </c>
      <c r="N1" s="1114"/>
      <c r="O1" s="1114"/>
      <c r="P1" s="1114"/>
      <c r="Q1" s="1114"/>
      <c r="R1" s="1114"/>
      <c r="S1" s="1114"/>
      <c r="T1" s="11">
        <v>3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M3" s="66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6" t="s">
        <v>24</v>
      </c>
    </row>
    <row r="4" spans="1:23" ht="19.5" thickTop="1" x14ac:dyDescent="0.3">
      <c r="A4" s="1125" t="s">
        <v>106</v>
      </c>
      <c r="B4" s="352"/>
      <c r="C4" s="754"/>
      <c r="D4" s="270"/>
      <c r="E4" s="296"/>
      <c r="F4" s="268"/>
      <c r="G4" s="628"/>
      <c r="H4" s="265"/>
      <c r="I4" s="265"/>
      <c r="M4" s="1125" t="s">
        <v>68</v>
      </c>
      <c r="N4" s="352"/>
      <c r="O4" s="754"/>
      <c r="P4" s="270"/>
      <c r="Q4" s="296"/>
      <c r="R4" s="268"/>
      <c r="S4" s="628"/>
      <c r="T4" s="265"/>
      <c r="U4" s="265"/>
    </row>
    <row r="5" spans="1:23" ht="15.75" customHeight="1" x14ac:dyDescent="0.25">
      <c r="A5" s="1126"/>
      <c r="B5" s="12" t="s">
        <v>51</v>
      </c>
      <c r="C5" s="755">
        <v>56</v>
      </c>
      <c r="D5" s="144">
        <v>44343</v>
      </c>
      <c r="E5" s="139">
        <v>18291.84</v>
      </c>
      <c r="F5" s="76">
        <v>672</v>
      </c>
      <c r="G5" s="48">
        <f>F94</f>
        <v>18291.839999999997</v>
      </c>
      <c r="H5" s="168">
        <f>E5+E6-G5+E4</f>
        <v>3.637978807091713E-12</v>
      </c>
      <c r="M5" s="1126"/>
      <c r="N5" s="12" t="s">
        <v>51</v>
      </c>
      <c r="O5" s="755">
        <v>58.65</v>
      </c>
      <c r="P5" s="144">
        <v>44372</v>
      </c>
      <c r="Q5" s="139">
        <v>18155.740000000002</v>
      </c>
      <c r="R5" s="76">
        <v>667</v>
      </c>
      <c r="S5" s="48">
        <f>R94</f>
        <v>18237.399999999998</v>
      </c>
      <c r="T5" s="168">
        <f>Q5+Q6-S5+Q4</f>
        <v>108.88000000000466</v>
      </c>
    </row>
    <row r="6" spans="1:23" ht="15.75" customHeight="1" x14ac:dyDescent="0.25">
      <c r="A6" s="1126"/>
      <c r="B6" s="172" t="s">
        <v>42</v>
      </c>
      <c r="C6" s="170"/>
      <c r="D6" s="144"/>
      <c r="E6" s="82"/>
      <c r="F6" s="65"/>
      <c r="M6" s="1126"/>
      <c r="N6" s="172" t="s">
        <v>42</v>
      </c>
      <c r="O6" s="170"/>
      <c r="P6" s="144"/>
      <c r="Q6" s="82">
        <v>190.54</v>
      </c>
      <c r="R6" s="65">
        <v>7</v>
      </c>
    </row>
    <row r="7" spans="1:23" ht="15.75" customHeight="1" thickBot="1" x14ac:dyDescent="0.3">
      <c r="A7" s="930"/>
      <c r="B7" s="172"/>
      <c r="C7" s="826"/>
      <c r="D7" s="270"/>
      <c r="E7" s="82"/>
      <c r="F7" s="65"/>
      <c r="M7" s="982"/>
      <c r="N7" s="172"/>
      <c r="O7" s="826"/>
      <c r="P7" s="270"/>
      <c r="Q7" s="82"/>
      <c r="R7" s="65"/>
    </row>
    <row r="8" spans="1:23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94" t="s">
        <v>110</v>
      </c>
      <c r="I8" s="795" t="s">
        <v>111</v>
      </c>
      <c r="J8" s="795" t="s">
        <v>112</v>
      </c>
      <c r="K8" s="796" t="s">
        <v>113</v>
      </c>
      <c r="N8" s="67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94" t="s">
        <v>110</v>
      </c>
      <c r="U8" s="795" t="s">
        <v>111</v>
      </c>
      <c r="V8" s="795" t="s">
        <v>112</v>
      </c>
      <c r="W8" s="796" t="s">
        <v>113</v>
      </c>
    </row>
    <row r="9" spans="1:23" ht="15.75" thickTop="1" x14ac:dyDescent="0.25">
      <c r="A9" s="58" t="s">
        <v>32</v>
      </c>
      <c r="B9" s="2">
        <v>27.22</v>
      </c>
      <c r="C9" s="15">
        <v>5</v>
      </c>
      <c r="D9" s="428">
        <f t="shared" ref="D9:D93" si="0">C9*B9</f>
        <v>136.1</v>
      </c>
      <c r="E9" s="359">
        <v>44357</v>
      </c>
      <c r="F9" s="72">
        <f t="shared" ref="F9:F93" si="1">D9</f>
        <v>136.1</v>
      </c>
      <c r="G9" s="73" t="s">
        <v>177</v>
      </c>
      <c r="H9" s="74">
        <v>60</v>
      </c>
      <c r="I9" s="797">
        <f>E5-F9+E4+E6</f>
        <v>18155.740000000002</v>
      </c>
      <c r="J9" s="798">
        <f>F5-C9+F4+F6</f>
        <v>667</v>
      </c>
      <c r="K9" s="799">
        <f>F9*H9</f>
        <v>8166</v>
      </c>
      <c r="M9" s="58" t="s">
        <v>32</v>
      </c>
      <c r="N9" s="2">
        <v>27.22</v>
      </c>
      <c r="O9" s="15">
        <v>11</v>
      </c>
      <c r="P9" s="428">
        <f t="shared" ref="P9:P72" si="2">O9*N9</f>
        <v>299.41999999999996</v>
      </c>
      <c r="Q9" s="359">
        <v>44382</v>
      </c>
      <c r="R9" s="72">
        <f t="shared" ref="R9:R72" si="3">P9</f>
        <v>299.41999999999996</v>
      </c>
      <c r="S9" s="73" t="s">
        <v>402</v>
      </c>
      <c r="T9" s="74">
        <v>60</v>
      </c>
      <c r="U9" s="797">
        <f>Q5-R9+Q4+Q6</f>
        <v>18046.860000000004</v>
      </c>
      <c r="V9" s="798">
        <f>R5-O9+R4+R6</f>
        <v>663</v>
      </c>
      <c r="W9" s="799">
        <f>R9*T9</f>
        <v>17965.199999999997</v>
      </c>
    </row>
    <row r="10" spans="1:23" x14ac:dyDescent="0.25">
      <c r="A10" s="140"/>
      <c r="B10" s="2">
        <v>27.22</v>
      </c>
      <c r="C10" s="15">
        <v>1</v>
      </c>
      <c r="D10" s="428">
        <f t="shared" si="0"/>
        <v>27.22</v>
      </c>
      <c r="E10" s="359">
        <v>44358</v>
      </c>
      <c r="F10" s="72">
        <f t="shared" si="1"/>
        <v>27.22</v>
      </c>
      <c r="G10" s="73" t="s">
        <v>173</v>
      </c>
      <c r="H10" s="74">
        <v>60</v>
      </c>
      <c r="I10" s="800">
        <f>I9-F10</f>
        <v>18128.52</v>
      </c>
      <c r="J10" s="801">
        <f>J9-C10</f>
        <v>666</v>
      </c>
      <c r="K10" s="802">
        <f t="shared" ref="K10:K93" si="4">F10*H10</f>
        <v>1633.1999999999998</v>
      </c>
      <c r="M10" s="140"/>
      <c r="N10" s="2">
        <v>27.22</v>
      </c>
      <c r="O10" s="15">
        <v>1</v>
      </c>
      <c r="P10" s="428">
        <f t="shared" si="2"/>
        <v>27.22</v>
      </c>
      <c r="Q10" s="359">
        <v>44382</v>
      </c>
      <c r="R10" s="72">
        <f t="shared" si="3"/>
        <v>27.22</v>
      </c>
      <c r="S10" s="73" t="s">
        <v>403</v>
      </c>
      <c r="T10" s="74">
        <v>60</v>
      </c>
      <c r="U10" s="800">
        <f>U9-R10</f>
        <v>18019.640000000003</v>
      </c>
      <c r="V10" s="801">
        <f>V9-O10</f>
        <v>662</v>
      </c>
      <c r="W10" s="802">
        <f t="shared" ref="W10:W73" si="5">R10*T10</f>
        <v>1633.1999999999998</v>
      </c>
    </row>
    <row r="11" spans="1:23" ht="15.75" x14ac:dyDescent="0.25">
      <c r="A11" s="141"/>
      <c r="B11" s="2">
        <v>27.22</v>
      </c>
      <c r="C11" s="15">
        <v>30</v>
      </c>
      <c r="D11" s="428">
        <f t="shared" si="0"/>
        <v>816.59999999999991</v>
      </c>
      <c r="E11" s="359">
        <v>44358</v>
      </c>
      <c r="F11" s="72">
        <f t="shared" si="1"/>
        <v>816.59999999999991</v>
      </c>
      <c r="G11" s="291" t="s">
        <v>178</v>
      </c>
      <c r="H11" s="292">
        <v>60</v>
      </c>
      <c r="I11" s="841">
        <f>I10-F11+E7</f>
        <v>17311.920000000002</v>
      </c>
      <c r="J11" s="801">
        <f t="shared" ref="J11" si="6">J10-C11</f>
        <v>636</v>
      </c>
      <c r="K11" s="802">
        <f t="shared" si="4"/>
        <v>48995.999999999993</v>
      </c>
      <c r="M11" s="141"/>
      <c r="N11" s="2">
        <v>27.22</v>
      </c>
      <c r="O11" s="15">
        <v>2</v>
      </c>
      <c r="P11" s="428">
        <f t="shared" si="2"/>
        <v>54.44</v>
      </c>
      <c r="Q11" s="359">
        <v>44382</v>
      </c>
      <c r="R11" s="72">
        <f t="shared" si="3"/>
        <v>54.44</v>
      </c>
      <c r="S11" s="291" t="s">
        <v>404</v>
      </c>
      <c r="T11" s="292">
        <v>60</v>
      </c>
      <c r="U11" s="841">
        <f>U10-R11+Q7</f>
        <v>17965.200000000004</v>
      </c>
      <c r="V11" s="801">
        <f t="shared" ref="V11" si="7">V10-O11</f>
        <v>660</v>
      </c>
      <c r="W11" s="802">
        <f t="shared" si="5"/>
        <v>3266.3999999999996</v>
      </c>
    </row>
    <row r="12" spans="1:23" x14ac:dyDescent="0.25">
      <c r="A12" s="58" t="s">
        <v>33</v>
      </c>
      <c r="B12" s="2">
        <v>27.22</v>
      </c>
      <c r="C12" s="15">
        <v>20</v>
      </c>
      <c r="D12" s="428">
        <f t="shared" si="0"/>
        <v>544.4</v>
      </c>
      <c r="E12" s="359">
        <v>44358</v>
      </c>
      <c r="F12" s="72">
        <f t="shared" si="1"/>
        <v>544.4</v>
      </c>
      <c r="G12" s="291" t="s">
        <v>179</v>
      </c>
      <c r="H12" s="292">
        <v>60</v>
      </c>
      <c r="I12" s="800">
        <f>I11-F12</f>
        <v>16767.52</v>
      </c>
      <c r="J12" s="801">
        <f>J11-C12</f>
        <v>616</v>
      </c>
      <c r="K12" s="802">
        <f t="shared" si="4"/>
        <v>32664</v>
      </c>
      <c r="M12" s="58" t="s">
        <v>33</v>
      </c>
      <c r="N12" s="2">
        <v>27.22</v>
      </c>
      <c r="O12" s="15">
        <v>5</v>
      </c>
      <c r="P12" s="428">
        <f t="shared" si="2"/>
        <v>136.1</v>
      </c>
      <c r="Q12" s="359">
        <v>44382</v>
      </c>
      <c r="R12" s="72">
        <f t="shared" si="3"/>
        <v>136.1</v>
      </c>
      <c r="S12" s="291" t="s">
        <v>407</v>
      </c>
      <c r="T12" s="292">
        <v>60</v>
      </c>
      <c r="U12" s="800">
        <f>U11-R12</f>
        <v>17829.100000000006</v>
      </c>
      <c r="V12" s="801">
        <f>V11-O12</f>
        <v>655</v>
      </c>
      <c r="W12" s="802">
        <f t="shared" si="5"/>
        <v>8166</v>
      </c>
    </row>
    <row r="13" spans="1:23" ht="15" customHeight="1" x14ac:dyDescent="0.25">
      <c r="A13" s="753"/>
      <c r="B13" s="348">
        <v>27.22</v>
      </c>
      <c r="C13" s="15">
        <v>32</v>
      </c>
      <c r="D13" s="428">
        <f t="shared" si="0"/>
        <v>871.04</v>
      </c>
      <c r="E13" s="359">
        <v>44358</v>
      </c>
      <c r="F13" s="72">
        <f t="shared" si="1"/>
        <v>871.04</v>
      </c>
      <c r="G13" s="73" t="s">
        <v>180</v>
      </c>
      <c r="H13" s="74">
        <v>60</v>
      </c>
      <c r="I13" s="800">
        <f t="shared" ref="I13:I76" si="8">I12-F13</f>
        <v>15896.48</v>
      </c>
      <c r="J13" s="801">
        <f t="shared" ref="J13:J76" si="9">J12-C13</f>
        <v>584</v>
      </c>
      <c r="K13" s="802">
        <f t="shared" si="4"/>
        <v>52262.399999999994</v>
      </c>
      <c r="M13" s="753"/>
      <c r="N13" s="348">
        <v>27.22</v>
      </c>
      <c r="O13" s="15">
        <v>2</v>
      </c>
      <c r="P13" s="1042">
        <f t="shared" si="2"/>
        <v>54.44</v>
      </c>
      <c r="Q13" s="1043">
        <v>44383</v>
      </c>
      <c r="R13" s="545">
        <f t="shared" si="3"/>
        <v>54.44</v>
      </c>
      <c r="S13" s="636" t="s">
        <v>411</v>
      </c>
      <c r="T13" s="637">
        <v>60</v>
      </c>
      <c r="U13" s="800">
        <f t="shared" ref="U13:U76" si="10">U12-R13</f>
        <v>17774.660000000007</v>
      </c>
      <c r="V13" s="801">
        <f t="shared" ref="V13:V76" si="11">V12-O13</f>
        <v>653</v>
      </c>
      <c r="W13" s="802">
        <f t="shared" si="5"/>
        <v>3266.3999999999996</v>
      </c>
    </row>
    <row r="14" spans="1:23" x14ac:dyDescent="0.25">
      <c r="A14" s="753"/>
      <c r="B14" s="348">
        <v>27.22</v>
      </c>
      <c r="C14" s="15">
        <v>2</v>
      </c>
      <c r="D14" s="428">
        <f t="shared" si="0"/>
        <v>54.44</v>
      </c>
      <c r="E14" s="359">
        <v>44358</v>
      </c>
      <c r="F14" s="72">
        <f t="shared" si="1"/>
        <v>54.44</v>
      </c>
      <c r="G14" s="73" t="s">
        <v>181</v>
      </c>
      <c r="H14" s="74">
        <v>60</v>
      </c>
      <c r="I14" s="800">
        <f t="shared" si="8"/>
        <v>15842.039999999999</v>
      </c>
      <c r="J14" s="801">
        <f t="shared" si="9"/>
        <v>582</v>
      </c>
      <c r="K14" s="802">
        <f t="shared" si="4"/>
        <v>3266.3999999999996</v>
      </c>
      <c r="M14" s="753"/>
      <c r="N14" s="348">
        <v>27.22</v>
      </c>
      <c r="O14" s="15">
        <v>6</v>
      </c>
      <c r="P14" s="1042">
        <f t="shared" si="2"/>
        <v>163.32</v>
      </c>
      <c r="Q14" s="1043">
        <v>44384</v>
      </c>
      <c r="R14" s="545">
        <f t="shared" si="3"/>
        <v>163.32</v>
      </c>
      <c r="S14" s="636" t="s">
        <v>414</v>
      </c>
      <c r="T14" s="637">
        <v>60</v>
      </c>
      <c r="U14" s="800">
        <f t="shared" si="10"/>
        <v>17611.340000000007</v>
      </c>
      <c r="V14" s="801">
        <f t="shared" si="11"/>
        <v>647</v>
      </c>
      <c r="W14" s="802">
        <f t="shared" si="5"/>
        <v>9799.1999999999989</v>
      </c>
    </row>
    <row r="15" spans="1:23" x14ac:dyDescent="0.25">
      <c r="A15" s="753"/>
      <c r="B15" s="348">
        <v>27.22</v>
      </c>
      <c r="C15" s="15">
        <v>1</v>
      </c>
      <c r="D15" s="428">
        <f t="shared" si="0"/>
        <v>27.22</v>
      </c>
      <c r="E15" s="359">
        <v>44358</v>
      </c>
      <c r="F15" s="72">
        <f t="shared" si="1"/>
        <v>27.22</v>
      </c>
      <c r="G15" s="73" t="s">
        <v>174</v>
      </c>
      <c r="H15" s="74">
        <v>60</v>
      </c>
      <c r="I15" s="800">
        <f t="shared" si="8"/>
        <v>15814.82</v>
      </c>
      <c r="J15" s="801">
        <f t="shared" si="9"/>
        <v>581</v>
      </c>
      <c r="K15" s="802">
        <f t="shared" si="4"/>
        <v>1633.1999999999998</v>
      </c>
      <c r="M15" s="753"/>
      <c r="N15" s="348">
        <v>27.22</v>
      </c>
      <c r="O15" s="15">
        <v>1</v>
      </c>
      <c r="P15" s="1042">
        <f t="shared" si="2"/>
        <v>27.22</v>
      </c>
      <c r="Q15" s="1043">
        <v>44384</v>
      </c>
      <c r="R15" s="545">
        <f t="shared" si="3"/>
        <v>27.22</v>
      </c>
      <c r="S15" s="636" t="s">
        <v>415</v>
      </c>
      <c r="T15" s="637">
        <v>60</v>
      </c>
      <c r="U15" s="800">
        <f t="shared" si="10"/>
        <v>17584.120000000006</v>
      </c>
      <c r="V15" s="801">
        <f t="shared" si="11"/>
        <v>646</v>
      </c>
      <c r="W15" s="802">
        <f t="shared" si="5"/>
        <v>1633.1999999999998</v>
      </c>
    </row>
    <row r="16" spans="1:23" x14ac:dyDescent="0.25">
      <c r="A16" s="753"/>
      <c r="B16" s="348">
        <v>27.22</v>
      </c>
      <c r="C16" s="15">
        <v>15</v>
      </c>
      <c r="D16" s="428">
        <f t="shared" si="0"/>
        <v>408.29999999999995</v>
      </c>
      <c r="E16" s="359">
        <v>44361</v>
      </c>
      <c r="F16" s="72">
        <f t="shared" si="1"/>
        <v>408.29999999999995</v>
      </c>
      <c r="G16" s="73" t="s">
        <v>183</v>
      </c>
      <c r="H16" s="74">
        <v>60</v>
      </c>
      <c r="I16" s="800">
        <f t="shared" si="8"/>
        <v>15406.52</v>
      </c>
      <c r="J16" s="801">
        <f t="shared" si="9"/>
        <v>566</v>
      </c>
      <c r="K16" s="802">
        <f t="shared" si="4"/>
        <v>24497.999999999996</v>
      </c>
      <c r="M16" s="753"/>
      <c r="N16" s="348">
        <v>27.22</v>
      </c>
      <c r="O16" s="15">
        <v>1</v>
      </c>
      <c r="P16" s="1042">
        <f t="shared" si="2"/>
        <v>27.22</v>
      </c>
      <c r="Q16" s="1043">
        <v>44384</v>
      </c>
      <c r="R16" s="545">
        <f t="shared" si="3"/>
        <v>27.22</v>
      </c>
      <c r="S16" s="636" t="s">
        <v>416</v>
      </c>
      <c r="T16" s="637">
        <v>60</v>
      </c>
      <c r="U16" s="800">
        <f t="shared" si="10"/>
        <v>17556.900000000005</v>
      </c>
      <c r="V16" s="801">
        <f t="shared" si="11"/>
        <v>645</v>
      </c>
      <c r="W16" s="802">
        <f t="shared" si="5"/>
        <v>1633.1999999999998</v>
      </c>
    </row>
    <row r="17" spans="1:23" x14ac:dyDescent="0.25">
      <c r="A17" s="753"/>
      <c r="B17" s="348">
        <v>27.22</v>
      </c>
      <c r="C17" s="15">
        <v>1</v>
      </c>
      <c r="D17" s="428">
        <f t="shared" si="0"/>
        <v>27.22</v>
      </c>
      <c r="E17" s="357">
        <v>44361</v>
      </c>
      <c r="F17" s="72">
        <f t="shared" si="1"/>
        <v>27.22</v>
      </c>
      <c r="G17" s="73" t="s">
        <v>184</v>
      </c>
      <c r="H17" s="74">
        <v>60</v>
      </c>
      <c r="I17" s="800">
        <f t="shared" si="8"/>
        <v>15379.300000000001</v>
      </c>
      <c r="J17" s="801">
        <f t="shared" si="9"/>
        <v>565</v>
      </c>
      <c r="K17" s="802">
        <f t="shared" si="4"/>
        <v>1633.1999999999998</v>
      </c>
      <c r="M17" s="753"/>
      <c r="N17" s="348">
        <v>27.22</v>
      </c>
      <c r="O17" s="15">
        <v>2</v>
      </c>
      <c r="P17" s="1042">
        <f t="shared" si="2"/>
        <v>54.44</v>
      </c>
      <c r="Q17" s="959">
        <v>44384</v>
      </c>
      <c r="R17" s="545">
        <f t="shared" si="3"/>
        <v>54.44</v>
      </c>
      <c r="S17" s="636" t="s">
        <v>417</v>
      </c>
      <c r="T17" s="637">
        <v>60</v>
      </c>
      <c r="U17" s="800">
        <f t="shared" si="10"/>
        <v>17502.460000000006</v>
      </c>
      <c r="V17" s="801">
        <f t="shared" si="11"/>
        <v>643</v>
      </c>
      <c r="W17" s="802">
        <f t="shared" si="5"/>
        <v>3266.3999999999996</v>
      </c>
    </row>
    <row r="18" spans="1:23" x14ac:dyDescent="0.25">
      <c r="B18" s="2">
        <v>27.22</v>
      </c>
      <c r="C18" s="15">
        <v>5</v>
      </c>
      <c r="D18" s="428">
        <f t="shared" si="0"/>
        <v>136.1</v>
      </c>
      <c r="E18" s="359">
        <v>44361</v>
      </c>
      <c r="F18" s="72">
        <f t="shared" si="1"/>
        <v>136.1</v>
      </c>
      <c r="G18" s="73" t="s">
        <v>186</v>
      </c>
      <c r="H18" s="74">
        <v>60</v>
      </c>
      <c r="I18" s="800">
        <f t="shared" si="8"/>
        <v>15243.2</v>
      </c>
      <c r="J18" s="801">
        <f t="shared" si="9"/>
        <v>560</v>
      </c>
      <c r="K18" s="802">
        <f t="shared" si="4"/>
        <v>8166</v>
      </c>
      <c r="N18" s="2">
        <v>27.22</v>
      </c>
      <c r="O18" s="15">
        <v>3</v>
      </c>
      <c r="P18" s="1042">
        <f t="shared" si="2"/>
        <v>81.66</v>
      </c>
      <c r="Q18" s="1043">
        <v>44384</v>
      </c>
      <c r="R18" s="545">
        <f t="shared" si="3"/>
        <v>81.66</v>
      </c>
      <c r="S18" s="636" t="s">
        <v>418</v>
      </c>
      <c r="T18" s="637">
        <v>60</v>
      </c>
      <c r="U18" s="800">
        <f t="shared" si="10"/>
        <v>17420.800000000007</v>
      </c>
      <c r="V18" s="801">
        <f t="shared" si="11"/>
        <v>640</v>
      </c>
      <c r="W18" s="802">
        <f t="shared" si="5"/>
        <v>4899.5999999999995</v>
      </c>
    </row>
    <row r="19" spans="1:23" x14ac:dyDescent="0.25">
      <c r="B19" s="2">
        <v>27.22</v>
      </c>
      <c r="C19" s="15">
        <v>1</v>
      </c>
      <c r="D19" s="428">
        <f t="shared" si="0"/>
        <v>27.22</v>
      </c>
      <c r="E19" s="359">
        <v>44361</v>
      </c>
      <c r="F19" s="72">
        <f t="shared" si="1"/>
        <v>27.22</v>
      </c>
      <c r="G19" s="73" t="s">
        <v>185</v>
      </c>
      <c r="H19" s="74">
        <v>60</v>
      </c>
      <c r="I19" s="800">
        <f t="shared" si="8"/>
        <v>15215.980000000001</v>
      </c>
      <c r="J19" s="801">
        <f t="shared" si="9"/>
        <v>559</v>
      </c>
      <c r="K19" s="802">
        <f t="shared" si="4"/>
        <v>1633.1999999999998</v>
      </c>
      <c r="N19" s="2">
        <v>27.22</v>
      </c>
      <c r="O19" s="15">
        <v>1</v>
      </c>
      <c r="P19" s="1042">
        <f t="shared" si="2"/>
        <v>27.22</v>
      </c>
      <c r="Q19" s="1043">
        <v>44385</v>
      </c>
      <c r="R19" s="545">
        <f t="shared" si="3"/>
        <v>27.22</v>
      </c>
      <c r="S19" s="636" t="s">
        <v>423</v>
      </c>
      <c r="T19" s="637">
        <v>60</v>
      </c>
      <c r="U19" s="800">
        <f t="shared" si="10"/>
        <v>17393.580000000005</v>
      </c>
      <c r="V19" s="801">
        <f t="shared" si="11"/>
        <v>639</v>
      </c>
      <c r="W19" s="802">
        <f t="shared" si="5"/>
        <v>1633.1999999999998</v>
      </c>
    </row>
    <row r="20" spans="1:23" x14ac:dyDescent="0.25">
      <c r="B20" s="2">
        <v>27.22</v>
      </c>
      <c r="C20" s="15">
        <v>28</v>
      </c>
      <c r="D20" s="428">
        <f t="shared" si="0"/>
        <v>762.16</v>
      </c>
      <c r="E20" s="357">
        <v>44361</v>
      </c>
      <c r="F20" s="72">
        <f t="shared" si="1"/>
        <v>762.16</v>
      </c>
      <c r="G20" s="73" t="s">
        <v>187</v>
      </c>
      <c r="H20" s="74">
        <v>60</v>
      </c>
      <c r="I20" s="800">
        <f t="shared" si="8"/>
        <v>14453.820000000002</v>
      </c>
      <c r="J20" s="801">
        <f t="shared" si="9"/>
        <v>531</v>
      </c>
      <c r="K20" s="802">
        <f t="shared" si="4"/>
        <v>45729.599999999999</v>
      </c>
      <c r="N20" s="2">
        <v>27.22</v>
      </c>
      <c r="O20" s="15">
        <v>24</v>
      </c>
      <c r="P20" s="1042">
        <f t="shared" si="2"/>
        <v>653.28</v>
      </c>
      <c r="Q20" s="959">
        <v>44385</v>
      </c>
      <c r="R20" s="545">
        <f t="shared" si="3"/>
        <v>653.28</v>
      </c>
      <c r="S20" s="636" t="s">
        <v>430</v>
      </c>
      <c r="T20" s="637">
        <v>60</v>
      </c>
      <c r="U20" s="800">
        <f t="shared" si="10"/>
        <v>16740.300000000007</v>
      </c>
      <c r="V20" s="801">
        <f t="shared" si="11"/>
        <v>615</v>
      </c>
      <c r="W20" s="802">
        <f t="shared" si="5"/>
        <v>39196.799999999996</v>
      </c>
    </row>
    <row r="21" spans="1:23" x14ac:dyDescent="0.25">
      <c r="B21" s="2">
        <v>27.22</v>
      </c>
      <c r="C21" s="15">
        <v>2</v>
      </c>
      <c r="D21" s="428">
        <f t="shared" si="0"/>
        <v>54.44</v>
      </c>
      <c r="E21" s="357">
        <v>44362</v>
      </c>
      <c r="F21" s="72">
        <f t="shared" si="1"/>
        <v>54.44</v>
      </c>
      <c r="G21" s="73" t="s">
        <v>188</v>
      </c>
      <c r="H21" s="74">
        <v>60</v>
      </c>
      <c r="I21" s="800">
        <f t="shared" si="8"/>
        <v>14399.380000000001</v>
      </c>
      <c r="J21" s="801">
        <f t="shared" si="9"/>
        <v>529</v>
      </c>
      <c r="K21" s="802">
        <f t="shared" si="4"/>
        <v>3266.3999999999996</v>
      </c>
      <c r="N21" s="2">
        <v>27.22</v>
      </c>
      <c r="O21" s="15">
        <v>5</v>
      </c>
      <c r="P21" s="1042">
        <f t="shared" si="2"/>
        <v>136.1</v>
      </c>
      <c r="Q21" s="959">
        <v>44385</v>
      </c>
      <c r="R21" s="545">
        <f t="shared" si="3"/>
        <v>136.1</v>
      </c>
      <c r="S21" s="636" t="s">
        <v>421</v>
      </c>
      <c r="T21" s="637">
        <v>60</v>
      </c>
      <c r="U21" s="800">
        <f t="shared" si="10"/>
        <v>16604.200000000008</v>
      </c>
      <c r="V21" s="801">
        <f t="shared" si="11"/>
        <v>610</v>
      </c>
      <c r="W21" s="802">
        <f t="shared" si="5"/>
        <v>8166</v>
      </c>
    </row>
    <row r="22" spans="1:23" x14ac:dyDescent="0.25">
      <c r="A22" t="s">
        <v>22</v>
      </c>
      <c r="B22" s="2">
        <v>27.22</v>
      </c>
      <c r="C22" s="15">
        <v>2</v>
      </c>
      <c r="D22" s="428">
        <f t="shared" si="0"/>
        <v>54.44</v>
      </c>
      <c r="E22" s="357">
        <v>44363</v>
      </c>
      <c r="F22" s="72">
        <f t="shared" si="1"/>
        <v>54.44</v>
      </c>
      <c r="G22" s="73" t="s">
        <v>190</v>
      </c>
      <c r="H22" s="74">
        <v>60</v>
      </c>
      <c r="I22" s="800">
        <f t="shared" si="8"/>
        <v>14344.94</v>
      </c>
      <c r="J22" s="801">
        <f t="shared" si="9"/>
        <v>527</v>
      </c>
      <c r="K22" s="802">
        <f t="shared" si="4"/>
        <v>3266.3999999999996</v>
      </c>
      <c r="M22" t="s">
        <v>22</v>
      </c>
      <c r="N22" s="2">
        <v>27.22</v>
      </c>
      <c r="O22" s="15">
        <v>29</v>
      </c>
      <c r="P22" s="1042">
        <f t="shared" si="2"/>
        <v>789.38</v>
      </c>
      <c r="Q22" s="959">
        <v>44385</v>
      </c>
      <c r="R22" s="545">
        <f t="shared" si="3"/>
        <v>789.38</v>
      </c>
      <c r="S22" s="636" t="s">
        <v>432</v>
      </c>
      <c r="T22" s="637">
        <v>60</v>
      </c>
      <c r="U22" s="800">
        <f t="shared" si="10"/>
        <v>15814.820000000009</v>
      </c>
      <c r="V22" s="801">
        <f t="shared" si="11"/>
        <v>581</v>
      </c>
      <c r="W22" s="802">
        <f t="shared" si="5"/>
        <v>47362.8</v>
      </c>
    </row>
    <row r="23" spans="1:23" x14ac:dyDescent="0.25">
      <c r="B23" s="2">
        <v>27.22</v>
      </c>
      <c r="C23" s="15">
        <v>3</v>
      </c>
      <c r="D23" s="428">
        <f t="shared" si="0"/>
        <v>81.66</v>
      </c>
      <c r="E23" s="359">
        <v>44363</v>
      </c>
      <c r="F23" s="72">
        <f t="shared" si="1"/>
        <v>81.66</v>
      </c>
      <c r="G23" s="73" t="s">
        <v>191</v>
      </c>
      <c r="H23" s="74">
        <v>60</v>
      </c>
      <c r="I23" s="800">
        <f t="shared" si="8"/>
        <v>14263.28</v>
      </c>
      <c r="J23" s="801">
        <f t="shared" si="9"/>
        <v>524</v>
      </c>
      <c r="K23" s="802">
        <f t="shared" si="4"/>
        <v>4899.5999999999995</v>
      </c>
      <c r="N23" s="2">
        <v>27.22</v>
      </c>
      <c r="O23" s="15">
        <v>29</v>
      </c>
      <c r="P23" s="1042">
        <f t="shared" si="2"/>
        <v>789.38</v>
      </c>
      <c r="Q23" s="1043">
        <v>44385</v>
      </c>
      <c r="R23" s="545">
        <f t="shared" si="3"/>
        <v>789.38</v>
      </c>
      <c r="S23" s="636" t="s">
        <v>432</v>
      </c>
      <c r="T23" s="637">
        <v>60</v>
      </c>
      <c r="U23" s="800">
        <f t="shared" si="10"/>
        <v>15025.44000000001</v>
      </c>
      <c r="V23" s="801">
        <f t="shared" si="11"/>
        <v>552</v>
      </c>
      <c r="W23" s="802">
        <f t="shared" si="5"/>
        <v>47362.8</v>
      </c>
    </row>
    <row r="24" spans="1:23" x14ac:dyDescent="0.25">
      <c r="B24" s="2">
        <v>27.22</v>
      </c>
      <c r="C24" s="15">
        <v>5</v>
      </c>
      <c r="D24" s="428">
        <f t="shared" si="0"/>
        <v>136.1</v>
      </c>
      <c r="E24" s="357">
        <v>44363</v>
      </c>
      <c r="F24" s="72">
        <f t="shared" si="1"/>
        <v>136.1</v>
      </c>
      <c r="G24" s="73" t="s">
        <v>192</v>
      </c>
      <c r="H24" s="74">
        <v>60</v>
      </c>
      <c r="I24" s="800">
        <f t="shared" si="8"/>
        <v>14127.18</v>
      </c>
      <c r="J24" s="801">
        <f t="shared" si="9"/>
        <v>519</v>
      </c>
      <c r="K24" s="802">
        <f t="shared" si="4"/>
        <v>8166</v>
      </c>
      <c r="N24" s="2">
        <v>27.22</v>
      </c>
      <c r="O24" s="15">
        <v>3</v>
      </c>
      <c r="P24" s="1042">
        <f t="shared" si="2"/>
        <v>81.66</v>
      </c>
      <c r="Q24" s="959">
        <v>44386</v>
      </c>
      <c r="R24" s="545">
        <f t="shared" si="3"/>
        <v>81.66</v>
      </c>
      <c r="S24" s="636" t="s">
        <v>433</v>
      </c>
      <c r="T24" s="637">
        <v>60</v>
      </c>
      <c r="U24" s="800">
        <f t="shared" si="10"/>
        <v>14943.78000000001</v>
      </c>
      <c r="V24" s="801">
        <f t="shared" si="11"/>
        <v>549</v>
      </c>
      <c r="W24" s="802">
        <f t="shared" si="5"/>
        <v>4899.5999999999995</v>
      </c>
    </row>
    <row r="25" spans="1:23" x14ac:dyDescent="0.25">
      <c r="B25" s="2">
        <v>27.22</v>
      </c>
      <c r="C25" s="15">
        <v>58</v>
      </c>
      <c r="D25" s="428">
        <f t="shared" si="0"/>
        <v>1578.76</v>
      </c>
      <c r="E25" s="359">
        <v>44365</v>
      </c>
      <c r="F25" s="72">
        <f t="shared" si="1"/>
        <v>1578.76</v>
      </c>
      <c r="G25" s="73" t="s">
        <v>195</v>
      </c>
      <c r="H25" s="74">
        <v>60</v>
      </c>
      <c r="I25" s="800">
        <f t="shared" si="8"/>
        <v>12548.42</v>
      </c>
      <c r="J25" s="801">
        <f t="shared" si="9"/>
        <v>461</v>
      </c>
      <c r="K25" s="802">
        <f t="shared" si="4"/>
        <v>94725.6</v>
      </c>
      <c r="N25" s="2">
        <v>27.22</v>
      </c>
      <c r="O25" s="15">
        <v>32</v>
      </c>
      <c r="P25" s="1042">
        <f t="shared" si="2"/>
        <v>871.04</v>
      </c>
      <c r="Q25" s="1043">
        <v>44386</v>
      </c>
      <c r="R25" s="545">
        <f t="shared" si="3"/>
        <v>871.04</v>
      </c>
      <c r="S25" s="636" t="s">
        <v>442</v>
      </c>
      <c r="T25" s="637">
        <v>60</v>
      </c>
      <c r="U25" s="800">
        <f t="shared" si="10"/>
        <v>14072.740000000009</v>
      </c>
      <c r="V25" s="801">
        <f t="shared" si="11"/>
        <v>517</v>
      </c>
      <c r="W25" s="802">
        <f t="shared" si="5"/>
        <v>52262.399999999994</v>
      </c>
    </row>
    <row r="26" spans="1:23" x14ac:dyDescent="0.25">
      <c r="B26" s="2">
        <v>27.22</v>
      </c>
      <c r="C26" s="15">
        <v>32</v>
      </c>
      <c r="D26" s="428">
        <f t="shared" si="0"/>
        <v>871.04</v>
      </c>
      <c r="E26" s="359">
        <v>44365</v>
      </c>
      <c r="F26" s="72">
        <f t="shared" si="1"/>
        <v>871.04</v>
      </c>
      <c r="G26" s="73" t="s">
        <v>197</v>
      </c>
      <c r="H26" s="74">
        <v>60</v>
      </c>
      <c r="I26" s="800">
        <f t="shared" si="8"/>
        <v>11677.380000000001</v>
      </c>
      <c r="J26" s="801">
        <f t="shared" si="9"/>
        <v>429</v>
      </c>
      <c r="K26" s="802">
        <f t="shared" si="4"/>
        <v>52262.399999999994</v>
      </c>
      <c r="N26" s="2">
        <v>27.22</v>
      </c>
      <c r="O26" s="15">
        <v>4</v>
      </c>
      <c r="P26" s="1042">
        <f t="shared" si="2"/>
        <v>108.88</v>
      </c>
      <c r="Q26" s="1043">
        <v>44387</v>
      </c>
      <c r="R26" s="545">
        <f t="shared" si="3"/>
        <v>108.88</v>
      </c>
      <c r="S26" s="636" t="s">
        <v>446</v>
      </c>
      <c r="T26" s="637">
        <v>60</v>
      </c>
      <c r="U26" s="800">
        <f t="shared" si="10"/>
        <v>13963.86000000001</v>
      </c>
      <c r="V26" s="801">
        <f t="shared" si="11"/>
        <v>513</v>
      </c>
      <c r="W26" s="802">
        <f t="shared" si="5"/>
        <v>6532.7999999999993</v>
      </c>
    </row>
    <row r="27" spans="1:23" x14ac:dyDescent="0.25">
      <c r="B27" s="2">
        <v>27.22</v>
      </c>
      <c r="C27" s="15">
        <v>3</v>
      </c>
      <c r="D27" s="428">
        <f t="shared" si="0"/>
        <v>81.66</v>
      </c>
      <c r="E27" s="359">
        <v>44365</v>
      </c>
      <c r="F27" s="72">
        <f t="shared" si="1"/>
        <v>81.66</v>
      </c>
      <c r="G27" s="73" t="s">
        <v>198</v>
      </c>
      <c r="H27" s="74">
        <v>60</v>
      </c>
      <c r="I27" s="800">
        <f t="shared" si="8"/>
        <v>11595.720000000001</v>
      </c>
      <c r="J27" s="801">
        <f t="shared" si="9"/>
        <v>426</v>
      </c>
      <c r="K27" s="802">
        <f t="shared" si="4"/>
        <v>4899.5999999999995</v>
      </c>
      <c r="N27" s="2">
        <v>27.22</v>
      </c>
      <c r="O27" s="15">
        <v>23</v>
      </c>
      <c r="P27" s="1042">
        <f t="shared" si="2"/>
        <v>626.05999999999995</v>
      </c>
      <c r="Q27" s="1043">
        <v>44389</v>
      </c>
      <c r="R27" s="545">
        <f t="shared" si="3"/>
        <v>626.05999999999995</v>
      </c>
      <c r="S27" s="636" t="s">
        <v>450</v>
      </c>
      <c r="T27" s="637">
        <v>60</v>
      </c>
      <c r="U27" s="800">
        <f t="shared" si="10"/>
        <v>13337.80000000001</v>
      </c>
      <c r="V27" s="801">
        <f t="shared" si="11"/>
        <v>490</v>
      </c>
      <c r="W27" s="802">
        <f t="shared" si="5"/>
        <v>37563.599999999999</v>
      </c>
    </row>
    <row r="28" spans="1:23" x14ac:dyDescent="0.25">
      <c r="B28" s="2">
        <v>27.22</v>
      </c>
      <c r="C28" s="15">
        <v>2</v>
      </c>
      <c r="D28" s="428">
        <f t="shared" si="0"/>
        <v>54.44</v>
      </c>
      <c r="E28" s="359">
        <v>44365</v>
      </c>
      <c r="F28" s="72">
        <f t="shared" si="1"/>
        <v>54.44</v>
      </c>
      <c r="G28" s="73" t="s">
        <v>199</v>
      </c>
      <c r="H28" s="74">
        <v>60</v>
      </c>
      <c r="I28" s="800">
        <f t="shared" si="8"/>
        <v>11541.28</v>
      </c>
      <c r="J28" s="801">
        <f t="shared" si="9"/>
        <v>424</v>
      </c>
      <c r="K28" s="802">
        <f t="shared" si="4"/>
        <v>3266.3999999999996</v>
      </c>
      <c r="N28" s="2">
        <v>27.22</v>
      </c>
      <c r="O28" s="15">
        <v>1</v>
      </c>
      <c r="P28" s="1042">
        <f t="shared" si="2"/>
        <v>27.22</v>
      </c>
      <c r="Q28" s="1043">
        <v>44389</v>
      </c>
      <c r="R28" s="545">
        <f t="shared" si="3"/>
        <v>27.22</v>
      </c>
      <c r="S28" s="636" t="s">
        <v>451</v>
      </c>
      <c r="T28" s="637">
        <v>60</v>
      </c>
      <c r="U28" s="800">
        <f t="shared" si="10"/>
        <v>13310.580000000011</v>
      </c>
      <c r="V28" s="801">
        <f t="shared" si="11"/>
        <v>489</v>
      </c>
      <c r="W28" s="802">
        <f t="shared" si="5"/>
        <v>1633.1999999999998</v>
      </c>
    </row>
    <row r="29" spans="1:23" x14ac:dyDescent="0.25">
      <c r="B29" s="2">
        <v>27.22</v>
      </c>
      <c r="C29" s="15">
        <v>3</v>
      </c>
      <c r="D29" s="428">
        <f t="shared" si="0"/>
        <v>81.66</v>
      </c>
      <c r="E29" s="359">
        <v>44365</v>
      </c>
      <c r="F29" s="72">
        <f t="shared" si="1"/>
        <v>81.66</v>
      </c>
      <c r="G29" s="291" t="s">
        <v>200</v>
      </c>
      <c r="H29" s="292">
        <v>60</v>
      </c>
      <c r="I29" s="803">
        <f t="shared" si="8"/>
        <v>11459.62</v>
      </c>
      <c r="J29" s="804">
        <f t="shared" si="9"/>
        <v>421</v>
      </c>
      <c r="K29" s="802">
        <f t="shared" si="4"/>
        <v>4899.5999999999995</v>
      </c>
      <c r="N29" s="2">
        <v>27.22</v>
      </c>
      <c r="O29" s="15">
        <v>28</v>
      </c>
      <c r="P29" s="1042">
        <f t="shared" si="2"/>
        <v>762.16</v>
      </c>
      <c r="Q29" s="1043">
        <v>44389</v>
      </c>
      <c r="R29" s="545">
        <f t="shared" si="3"/>
        <v>762.16</v>
      </c>
      <c r="S29" s="546" t="s">
        <v>452</v>
      </c>
      <c r="T29" s="634">
        <v>60</v>
      </c>
      <c r="U29" s="803">
        <f t="shared" si="10"/>
        <v>12548.420000000011</v>
      </c>
      <c r="V29" s="804">
        <f t="shared" si="11"/>
        <v>461</v>
      </c>
      <c r="W29" s="802">
        <f t="shared" si="5"/>
        <v>45729.599999999999</v>
      </c>
    </row>
    <row r="30" spans="1:23" x14ac:dyDescent="0.25">
      <c r="B30" s="2">
        <v>27.22</v>
      </c>
      <c r="C30" s="15">
        <v>1</v>
      </c>
      <c r="D30" s="428">
        <f t="shared" si="0"/>
        <v>27.22</v>
      </c>
      <c r="E30" s="359">
        <v>44366</v>
      </c>
      <c r="F30" s="72">
        <f t="shared" si="1"/>
        <v>27.22</v>
      </c>
      <c r="G30" s="291" t="s">
        <v>201</v>
      </c>
      <c r="H30" s="292">
        <v>60</v>
      </c>
      <c r="I30" s="803">
        <f t="shared" si="8"/>
        <v>11432.400000000001</v>
      </c>
      <c r="J30" s="804">
        <f t="shared" si="9"/>
        <v>420</v>
      </c>
      <c r="K30" s="802">
        <f t="shared" si="4"/>
        <v>1633.1999999999998</v>
      </c>
      <c r="N30" s="2">
        <v>27.22</v>
      </c>
      <c r="O30" s="15">
        <v>1</v>
      </c>
      <c r="P30" s="1042">
        <f t="shared" si="2"/>
        <v>27.22</v>
      </c>
      <c r="Q30" s="1043">
        <v>44389</v>
      </c>
      <c r="R30" s="545">
        <f t="shared" si="3"/>
        <v>27.22</v>
      </c>
      <c r="S30" s="546" t="s">
        <v>453</v>
      </c>
      <c r="T30" s="634">
        <v>60</v>
      </c>
      <c r="U30" s="803">
        <f t="shared" si="10"/>
        <v>12521.200000000012</v>
      </c>
      <c r="V30" s="804">
        <f t="shared" si="11"/>
        <v>460</v>
      </c>
      <c r="W30" s="802">
        <f t="shared" si="5"/>
        <v>1633.1999999999998</v>
      </c>
    </row>
    <row r="31" spans="1:23" x14ac:dyDescent="0.25">
      <c r="B31" s="2">
        <v>27.22</v>
      </c>
      <c r="C31" s="15">
        <v>5</v>
      </c>
      <c r="D31" s="428">
        <f t="shared" si="0"/>
        <v>136.1</v>
      </c>
      <c r="E31" s="359">
        <v>44366</v>
      </c>
      <c r="F31" s="72">
        <f t="shared" si="1"/>
        <v>136.1</v>
      </c>
      <c r="G31" s="291" t="s">
        <v>202</v>
      </c>
      <c r="H31" s="292">
        <v>60</v>
      </c>
      <c r="I31" s="803">
        <f t="shared" si="8"/>
        <v>11296.300000000001</v>
      </c>
      <c r="J31" s="804">
        <f t="shared" si="9"/>
        <v>415</v>
      </c>
      <c r="K31" s="802">
        <f t="shared" si="4"/>
        <v>8166</v>
      </c>
      <c r="N31" s="2">
        <v>27.22</v>
      </c>
      <c r="O31" s="15">
        <v>6</v>
      </c>
      <c r="P31" s="1042">
        <f t="shared" si="2"/>
        <v>163.32</v>
      </c>
      <c r="Q31" s="1043">
        <v>44389</v>
      </c>
      <c r="R31" s="545">
        <f t="shared" si="3"/>
        <v>163.32</v>
      </c>
      <c r="S31" s="546" t="s">
        <v>454</v>
      </c>
      <c r="T31" s="634">
        <v>60</v>
      </c>
      <c r="U31" s="803">
        <f t="shared" si="10"/>
        <v>12357.880000000012</v>
      </c>
      <c r="V31" s="804">
        <f t="shared" si="11"/>
        <v>454</v>
      </c>
      <c r="W31" s="802">
        <f t="shared" si="5"/>
        <v>9799.1999999999989</v>
      </c>
    </row>
    <row r="32" spans="1:23" x14ac:dyDescent="0.25">
      <c r="B32" s="2">
        <v>27.22</v>
      </c>
      <c r="C32" s="15">
        <v>28</v>
      </c>
      <c r="D32" s="428">
        <f t="shared" si="0"/>
        <v>762.16</v>
      </c>
      <c r="E32" s="359">
        <v>44366</v>
      </c>
      <c r="F32" s="72">
        <f t="shared" si="1"/>
        <v>762.16</v>
      </c>
      <c r="G32" s="291" t="s">
        <v>203</v>
      </c>
      <c r="H32" s="292">
        <v>60</v>
      </c>
      <c r="I32" s="803">
        <f t="shared" si="8"/>
        <v>10534.140000000001</v>
      </c>
      <c r="J32" s="804">
        <f t="shared" si="9"/>
        <v>387</v>
      </c>
      <c r="K32" s="802">
        <f t="shared" si="4"/>
        <v>45729.599999999999</v>
      </c>
      <c r="N32" s="2">
        <v>27.22</v>
      </c>
      <c r="O32" s="15">
        <v>1</v>
      </c>
      <c r="P32" s="1042">
        <f t="shared" si="2"/>
        <v>27.22</v>
      </c>
      <c r="Q32" s="1043">
        <v>44390</v>
      </c>
      <c r="R32" s="545">
        <f t="shared" si="3"/>
        <v>27.22</v>
      </c>
      <c r="S32" s="546" t="s">
        <v>460</v>
      </c>
      <c r="T32" s="634">
        <v>60</v>
      </c>
      <c r="U32" s="803">
        <f t="shared" si="10"/>
        <v>12330.660000000013</v>
      </c>
      <c r="V32" s="804">
        <f t="shared" si="11"/>
        <v>453</v>
      </c>
      <c r="W32" s="802">
        <f t="shared" si="5"/>
        <v>1633.1999999999998</v>
      </c>
    </row>
    <row r="33" spans="2:23" x14ac:dyDescent="0.25">
      <c r="B33" s="2">
        <v>27.22</v>
      </c>
      <c r="C33" s="15">
        <v>21</v>
      </c>
      <c r="D33" s="428">
        <f t="shared" si="0"/>
        <v>571.62</v>
      </c>
      <c r="E33" s="359">
        <v>44368</v>
      </c>
      <c r="F33" s="72">
        <f t="shared" si="1"/>
        <v>571.62</v>
      </c>
      <c r="G33" s="291" t="s">
        <v>204</v>
      </c>
      <c r="H33" s="292">
        <v>60</v>
      </c>
      <c r="I33" s="803">
        <f t="shared" si="8"/>
        <v>9962.52</v>
      </c>
      <c r="J33" s="804">
        <f t="shared" si="9"/>
        <v>366</v>
      </c>
      <c r="K33" s="802">
        <f t="shared" si="4"/>
        <v>34297.199999999997</v>
      </c>
      <c r="N33" s="2">
        <v>27.22</v>
      </c>
      <c r="O33" s="15">
        <v>1</v>
      </c>
      <c r="P33" s="1042">
        <f t="shared" si="2"/>
        <v>27.22</v>
      </c>
      <c r="Q33" s="1043">
        <v>44390</v>
      </c>
      <c r="R33" s="545">
        <f t="shared" si="3"/>
        <v>27.22</v>
      </c>
      <c r="S33" s="546" t="s">
        <v>461</v>
      </c>
      <c r="T33" s="634">
        <v>60</v>
      </c>
      <c r="U33" s="803">
        <f t="shared" si="10"/>
        <v>12303.440000000013</v>
      </c>
      <c r="V33" s="804">
        <f t="shared" si="11"/>
        <v>452</v>
      </c>
      <c r="W33" s="802">
        <f t="shared" si="5"/>
        <v>1633.1999999999998</v>
      </c>
    </row>
    <row r="34" spans="2:23" x14ac:dyDescent="0.25">
      <c r="B34" s="2">
        <v>27.22</v>
      </c>
      <c r="C34" s="15">
        <v>1</v>
      </c>
      <c r="D34" s="428">
        <f t="shared" si="0"/>
        <v>27.22</v>
      </c>
      <c r="E34" s="359">
        <v>44368</v>
      </c>
      <c r="F34" s="72">
        <f t="shared" si="1"/>
        <v>27.22</v>
      </c>
      <c r="G34" s="73" t="s">
        <v>205</v>
      </c>
      <c r="H34" s="74">
        <v>60</v>
      </c>
      <c r="I34" s="800">
        <f t="shared" si="8"/>
        <v>9935.3000000000011</v>
      </c>
      <c r="J34" s="801">
        <f t="shared" si="9"/>
        <v>365</v>
      </c>
      <c r="K34" s="802">
        <f t="shared" si="4"/>
        <v>1633.1999999999998</v>
      </c>
      <c r="N34" s="2">
        <v>27.22</v>
      </c>
      <c r="O34" s="15">
        <v>20</v>
      </c>
      <c r="P34" s="1042">
        <f t="shared" si="2"/>
        <v>544.4</v>
      </c>
      <c r="Q34" s="1043">
        <v>44391</v>
      </c>
      <c r="R34" s="545">
        <f t="shared" si="3"/>
        <v>544.4</v>
      </c>
      <c r="S34" s="636" t="s">
        <v>464</v>
      </c>
      <c r="T34" s="637">
        <v>60</v>
      </c>
      <c r="U34" s="800">
        <f t="shared" si="10"/>
        <v>11759.040000000014</v>
      </c>
      <c r="V34" s="801">
        <f t="shared" si="11"/>
        <v>432</v>
      </c>
      <c r="W34" s="802">
        <f t="shared" si="5"/>
        <v>32664</v>
      </c>
    </row>
    <row r="35" spans="2:23" x14ac:dyDescent="0.25">
      <c r="B35" s="2">
        <v>27.22</v>
      </c>
      <c r="C35" s="15">
        <v>32</v>
      </c>
      <c r="D35" s="428">
        <f t="shared" si="0"/>
        <v>871.04</v>
      </c>
      <c r="E35" s="359">
        <v>44368</v>
      </c>
      <c r="F35" s="72">
        <f t="shared" si="1"/>
        <v>871.04</v>
      </c>
      <c r="G35" s="73" t="s">
        <v>206</v>
      </c>
      <c r="H35" s="74">
        <v>60</v>
      </c>
      <c r="I35" s="800">
        <f t="shared" si="8"/>
        <v>9064.260000000002</v>
      </c>
      <c r="J35" s="801">
        <f t="shared" si="9"/>
        <v>333</v>
      </c>
      <c r="K35" s="802">
        <f t="shared" si="4"/>
        <v>52262.399999999994</v>
      </c>
      <c r="N35" s="2">
        <v>27.22</v>
      </c>
      <c r="O35" s="15">
        <v>2</v>
      </c>
      <c r="P35" s="1042">
        <f t="shared" si="2"/>
        <v>54.44</v>
      </c>
      <c r="Q35" s="1043">
        <v>44391</v>
      </c>
      <c r="R35" s="545">
        <f t="shared" si="3"/>
        <v>54.44</v>
      </c>
      <c r="S35" s="636" t="s">
        <v>465</v>
      </c>
      <c r="T35" s="637">
        <v>60</v>
      </c>
      <c r="U35" s="800">
        <f t="shared" si="10"/>
        <v>11704.600000000013</v>
      </c>
      <c r="V35" s="801">
        <f t="shared" si="11"/>
        <v>430</v>
      </c>
      <c r="W35" s="802">
        <f t="shared" si="5"/>
        <v>3266.3999999999996</v>
      </c>
    </row>
    <row r="36" spans="2:23" x14ac:dyDescent="0.25">
      <c r="B36" s="2">
        <v>27.22</v>
      </c>
      <c r="C36" s="15">
        <v>5</v>
      </c>
      <c r="D36" s="428">
        <f t="shared" si="0"/>
        <v>136.1</v>
      </c>
      <c r="E36" s="359">
        <v>44370</v>
      </c>
      <c r="F36" s="72">
        <f t="shared" si="1"/>
        <v>136.1</v>
      </c>
      <c r="G36" s="73" t="s">
        <v>208</v>
      </c>
      <c r="H36" s="74">
        <v>60</v>
      </c>
      <c r="I36" s="800">
        <f t="shared" si="8"/>
        <v>8928.1600000000017</v>
      </c>
      <c r="J36" s="801">
        <f t="shared" si="9"/>
        <v>328</v>
      </c>
      <c r="K36" s="802">
        <f t="shared" si="4"/>
        <v>8166</v>
      </c>
      <c r="N36" s="2">
        <v>27.22</v>
      </c>
      <c r="O36" s="15">
        <v>1</v>
      </c>
      <c r="P36" s="1042">
        <f t="shared" si="2"/>
        <v>27.22</v>
      </c>
      <c r="Q36" s="1043">
        <v>44391</v>
      </c>
      <c r="R36" s="545">
        <f t="shared" si="3"/>
        <v>27.22</v>
      </c>
      <c r="S36" s="636" t="s">
        <v>466</v>
      </c>
      <c r="T36" s="637">
        <v>60</v>
      </c>
      <c r="U36" s="800">
        <f t="shared" si="10"/>
        <v>11677.380000000014</v>
      </c>
      <c r="V36" s="801">
        <f t="shared" si="11"/>
        <v>429</v>
      </c>
      <c r="W36" s="802">
        <f t="shared" si="5"/>
        <v>1633.1999999999998</v>
      </c>
    </row>
    <row r="37" spans="2:23" x14ac:dyDescent="0.25">
      <c r="B37" s="2">
        <v>27.22</v>
      </c>
      <c r="C37" s="15">
        <v>3</v>
      </c>
      <c r="D37" s="72">
        <f t="shared" si="0"/>
        <v>81.66</v>
      </c>
      <c r="E37" s="358">
        <v>44370</v>
      </c>
      <c r="F37" s="72">
        <f t="shared" si="1"/>
        <v>81.66</v>
      </c>
      <c r="G37" s="73" t="s">
        <v>210</v>
      </c>
      <c r="H37" s="74">
        <v>60</v>
      </c>
      <c r="I37" s="800">
        <f t="shared" si="8"/>
        <v>8846.5000000000018</v>
      </c>
      <c r="J37" s="801">
        <f t="shared" si="9"/>
        <v>325</v>
      </c>
      <c r="K37" s="802">
        <f t="shared" si="4"/>
        <v>4899.5999999999995</v>
      </c>
      <c r="N37" s="2">
        <v>27.22</v>
      </c>
      <c r="O37" s="15">
        <v>3</v>
      </c>
      <c r="P37" s="545">
        <f t="shared" si="2"/>
        <v>81.66</v>
      </c>
      <c r="Q37" s="548">
        <v>44391</v>
      </c>
      <c r="R37" s="545">
        <f t="shared" si="3"/>
        <v>81.66</v>
      </c>
      <c r="S37" s="636" t="s">
        <v>468</v>
      </c>
      <c r="T37" s="637">
        <v>60</v>
      </c>
      <c r="U37" s="800">
        <f t="shared" si="10"/>
        <v>11595.720000000014</v>
      </c>
      <c r="V37" s="801">
        <f t="shared" si="11"/>
        <v>426</v>
      </c>
      <c r="W37" s="802">
        <f t="shared" si="5"/>
        <v>4899.5999999999995</v>
      </c>
    </row>
    <row r="38" spans="2:23" x14ac:dyDescent="0.25">
      <c r="B38" s="2">
        <v>27.22</v>
      </c>
      <c r="C38" s="15">
        <v>5</v>
      </c>
      <c r="D38" s="72">
        <f t="shared" si="0"/>
        <v>136.1</v>
      </c>
      <c r="E38" s="358">
        <v>44370</v>
      </c>
      <c r="F38" s="72">
        <f t="shared" si="1"/>
        <v>136.1</v>
      </c>
      <c r="G38" s="73" t="s">
        <v>211</v>
      </c>
      <c r="H38" s="74">
        <v>60</v>
      </c>
      <c r="I38" s="800">
        <f t="shared" si="8"/>
        <v>8710.4000000000015</v>
      </c>
      <c r="J38" s="801">
        <f t="shared" si="9"/>
        <v>320</v>
      </c>
      <c r="K38" s="802">
        <f t="shared" si="4"/>
        <v>8166</v>
      </c>
      <c r="N38" s="2">
        <v>27.22</v>
      </c>
      <c r="O38" s="15">
        <v>1</v>
      </c>
      <c r="P38" s="545">
        <f t="shared" si="2"/>
        <v>27.22</v>
      </c>
      <c r="Q38" s="548">
        <v>44392</v>
      </c>
      <c r="R38" s="545">
        <f t="shared" si="3"/>
        <v>27.22</v>
      </c>
      <c r="S38" s="636" t="s">
        <v>471</v>
      </c>
      <c r="T38" s="637">
        <v>60</v>
      </c>
      <c r="U38" s="800">
        <f t="shared" si="10"/>
        <v>11568.500000000015</v>
      </c>
      <c r="V38" s="801">
        <f t="shared" si="11"/>
        <v>425</v>
      </c>
      <c r="W38" s="802">
        <f t="shared" si="5"/>
        <v>1633.1999999999998</v>
      </c>
    </row>
    <row r="39" spans="2:23" x14ac:dyDescent="0.25">
      <c r="B39" s="2">
        <v>27.22</v>
      </c>
      <c r="C39" s="15">
        <v>2</v>
      </c>
      <c r="D39" s="72">
        <f t="shared" si="0"/>
        <v>54.44</v>
      </c>
      <c r="E39" s="358">
        <v>44371</v>
      </c>
      <c r="F39" s="72">
        <f t="shared" si="1"/>
        <v>54.44</v>
      </c>
      <c r="G39" s="73" t="s">
        <v>214</v>
      </c>
      <c r="H39" s="74">
        <v>60</v>
      </c>
      <c r="I39" s="800">
        <f t="shared" si="8"/>
        <v>8655.9600000000009</v>
      </c>
      <c r="J39" s="801">
        <f t="shared" si="9"/>
        <v>318</v>
      </c>
      <c r="K39" s="802">
        <f t="shared" si="4"/>
        <v>3266.3999999999996</v>
      </c>
      <c r="N39" s="2">
        <v>27.22</v>
      </c>
      <c r="O39" s="15">
        <v>1</v>
      </c>
      <c r="P39" s="545">
        <f t="shared" si="2"/>
        <v>27.22</v>
      </c>
      <c r="Q39" s="548">
        <v>44392</v>
      </c>
      <c r="R39" s="545">
        <f t="shared" si="3"/>
        <v>27.22</v>
      </c>
      <c r="S39" s="636" t="s">
        <v>472</v>
      </c>
      <c r="T39" s="637">
        <v>60</v>
      </c>
      <c r="U39" s="800">
        <f t="shared" si="10"/>
        <v>11541.280000000015</v>
      </c>
      <c r="V39" s="801">
        <f t="shared" si="11"/>
        <v>424</v>
      </c>
      <c r="W39" s="802">
        <f t="shared" si="5"/>
        <v>1633.1999999999998</v>
      </c>
    </row>
    <row r="40" spans="2:23" x14ac:dyDescent="0.25">
      <c r="B40" s="2">
        <v>27.22</v>
      </c>
      <c r="C40" s="15">
        <v>32</v>
      </c>
      <c r="D40" s="72">
        <f t="shared" si="0"/>
        <v>871.04</v>
      </c>
      <c r="E40" s="358">
        <v>44372</v>
      </c>
      <c r="F40" s="72">
        <f t="shared" si="1"/>
        <v>871.04</v>
      </c>
      <c r="G40" s="73" t="s">
        <v>216</v>
      </c>
      <c r="H40" s="74">
        <v>60</v>
      </c>
      <c r="I40" s="800">
        <f t="shared" si="8"/>
        <v>7784.920000000001</v>
      </c>
      <c r="J40" s="801">
        <f t="shared" si="9"/>
        <v>286</v>
      </c>
      <c r="K40" s="802">
        <f t="shared" si="4"/>
        <v>52262.399999999994</v>
      </c>
      <c r="N40" s="2">
        <v>27.22</v>
      </c>
      <c r="O40" s="15">
        <v>20</v>
      </c>
      <c r="P40" s="545">
        <f t="shared" si="2"/>
        <v>544.4</v>
      </c>
      <c r="Q40" s="548">
        <v>44392</v>
      </c>
      <c r="R40" s="545">
        <f t="shared" si="3"/>
        <v>544.4</v>
      </c>
      <c r="S40" s="636" t="s">
        <v>475</v>
      </c>
      <c r="T40" s="637">
        <v>60</v>
      </c>
      <c r="U40" s="800">
        <f t="shared" si="10"/>
        <v>10996.880000000016</v>
      </c>
      <c r="V40" s="801">
        <f t="shared" si="11"/>
        <v>404</v>
      </c>
      <c r="W40" s="802">
        <f t="shared" si="5"/>
        <v>32664</v>
      </c>
    </row>
    <row r="41" spans="2:23" x14ac:dyDescent="0.25">
      <c r="B41" s="2">
        <v>27.22</v>
      </c>
      <c r="C41" s="15">
        <v>1</v>
      </c>
      <c r="D41" s="72">
        <f t="shared" si="0"/>
        <v>27.22</v>
      </c>
      <c r="E41" s="358">
        <v>44372</v>
      </c>
      <c r="F41" s="72">
        <f t="shared" si="1"/>
        <v>27.22</v>
      </c>
      <c r="G41" s="73" t="s">
        <v>212</v>
      </c>
      <c r="H41" s="74">
        <v>60</v>
      </c>
      <c r="I41" s="800">
        <f t="shared" si="8"/>
        <v>7757.7000000000007</v>
      </c>
      <c r="J41" s="801">
        <f t="shared" si="9"/>
        <v>285</v>
      </c>
      <c r="K41" s="802">
        <f t="shared" si="4"/>
        <v>1633.1999999999998</v>
      </c>
      <c r="N41" s="2">
        <v>27.22</v>
      </c>
      <c r="O41" s="15">
        <v>30</v>
      </c>
      <c r="P41" s="545">
        <f t="shared" si="2"/>
        <v>816.59999999999991</v>
      </c>
      <c r="Q41" s="548">
        <v>44392</v>
      </c>
      <c r="R41" s="545">
        <f t="shared" si="3"/>
        <v>816.59999999999991</v>
      </c>
      <c r="S41" s="636" t="s">
        <v>476</v>
      </c>
      <c r="T41" s="637">
        <v>60</v>
      </c>
      <c r="U41" s="800">
        <f t="shared" si="10"/>
        <v>10180.280000000015</v>
      </c>
      <c r="V41" s="801">
        <f t="shared" si="11"/>
        <v>374</v>
      </c>
      <c r="W41" s="802">
        <f t="shared" si="5"/>
        <v>48995.999999999993</v>
      </c>
    </row>
    <row r="42" spans="2:23" x14ac:dyDescent="0.25">
      <c r="B42" s="2">
        <v>27.22</v>
      </c>
      <c r="C42" s="15">
        <v>55</v>
      </c>
      <c r="D42" s="72">
        <f t="shared" si="0"/>
        <v>1497.1</v>
      </c>
      <c r="E42" s="358">
        <v>44372</v>
      </c>
      <c r="F42" s="72">
        <f t="shared" si="1"/>
        <v>1497.1</v>
      </c>
      <c r="G42" s="73" t="s">
        <v>218</v>
      </c>
      <c r="H42" s="74">
        <v>60</v>
      </c>
      <c r="I42" s="800">
        <f t="shared" si="8"/>
        <v>6260.6</v>
      </c>
      <c r="J42" s="801">
        <f t="shared" si="9"/>
        <v>230</v>
      </c>
      <c r="K42" s="802">
        <f t="shared" si="4"/>
        <v>89826</v>
      </c>
      <c r="N42" s="2">
        <v>27.22</v>
      </c>
      <c r="O42" s="15">
        <v>4</v>
      </c>
      <c r="P42" s="545">
        <f t="shared" si="2"/>
        <v>108.88</v>
      </c>
      <c r="Q42" s="548">
        <v>44392</v>
      </c>
      <c r="R42" s="545">
        <f t="shared" si="3"/>
        <v>108.88</v>
      </c>
      <c r="S42" s="636" t="s">
        <v>477</v>
      </c>
      <c r="T42" s="637">
        <v>60</v>
      </c>
      <c r="U42" s="800">
        <f t="shared" si="10"/>
        <v>10071.400000000016</v>
      </c>
      <c r="V42" s="801">
        <f t="shared" si="11"/>
        <v>370</v>
      </c>
      <c r="W42" s="802">
        <f t="shared" si="5"/>
        <v>6532.7999999999993</v>
      </c>
    </row>
    <row r="43" spans="2:23" x14ac:dyDescent="0.25">
      <c r="B43" s="2">
        <v>27.22</v>
      </c>
      <c r="C43" s="15">
        <v>1</v>
      </c>
      <c r="D43" s="72">
        <f t="shared" si="0"/>
        <v>27.22</v>
      </c>
      <c r="E43" s="358">
        <v>44372</v>
      </c>
      <c r="F43" s="72">
        <f t="shared" si="1"/>
        <v>27.22</v>
      </c>
      <c r="G43" s="73" t="s">
        <v>219</v>
      </c>
      <c r="H43" s="74">
        <v>60</v>
      </c>
      <c r="I43" s="800">
        <f t="shared" si="8"/>
        <v>6233.38</v>
      </c>
      <c r="J43" s="801">
        <f t="shared" si="9"/>
        <v>229</v>
      </c>
      <c r="K43" s="802">
        <f t="shared" si="4"/>
        <v>1633.1999999999998</v>
      </c>
      <c r="N43" s="2">
        <v>27.22</v>
      </c>
      <c r="O43" s="15">
        <v>4</v>
      </c>
      <c r="P43" s="545">
        <f t="shared" si="2"/>
        <v>108.88</v>
      </c>
      <c r="Q43" s="548">
        <v>44393</v>
      </c>
      <c r="R43" s="545">
        <f t="shared" si="3"/>
        <v>108.88</v>
      </c>
      <c r="S43" s="636" t="s">
        <v>478</v>
      </c>
      <c r="T43" s="637">
        <v>60</v>
      </c>
      <c r="U43" s="800">
        <f t="shared" si="10"/>
        <v>9962.5200000000168</v>
      </c>
      <c r="V43" s="801">
        <f t="shared" si="11"/>
        <v>366</v>
      </c>
      <c r="W43" s="802">
        <f t="shared" si="5"/>
        <v>6532.7999999999993</v>
      </c>
    </row>
    <row r="44" spans="2:23" x14ac:dyDescent="0.25">
      <c r="B44" s="2">
        <v>27.22</v>
      </c>
      <c r="C44" s="15">
        <v>4</v>
      </c>
      <c r="D44" s="72">
        <f t="shared" si="0"/>
        <v>108.88</v>
      </c>
      <c r="E44" s="358">
        <v>44372</v>
      </c>
      <c r="F44" s="72">
        <f t="shared" si="1"/>
        <v>108.88</v>
      </c>
      <c r="G44" s="73" t="s">
        <v>221</v>
      </c>
      <c r="H44" s="74">
        <v>60</v>
      </c>
      <c r="I44" s="800">
        <f t="shared" si="8"/>
        <v>6124.5</v>
      </c>
      <c r="J44" s="801">
        <f t="shared" si="9"/>
        <v>225</v>
      </c>
      <c r="K44" s="802">
        <f t="shared" si="4"/>
        <v>6532.7999999999993</v>
      </c>
      <c r="N44" s="2">
        <v>27.22</v>
      </c>
      <c r="O44" s="15">
        <v>5</v>
      </c>
      <c r="P44" s="545">
        <f t="shared" si="2"/>
        <v>136.1</v>
      </c>
      <c r="Q44" s="548">
        <v>44393</v>
      </c>
      <c r="R44" s="545">
        <f t="shared" si="3"/>
        <v>136.1</v>
      </c>
      <c r="S44" s="636" t="s">
        <v>479</v>
      </c>
      <c r="T44" s="637">
        <v>60</v>
      </c>
      <c r="U44" s="800">
        <f t="shared" si="10"/>
        <v>9826.4200000000164</v>
      </c>
      <c r="V44" s="801">
        <f t="shared" si="11"/>
        <v>361</v>
      </c>
      <c r="W44" s="802">
        <f t="shared" si="5"/>
        <v>8166</v>
      </c>
    </row>
    <row r="45" spans="2:23" x14ac:dyDescent="0.25">
      <c r="B45" s="2">
        <v>27.22</v>
      </c>
      <c r="C45" s="15">
        <v>1</v>
      </c>
      <c r="D45" s="72">
        <f t="shared" si="0"/>
        <v>27.22</v>
      </c>
      <c r="E45" s="358">
        <v>44372</v>
      </c>
      <c r="F45" s="72">
        <f t="shared" si="1"/>
        <v>27.22</v>
      </c>
      <c r="G45" s="73" t="s">
        <v>222</v>
      </c>
      <c r="H45" s="74">
        <v>60</v>
      </c>
      <c r="I45" s="800">
        <f t="shared" si="8"/>
        <v>6097.28</v>
      </c>
      <c r="J45" s="801">
        <f t="shared" si="9"/>
        <v>224</v>
      </c>
      <c r="K45" s="802">
        <f t="shared" si="4"/>
        <v>1633.1999999999998</v>
      </c>
      <c r="N45" s="2">
        <v>27.22</v>
      </c>
      <c r="O45" s="15">
        <v>1</v>
      </c>
      <c r="P45" s="545">
        <f t="shared" si="2"/>
        <v>27.22</v>
      </c>
      <c r="Q45" s="548">
        <v>44393</v>
      </c>
      <c r="R45" s="545">
        <f t="shared" si="3"/>
        <v>27.22</v>
      </c>
      <c r="S45" s="636" t="s">
        <v>480</v>
      </c>
      <c r="T45" s="637">
        <v>60</v>
      </c>
      <c r="U45" s="800">
        <f t="shared" si="10"/>
        <v>9799.2000000000171</v>
      </c>
      <c r="V45" s="801">
        <f t="shared" si="11"/>
        <v>360</v>
      </c>
      <c r="W45" s="802">
        <f t="shared" si="5"/>
        <v>1633.1999999999998</v>
      </c>
    </row>
    <row r="46" spans="2:23" x14ac:dyDescent="0.25">
      <c r="B46" s="2">
        <v>27.22</v>
      </c>
      <c r="C46" s="15">
        <v>1</v>
      </c>
      <c r="D46" s="72">
        <f t="shared" si="0"/>
        <v>27.22</v>
      </c>
      <c r="E46" s="358">
        <v>44373</v>
      </c>
      <c r="F46" s="72">
        <f t="shared" si="1"/>
        <v>27.22</v>
      </c>
      <c r="G46" s="73" t="s">
        <v>224</v>
      </c>
      <c r="H46" s="74">
        <v>60</v>
      </c>
      <c r="I46" s="800">
        <f t="shared" si="8"/>
        <v>6070.0599999999995</v>
      </c>
      <c r="J46" s="801">
        <f t="shared" si="9"/>
        <v>223</v>
      </c>
      <c r="K46" s="802">
        <f t="shared" si="4"/>
        <v>1633.1999999999998</v>
      </c>
      <c r="N46" s="2">
        <v>27.22</v>
      </c>
      <c r="O46" s="15">
        <v>32</v>
      </c>
      <c r="P46" s="545">
        <f t="shared" si="2"/>
        <v>871.04</v>
      </c>
      <c r="Q46" s="548">
        <v>44393</v>
      </c>
      <c r="R46" s="545">
        <f t="shared" si="3"/>
        <v>871.04</v>
      </c>
      <c r="S46" s="636" t="s">
        <v>485</v>
      </c>
      <c r="T46" s="637">
        <v>60</v>
      </c>
      <c r="U46" s="800">
        <f t="shared" si="10"/>
        <v>8928.160000000018</v>
      </c>
      <c r="V46" s="801">
        <f t="shared" si="11"/>
        <v>328</v>
      </c>
      <c r="W46" s="802">
        <f t="shared" si="5"/>
        <v>52262.399999999994</v>
      </c>
    </row>
    <row r="47" spans="2:23" x14ac:dyDescent="0.25">
      <c r="B47" s="2">
        <v>27.22</v>
      </c>
      <c r="C47" s="15">
        <v>5</v>
      </c>
      <c r="D47" s="72">
        <f t="shared" si="0"/>
        <v>136.1</v>
      </c>
      <c r="E47" s="358">
        <v>44373</v>
      </c>
      <c r="F47" s="72">
        <f t="shared" si="1"/>
        <v>136.1</v>
      </c>
      <c r="G47" s="73" t="s">
        <v>228</v>
      </c>
      <c r="H47" s="74">
        <v>60</v>
      </c>
      <c r="I47" s="800">
        <f t="shared" si="8"/>
        <v>5933.9599999999991</v>
      </c>
      <c r="J47" s="801">
        <f t="shared" si="9"/>
        <v>218</v>
      </c>
      <c r="K47" s="802">
        <f t="shared" si="4"/>
        <v>8166</v>
      </c>
      <c r="N47" s="2">
        <v>27.22</v>
      </c>
      <c r="O47" s="15">
        <v>2</v>
      </c>
      <c r="P47" s="545">
        <f t="shared" si="2"/>
        <v>54.44</v>
      </c>
      <c r="Q47" s="548">
        <v>44393</v>
      </c>
      <c r="R47" s="545">
        <f t="shared" si="3"/>
        <v>54.44</v>
      </c>
      <c r="S47" s="636" t="s">
        <v>486</v>
      </c>
      <c r="T47" s="637">
        <v>60</v>
      </c>
      <c r="U47" s="800">
        <f t="shared" si="10"/>
        <v>8873.7200000000175</v>
      </c>
      <c r="V47" s="801">
        <f t="shared" si="11"/>
        <v>326</v>
      </c>
      <c r="W47" s="802">
        <f t="shared" si="5"/>
        <v>3266.3999999999996</v>
      </c>
    </row>
    <row r="48" spans="2:23" x14ac:dyDescent="0.25">
      <c r="B48" s="2">
        <v>27.22</v>
      </c>
      <c r="C48" s="15">
        <v>16</v>
      </c>
      <c r="D48" s="72">
        <f t="shared" si="0"/>
        <v>435.52</v>
      </c>
      <c r="E48" s="358">
        <v>44375</v>
      </c>
      <c r="F48" s="72">
        <f t="shared" si="1"/>
        <v>435.52</v>
      </c>
      <c r="G48" s="73" t="s">
        <v>229</v>
      </c>
      <c r="H48" s="74">
        <v>60</v>
      </c>
      <c r="I48" s="800">
        <f t="shared" si="8"/>
        <v>5498.4399999999987</v>
      </c>
      <c r="J48" s="801">
        <f t="shared" si="9"/>
        <v>202</v>
      </c>
      <c r="K48" s="802">
        <f t="shared" si="4"/>
        <v>26131.199999999997</v>
      </c>
      <c r="N48" s="2">
        <v>27.22</v>
      </c>
      <c r="O48" s="15">
        <v>1</v>
      </c>
      <c r="P48" s="545">
        <f t="shared" si="2"/>
        <v>27.22</v>
      </c>
      <c r="Q48" s="548">
        <v>44394</v>
      </c>
      <c r="R48" s="545">
        <f t="shared" si="3"/>
        <v>27.22</v>
      </c>
      <c r="S48" s="636" t="s">
        <v>490</v>
      </c>
      <c r="T48" s="637">
        <v>60</v>
      </c>
      <c r="U48" s="800">
        <f t="shared" si="10"/>
        <v>8846.5000000000182</v>
      </c>
      <c r="V48" s="801">
        <f t="shared" si="11"/>
        <v>325</v>
      </c>
      <c r="W48" s="802">
        <f t="shared" si="5"/>
        <v>1633.1999999999998</v>
      </c>
    </row>
    <row r="49" spans="1:23" x14ac:dyDescent="0.25">
      <c r="B49" s="2">
        <v>27.22</v>
      </c>
      <c r="C49" s="15">
        <v>32</v>
      </c>
      <c r="D49" s="72">
        <f t="shared" si="0"/>
        <v>871.04</v>
      </c>
      <c r="E49" s="358">
        <v>44375</v>
      </c>
      <c r="F49" s="72">
        <f t="shared" si="1"/>
        <v>871.04</v>
      </c>
      <c r="G49" s="73" t="s">
        <v>230</v>
      </c>
      <c r="H49" s="74">
        <v>60</v>
      </c>
      <c r="I49" s="800">
        <f t="shared" si="8"/>
        <v>4627.3999999999987</v>
      </c>
      <c r="J49" s="801">
        <f t="shared" si="9"/>
        <v>170</v>
      </c>
      <c r="K49" s="802">
        <f t="shared" si="4"/>
        <v>52262.399999999994</v>
      </c>
      <c r="N49" s="2">
        <v>27.22</v>
      </c>
      <c r="O49" s="15">
        <v>1</v>
      </c>
      <c r="P49" s="545">
        <f t="shared" si="2"/>
        <v>27.22</v>
      </c>
      <c r="Q49" s="548">
        <v>44394</v>
      </c>
      <c r="R49" s="545">
        <f t="shared" si="3"/>
        <v>27.22</v>
      </c>
      <c r="S49" s="636" t="s">
        <v>492</v>
      </c>
      <c r="T49" s="637">
        <v>60</v>
      </c>
      <c r="U49" s="800">
        <f t="shared" si="10"/>
        <v>8819.2800000000188</v>
      </c>
      <c r="V49" s="801">
        <f t="shared" si="11"/>
        <v>324</v>
      </c>
      <c r="W49" s="802">
        <f t="shared" si="5"/>
        <v>1633.1999999999998</v>
      </c>
    </row>
    <row r="50" spans="1:23" x14ac:dyDescent="0.25">
      <c r="B50" s="2">
        <v>27.22</v>
      </c>
      <c r="C50" s="15">
        <v>2</v>
      </c>
      <c r="D50" s="72">
        <f t="shared" si="0"/>
        <v>54.44</v>
      </c>
      <c r="E50" s="358">
        <v>44375</v>
      </c>
      <c r="F50" s="72">
        <f t="shared" si="1"/>
        <v>54.44</v>
      </c>
      <c r="G50" s="73" t="s">
        <v>231</v>
      </c>
      <c r="H50" s="74">
        <v>60</v>
      </c>
      <c r="I50" s="800">
        <f t="shared" si="8"/>
        <v>4572.9599999999991</v>
      </c>
      <c r="J50" s="801">
        <f t="shared" si="9"/>
        <v>168</v>
      </c>
      <c r="K50" s="802">
        <f t="shared" si="4"/>
        <v>3266.3999999999996</v>
      </c>
      <c r="N50" s="2">
        <v>27.22</v>
      </c>
      <c r="O50" s="15">
        <v>20</v>
      </c>
      <c r="P50" s="545">
        <f t="shared" si="2"/>
        <v>544.4</v>
      </c>
      <c r="Q50" s="548">
        <v>44394</v>
      </c>
      <c r="R50" s="545">
        <f t="shared" si="3"/>
        <v>544.4</v>
      </c>
      <c r="S50" s="636" t="s">
        <v>493</v>
      </c>
      <c r="T50" s="637">
        <v>60</v>
      </c>
      <c r="U50" s="800">
        <f t="shared" si="10"/>
        <v>8274.8800000000192</v>
      </c>
      <c r="V50" s="801">
        <f t="shared" si="11"/>
        <v>304</v>
      </c>
      <c r="W50" s="802">
        <f t="shared" si="5"/>
        <v>32664</v>
      </c>
    </row>
    <row r="51" spans="1:23" x14ac:dyDescent="0.25">
      <c r="B51" s="2">
        <v>27.22</v>
      </c>
      <c r="C51" s="15">
        <v>1</v>
      </c>
      <c r="D51" s="72">
        <f t="shared" si="0"/>
        <v>27.22</v>
      </c>
      <c r="E51" s="358">
        <v>44376</v>
      </c>
      <c r="F51" s="72">
        <f t="shared" si="1"/>
        <v>27.22</v>
      </c>
      <c r="G51" s="73" t="s">
        <v>232</v>
      </c>
      <c r="H51" s="74">
        <v>60</v>
      </c>
      <c r="I51" s="800">
        <f t="shared" si="8"/>
        <v>4545.7399999999989</v>
      </c>
      <c r="J51" s="801">
        <f t="shared" si="9"/>
        <v>167</v>
      </c>
      <c r="K51" s="802">
        <f t="shared" si="4"/>
        <v>1633.1999999999998</v>
      </c>
      <c r="N51" s="2">
        <v>27.22</v>
      </c>
      <c r="O51" s="15"/>
      <c r="P51" s="545">
        <f t="shared" si="2"/>
        <v>0</v>
      </c>
      <c r="Q51" s="548">
        <v>44394</v>
      </c>
      <c r="R51" s="545">
        <f t="shared" si="3"/>
        <v>0</v>
      </c>
      <c r="S51" s="636"/>
      <c r="T51" s="637"/>
      <c r="U51" s="800">
        <f t="shared" si="10"/>
        <v>8274.8800000000192</v>
      </c>
      <c r="V51" s="801">
        <f t="shared" si="11"/>
        <v>304</v>
      </c>
      <c r="W51" s="802">
        <f t="shared" si="5"/>
        <v>0</v>
      </c>
    </row>
    <row r="52" spans="1:23" x14ac:dyDescent="0.25">
      <c r="B52" s="2">
        <v>27.22</v>
      </c>
      <c r="C52" s="15">
        <v>10</v>
      </c>
      <c r="D52" s="72">
        <f t="shared" si="0"/>
        <v>272.2</v>
      </c>
      <c r="E52" s="358">
        <v>44376</v>
      </c>
      <c r="F52" s="72">
        <f t="shared" si="1"/>
        <v>272.2</v>
      </c>
      <c r="G52" s="73" t="s">
        <v>233</v>
      </c>
      <c r="H52" s="74">
        <v>60</v>
      </c>
      <c r="I52" s="800">
        <f t="shared" si="8"/>
        <v>4273.5399999999991</v>
      </c>
      <c r="J52" s="801">
        <f t="shared" si="9"/>
        <v>157</v>
      </c>
      <c r="K52" s="802">
        <f t="shared" si="4"/>
        <v>16332</v>
      </c>
      <c r="N52" s="2">
        <v>27.22</v>
      </c>
      <c r="O52" s="15">
        <v>18</v>
      </c>
      <c r="P52" s="545">
        <f t="shared" si="2"/>
        <v>489.96</v>
      </c>
      <c r="Q52" s="548">
        <v>44396</v>
      </c>
      <c r="R52" s="545">
        <f t="shared" si="3"/>
        <v>489.96</v>
      </c>
      <c r="S52" s="636" t="s">
        <v>495</v>
      </c>
      <c r="T52" s="637">
        <v>60</v>
      </c>
      <c r="U52" s="800">
        <f t="shared" si="10"/>
        <v>7784.9200000000192</v>
      </c>
      <c r="V52" s="801">
        <f t="shared" si="11"/>
        <v>286</v>
      </c>
      <c r="W52" s="802">
        <f t="shared" si="5"/>
        <v>29397.599999999999</v>
      </c>
    </row>
    <row r="53" spans="1:23" x14ac:dyDescent="0.25">
      <c r="B53" s="2">
        <v>27.22</v>
      </c>
      <c r="C53" s="15">
        <v>1</v>
      </c>
      <c r="D53" s="72">
        <f t="shared" si="0"/>
        <v>27.22</v>
      </c>
      <c r="E53" s="358">
        <v>44368</v>
      </c>
      <c r="F53" s="72">
        <f t="shared" si="1"/>
        <v>27.22</v>
      </c>
      <c r="G53" s="73" t="s">
        <v>234</v>
      </c>
      <c r="H53" s="74">
        <v>60</v>
      </c>
      <c r="I53" s="800">
        <f t="shared" si="8"/>
        <v>4246.3199999999988</v>
      </c>
      <c r="J53" s="801">
        <f t="shared" si="9"/>
        <v>156</v>
      </c>
      <c r="K53" s="802">
        <f t="shared" si="4"/>
        <v>1633.1999999999998</v>
      </c>
      <c r="N53" s="2">
        <v>27.22</v>
      </c>
      <c r="O53" s="15">
        <v>3</v>
      </c>
      <c r="P53" s="545">
        <f t="shared" si="2"/>
        <v>81.66</v>
      </c>
      <c r="Q53" s="548">
        <v>44396</v>
      </c>
      <c r="R53" s="545">
        <f t="shared" si="3"/>
        <v>81.66</v>
      </c>
      <c r="S53" s="636" t="s">
        <v>496</v>
      </c>
      <c r="T53" s="637">
        <v>60</v>
      </c>
      <c r="U53" s="800">
        <f t="shared" si="10"/>
        <v>7703.2600000000193</v>
      </c>
      <c r="V53" s="801">
        <f t="shared" si="11"/>
        <v>283</v>
      </c>
      <c r="W53" s="802">
        <f t="shared" si="5"/>
        <v>4899.5999999999995</v>
      </c>
    </row>
    <row r="54" spans="1:23" x14ac:dyDescent="0.25">
      <c r="B54" s="2">
        <v>27.22</v>
      </c>
      <c r="C54" s="15">
        <v>1</v>
      </c>
      <c r="D54" s="72">
        <f t="shared" si="0"/>
        <v>27.22</v>
      </c>
      <c r="E54" s="358">
        <v>44376</v>
      </c>
      <c r="F54" s="72">
        <f t="shared" si="1"/>
        <v>27.22</v>
      </c>
      <c r="G54" s="73" t="s">
        <v>236</v>
      </c>
      <c r="H54" s="74">
        <v>60</v>
      </c>
      <c r="I54" s="800">
        <f t="shared" si="8"/>
        <v>4219.0999999999985</v>
      </c>
      <c r="J54" s="801">
        <f t="shared" si="9"/>
        <v>155</v>
      </c>
      <c r="K54" s="802">
        <f t="shared" si="4"/>
        <v>1633.1999999999998</v>
      </c>
      <c r="N54" s="2">
        <v>27.22</v>
      </c>
      <c r="O54" s="15">
        <v>3</v>
      </c>
      <c r="P54" s="545">
        <f t="shared" si="2"/>
        <v>81.66</v>
      </c>
      <c r="Q54" s="548">
        <v>44396</v>
      </c>
      <c r="R54" s="545">
        <f t="shared" si="3"/>
        <v>81.66</v>
      </c>
      <c r="S54" s="636" t="s">
        <v>497</v>
      </c>
      <c r="T54" s="637">
        <v>60</v>
      </c>
      <c r="U54" s="800">
        <f t="shared" si="10"/>
        <v>7621.6000000000195</v>
      </c>
      <c r="V54" s="801">
        <f t="shared" si="11"/>
        <v>280</v>
      </c>
      <c r="W54" s="802">
        <f t="shared" si="5"/>
        <v>4899.5999999999995</v>
      </c>
    </row>
    <row r="55" spans="1:23" x14ac:dyDescent="0.25">
      <c r="B55" s="2">
        <v>27.22</v>
      </c>
      <c r="C55" s="15">
        <v>1</v>
      </c>
      <c r="D55" s="72">
        <f t="shared" si="0"/>
        <v>27.22</v>
      </c>
      <c r="E55" s="358">
        <v>44376</v>
      </c>
      <c r="F55" s="72">
        <f t="shared" si="1"/>
        <v>27.22</v>
      </c>
      <c r="G55" s="73" t="s">
        <v>238</v>
      </c>
      <c r="H55" s="74">
        <v>60</v>
      </c>
      <c r="I55" s="800">
        <f t="shared" si="8"/>
        <v>4191.8799999999983</v>
      </c>
      <c r="J55" s="801">
        <f t="shared" si="9"/>
        <v>154</v>
      </c>
      <c r="K55" s="802">
        <f t="shared" si="4"/>
        <v>1633.1999999999998</v>
      </c>
      <c r="N55" s="2">
        <v>27.22</v>
      </c>
      <c r="O55" s="15">
        <v>7</v>
      </c>
      <c r="P55" s="545">
        <f t="shared" si="2"/>
        <v>190.54</v>
      </c>
      <c r="Q55" s="548">
        <v>44396</v>
      </c>
      <c r="R55" s="545">
        <f t="shared" si="3"/>
        <v>190.54</v>
      </c>
      <c r="S55" s="636" t="s">
        <v>498</v>
      </c>
      <c r="T55" s="637">
        <v>60</v>
      </c>
      <c r="U55" s="800">
        <f t="shared" si="10"/>
        <v>7431.0600000000195</v>
      </c>
      <c r="V55" s="801">
        <f t="shared" si="11"/>
        <v>273</v>
      </c>
      <c r="W55" s="802">
        <f t="shared" si="5"/>
        <v>11432.4</v>
      </c>
    </row>
    <row r="56" spans="1:23" x14ac:dyDescent="0.25">
      <c r="B56" s="2">
        <v>27.22</v>
      </c>
      <c r="C56" s="15">
        <v>1</v>
      </c>
      <c r="D56" s="72">
        <f t="shared" si="0"/>
        <v>27.22</v>
      </c>
      <c r="E56" s="358">
        <v>44377</v>
      </c>
      <c r="F56" s="72">
        <f t="shared" si="1"/>
        <v>27.22</v>
      </c>
      <c r="G56" s="73" t="s">
        <v>240</v>
      </c>
      <c r="H56" s="74">
        <v>60</v>
      </c>
      <c r="I56" s="800">
        <f t="shared" si="8"/>
        <v>4164.659999999998</v>
      </c>
      <c r="J56" s="801">
        <f t="shared" si="9"/>
        <v>153</v>
      </c>
      <c r="K56" s="802">
        <f t="shared" si="4"/>
        <v>1633.1999999999998</v>
      </c>
      <c r="N56" s="2">
        <v>27.22</v>
      </c>
      <c r="O56" s="15">
        <v>1</v>
      </c>
      <c r="P56" s="545">
        <f t="shared" si="2"/>
        <v>27.22</v>
      </c>
      <c r="Q56" s="548">
        <v>44396</v>
      </c>
      <c r="R56" s="545">
        <f t="shared" si="3"/>
        <v>27.22</v>
      </c>
      <c r="S56" s="636" t="s">
        <v>500</v>
      </c>
      <c r="T56" s="637">
        <v>60</v>
      </c>
      <c r="U56" s="800">
        <f t="shared" si="10"/>
        <v>7403.8400000000192</v>
      </c>
      <c r="V56" s="801">
        <f t="shared" si="11"/>
        <v>272</v>
      </c>
      <c r="W56" s="802">
        <f t="shared" si="5"/>
        <v>1633.1999999999998</v>
      </c>
    </row>
    <row r="57" spans="1:23" x14ac:dyDescent="0.25">
      <c r="B57" s="2">
        <v>27.22</v>
      </c>
      <c r="C57" s="15">
        <v>2</v>
      </c>
      <c r="D57" s="72">
        <f t="shared" si="0"/>
        <v>54.44</v>
      </c>
      <c r="E57" s="358">
        <v>44377</v>
      </c>
      <c r="F57" s="72">
        <f t="shared" si="1"/>
        <v>54.44</v>
      </c>
      <c r="G57" s="73" t="s">
        <v>241</v>
      </c>
      <c r="H57" s="74">
        <v>60</v>
      </c>
      <c r="I57" s="800">
        <f t="shared" si="8"/>
        <v>4110.2199999999984</v>
      </c>
      <c r="J57" s="801">
        <f t="shared" si="9"/>
        <v>151</v>
      </c>
      <c r="K57" s="802">
        <f t="shared" si="4"/>
        <v>3266.3999999999996</v>
      </c>
      <c r="N57" s="2">
        <v>27.22</v>
      </c>
      <c r="O57" s="15">
        <v>1</v>
      </c>
      <c r="P57" s="545">
        <f t="shared" si="2"/>
        <v>27.22</v>
      </c>
      <c r="Q57" s="548">
        <v>44397</v>
      </c>
      <c r="R57" s="545">
        <f t="shared" si="3"/>
        <v>27.22</v>
      </c>
      <c r="S57" s="636" t="s">
        <v>502</v>
      </c>
      <c r="T57" s="637">
        <v>60</v>
      </c>
      <c r="U57" s="800">
        <f t="shared" si="10"/>
        <v>7376.620000000019</v>
      </c>
      <c r="V57" s="801">
        <f t="shared" si="11"/>
        <v>271</v>
      </c>
      <c r="W57" s="802">
        <f t="shared" si="5"/>
        <v>1633.1999999999998</v>
      </c>
    </row>
    <row r="58" spans="1:23" x14ac:dyDescent="0.25">
      <c r="B58" s="2">
        <v>27.22</v>
      </c>
      <c r="C58" s="15">
        <v>5</v>
      </c>
      <c r="D58" s="72">
        <f t="shared" si="0"/>
        <v>136.1</v>
      </c>
      <c r="E58" s="358">
        <v>44377</v>
      </c>
      <c r="F58" s="72">
        <f t="shared" si="1"/>
        <v>136.1</v>
      </c>
      <c r="G58" s="73" t="s">
        <v>242</v>
      </c>
      <c r="H58" s="74">
        <v>60</v>
      </c>
      <c r="I58" s="800">
        <f t="shared" si="8"/>
        <v>3974.1199999999985</v>
      </c>
      <c r="J58" s="801">
        <f t="shared" si="9"/>
        <v>146</v>
      </c>
      <c r="K58" s="802">
        <f t="shared" si="4"/>
        <v>8166</v>
      </c>
      <c r="N58" s="2">
        <v>27.22</v>
      </c>
      <c r="O58" s="15">
        <v>32</v>
      </c>
      <c r="P58" s="545">
        <f t="shared" si="2"/>
        <v>871.04</v>
      </c>
      <c r="Q58" s="548">
        <v>44398</v>
      </c>
      <c r="R58" s="545">
        <f t="shared" si="3"/>
        <v>871.04</v>
      </c>
      <c r="S58" s="636" t="s">
        <v>507</v>
      </c>
      <c r="T58" s="637">
        <v>60</v>
      </c>
      <c r="U58" s="800">
        <f t="shared" si="10"/>
        <v>6505.580000000019</v>
      </c>
      <c r="V58" s="801">
        <f t="shared" si="11"/>
        <v>239</v>
      </c>
      <c r="W58" s="802">
        <f t="shared" si="5"/>
        <v>52262.399999999994</v>
      </c>
    </row>
    <row r="59" spans="1:23" x14ac:dyDescent="0.25">
      <c r="B59" s="2">
        <v>27.22</v>
      </c>
      <c r="C59" s="15">
        <v>4</v>
      </c>
      <c r="D59" s="72">
        <f t="shared" si="0"/>
        <v>108.88</v>
      </c>
      <c r="E59" s="358">
        <v>44377</v>
      </c>
      <c r="F59" s="72">
        <f t="shared" si="1"/>
        <v>108.88</v>
      </c>
      <c r="G59" s="73" t="s">
        <v>243</v>
      </c>
      <c r="H59" s="74">
        <v>60</v>
      </c>
      <c r="I59" s="800">
        <f t="shared" si="8"/>
        <v>3865.2399999999984</v>
      </c>
      <c r="J59" s="801">
        <f t="shared" si="9"/>
        <v>142</v>
      </c>
      <c r="K59" s="802">
        <f t="shared" si="4"/>
        <v>6532.7999999999993</v>
      </c>
      <c r="N59" s="2">
        <v>27.22</v>
      </c>
      <c r="O59" s="15">
        <v>1</v>
      </c>
      <c r="P59" s="545">
        <f t="shared" si="2"/>
        <v>27.22</v>
      </c>
      <c r="Q59" s="548">
        <v>44398</v>
      </c>
      <c r="R59" s="545">
        <f t="shared" si="3"/>
        <v>27.22</v>
      </c>
      <c r="S59" s="636" t="s">
        <v>509</v>
      </c>
      <c r="T59" s="637">
        <v>60</v>
      </c>
      <c r="U59" s="800">
        <f t="shared" si="10"/>
        <v>6478.3600000000188</v>
      </c>
      <c r="V59" s="801">
        <f t="shared" si="11"/>
        <v>238</v>
      </c>
      <c r="W59" s="802">
        <f t="shared" si="5"/>
        <v>1633.1999999999998</v>
      </c>
    </row>
    <row r="60" spans="1:23" ht="15.75" thickBot="1" x14ac:dyDescent="0.3">
      <c r="A60" s="127"/>
      <c r="B60" s="2">
        <v>27.22</v>
      </c>
      <c r="C60" s="15">
        <v>2</v>
      </c>
      <c r="D60" s="72">
        <f t="shared" si="0"/>
        <v>54.44</v>
      </c>
      <c r="E60" s="358">
        <v>44378</v>
      </c>
      <c r="F60" s="72">
        <f t="shared" si="1"/>
        <v>54.44</v>
      </c>
      <c r="G60" s="73" t="s">
        <v>244</v>
      </c>
      <c r="H60" s="74">
        <v>60</v>
      </c>
      <c r="I60" s="800">
        <f t="shared" si="8"/>
        <v>3810.7999999999984</v>
      </c>
      <c r="J60" s="801">
        <f t="shared" si="9"/>
        <v>140</v>
      </c>
      <c r="K60" s="802">
        <f t="shared" si="4"/>
        <v>3266.3999999999996</v>
      </c>
      <c r="M60" s="127"/>
      <c r="N60" s="2">
        <v>27.22</v>
      </c>
      <c r="O60" s="15">
        <v>1</v>
      </c>
      <c r="P60" s="545">
        <f t="shared" si="2"/>
        <v>27.22</v>
      </c>
      <c r="Q60" s="548">
        <v>44398</v>
      </c>
      <c r="R60" s="545">
        <f t="shared" si="3"/>
        <v>27.22</v>
      </c>
      <c r="S60" s="636" t="s">
        <v>508</v>
      </c>
      <c r="T60" s="637">
        <v>60</v>
      </c>
      <c r="U60" s="800">
        <f t="shared" si="10"/>
        <v>6451.1400000000185</v>
      </c>
      <c r="V60" s="801">
        <f t="shared" si="11"/>
        <v>237</v>
      </c>
      <c r="W60" s="802">
        <f t="shared" si="5"/>
        <v>1633.1999999999998</v>
      </c>
    </row>
    <row r="61" spans="1:23" ht="15.75" thickTop="1" x14ac:dyDescent="0.25">
      <c r="A61" s="348"/>
      <c r="B61" s="2">
        <v>27.22</v>
      </c>
      <c r="C61" s="15">
        <v>28</v>
      </c>
      <c r="D61" s="72">
        <f t="shared" si="0"/>
        <v>762.16</v>
      </c>
      <c r="E61" s="358">
        <v>44378</v>
      </c>
      <c r="F61" s="72">
        <f t="shared" si="1"/>
        <v>762.16</v>
      </c>
      <c r="G61" s="73" t="s">
        <v>248</v>
      </c>
      <c r="H61" s="74">
        <v>60</v>
      </c>
      <c r="I61" s="800">
        <f t="shared" si="8"/>
        <v>3048.6399999999985</v>
      </c>
      <c r="J61" s="801">
        <f t="shared" si="9"/>
        <v>112</v>
      </c>
      <c r="K61" s="802">
        <f t="shared" si="4"/>
        <v>45729.599999999999</v>
      </c>
      <c r="M61" s="348"/>
      <c r="N61" s="2">
        <v>27.22</v>
      </c>
      <c r="O61" s="15">
        <v>1</v>
      </c>
      <c r="P61" s="545">
        <f t="shared" si="2"/>
        <v>27.22</v>
      </c>
      <c r="Q61" s="548">
        <v>44398</v>
      </c>
      <c r="R61" s="545">
        <f t="shared" si="3"/>
        <v>27.22</v>
      </c>
      <c r="S61" s="636" t="s">
        <v>516</v>
      </c>
      <c r="T61" s="637">
        <v>60</v>
      </c>
      <c r="U61" s="800">
        <f t="shared" si="10"/>
        <v>6423.9200000000183</v>
      </c>
      <c r="V61" s="801">
        <f t="shared" si="11"/>
        <v>236</v>
      </c>
      <c r="W61" s="802">
        <f t="shared" si="5"/>
        <v>1633.1999999999998</v>
      </c>
    </row>
    <row r="62" spans="1:23" x14ac:dyDescent="0.25">
      <c r="A62" s="348"/>
      <c r="B62" s="2">
        <v>27.22</v>
      </c>
      <c r="C62" s="15">
        <v>33</v>
      </c>
      <c r="D62" s="72">
        <f t="shared" si="0"/>
        <v>898.26</v>
      </c>
      <c r="E62" s="358">
        <v>44379</v>
      </c>
      <c r="F62" s="72">
        <f t="shared" si="1"/>
        <v>898.26</v>
      </c>
      <c r="G62" s="73" t="s">
        <v>249</v>
      </c>
      <c r="H62" s="74">
        <v>60</v>
      </c>
      <c r="I62" s="800">
        <f t="shared" si="8"/>
        <v>2150.3799999999983</v>
      </c>
      <c r="J62" s="801">
        <f t="shared" si="9"/>
        <v>79</v>
      </c>
      <c r="K62" s="802">
        <f t="shared" si="4"/>
        <v>53895.6</v>
      </c>
      <c r="M62" s="348"/>
      <c r="N62" s="2">
        <v>27.22</v>
      </c>
      <c r="O62" s="15">
        <v>3</v>
      </c>
      <c r="P62" s="545">
        <f t="shared" si="2"/>
        <v>81.66</v>
      </c>
      <c r="Q62" s="548">
        <v>44398</v>
      </c>
      <c r="R62" s="545">
        <f t="shared" si="3"/>
        <v>81.66</v>
      </c>
      <c r="S62" s="636" t="s">
        <v>517</v>
      </c>
      <c r="T62" s="637">
        <v>60</v>
      </c>
      <c r="U62" s="800">
        <f t="shared" si="10"/>
        <v>6342.2600000000184</v>
      </c>
      <c r="V62" s="801">
        <f t="shared" si="11"/>
        <v>233</v>
      </c>
      <c r="W62" s="802">
        <f t="shared" si="5"/>
        <v>4899.5999999999995</v>
      </c>
    </row>
    <row r="63" spans="1:23" x14ac:dyDescent="0.25">
      <c r="A63" s="348"/>
      <c r="B63" s="2">
        <v>27.22</v>
      </c>
      <c r="C63" s="15">
        <v>30</v>
      </c>
      <c r="D63" s="72">
        <f t="shared" si="0"/>
        <v>816.59999999999991</v>
      </c>
      <c r="E63" s="358">
        <v>44379</v>
      </c>
      <c r="F63" s="72">
        <f t="shared" si="1"/>
        <v>816.59999999999991</v>
      </c>
      <c r="G63" s="73" t="s">
        <v>251</v>
      </c>
      <c r="H63" s="74">
        <v>60</v>
      </c>
      <c r="I63" s="800">
        <f t="shared" si="8"/>
        <v>1333.7799999999984</v>
      </c>
      <c r="J63" s="801">
        <f t="shared" si="9"/>
        <v>49</v>
      </c>
      <c r="K63" s="802">
        <f t="shared" si="4"/>
        <v>48995.999999999993</v>
      </c>
      <c r="M63" s="348"/>
      <c r="N63" s="2">
        <v>27.22</v>
      </c>
      <c r="O63" s="15">
        <v>20</v>
      </c>
      <c r="P63" s="545">
        <f t="shared" si="2"/>
        <v>544.4</v>
      </c>
      <c r="Q63" s="548">
        <v>44398</v>
      </c>
      <c r="R63" s="545">
        <f t="shared" si="3"/>
        <v>544.4</v>
      </c>
      <c r="S63" s="636" t="s">
        <v>518</v>
      </c>
      <c r="T63" s="637">
        <v>60</v>
      </c>
      <c r="U63" s="800">
        <f t="shared" si="10"/>
        <v>5797.8600000000188</v>
      </c>
      <c r="V63" s="801">
        <f t="shared" si="11"/>
        <v>213</v>
      </c>
      <c r="W63" s="802">
        <f t="shared" si="5"/>
        <v>32664</v>
      </c>
    </row>
    <row r="64" spans="1:23" x14ac:dyDescent="0.25">
      <c r="A64" s="348"/>
      <c r="B64" s="2">
        <v>27.22</v>
      </c>
      <c r="C64" s="15">
        <v>2</v>
      </c>
      <c r="D64" s="72">
        <f t="shared" si="0"/>
        <v>54.44</v>
      </c>
      <c r="E64" s="358">
        <v>44379</v>
      </c>
      <c r="F64" s="72">
        <f t="shared" si="1"/>
        <v>54.44</v>
      </c>
      <c r="G64" s="73" t="s">
        <v>255</v>
      </c>
      <c r="H64" s="74">
        <v>60</v>
      </c>
      <c r="I64" s="800">
        <f t="shared" si="8"/>
        <v>1279.3399999999983</v>
      </c>
      <c r="J64" s="801">
        <f t="shared" si="9"/>
        <v>47</v>
      </c>
      <c r="K64" s="802">
        <f t="shared" si="4"/>
        <v>3266.3999999999996</v>
      </c>
      <c r="M64" s="348"/>
      <c r="N64" s="2">
        <v>27.22</v>
      </c>
      <c r="O64" s="15">
        <v>33</v>
      </c>
      <c r="P64" s="545">
        <f t="shared" si="2"/>
        <v>898.26</v>
      </c>
      <c r="Q64" s="548">
        <v>44399</v>
      </c>
      <c r="R64" s="545">
        <f t="shared" si="3"/>
        <v>898.26</v>
      </c>
      <c r="S64" s="636" t="s">
        <v>524</v>
      </c>
      <c r="T64" s="637">
        <v>60</v>
      </c>
      <c r="U64" s="800">
        <f t="shared" si="10"/>
        <v>4899.6000000000186</v>
      </c>
      <c r="V64" s="801">
        <f t="shared" si="11"/>
        <v>180</v>
      </c>
      <c r="W64" s="802">
        <f t="shared" si="5"/>
        <v>53895.6</v>
      </c>
    </row>
    <row r="65" spans="1:23" x14ac:dyDescent="0.25">
      <c r="A65" s="348"/>
      <c r="B65" s="2">
        <v>27.22</v>
      </c>
      <c r="C65" s="15">
        <v>1</v>
      </c>
      <c r="D65" s="72">
        <f t="shared" si="0"/>
        <v>27.22</v>
      </c>
      <c r="E65" s="358">
        <v>44380</v>
      </c>
      <c r="F65" s="72">
        <f t="shared" si="1"/>
        <v>27.22</v>
      </c>
      <c r="G65" s="73" t="s">
        <v>256</v>
      </c>
      <c r="H65" s="74">
        <v>60</v>
      </c>
      <c r="I65" s="800">
        <f t="shared" si="8"/>
        <v>1252.1199999999983</v>
      </c>
      <c r="J65" s="801">
        <f t="shared" si="9"/>
        <v>46</v>
      </c>
      <c r="K65" s="802">
        <f t="shared" si="4"/>
        <v>1633.1999999999998</v>
      </c>
      <c r="M65" s="348"/>
      <c r="N65" s="2">
        <v>27.22</v>
      </c>
      <c r="O65" s="15">
        <v>33</v>
      </c>
      <c r="P65" s="545">
        <f t="shared" si="2"/>
        <v>898.26</v>
      </c>
      <c r="Q65" s="548">
        <v>44399</v>
      </c>
      <c r="R65" s="545">
        <f t="shared" si="3"/>
        <v>898.26</v>
      </c>
      <c r="S65" s="636" t="s">
        <v>524</v>
      </c>
      <c r="T65" s="637">
        <v>60</v>
      </c>
      <c r="U65" s="800">
        <f t="shared" si="10"/>
        <v>4001.3400000000183</v>
      </c>
      <c r="V65" s="801">
        <f t="shared" si="11"/>
        <v>147</v>
      </c>
      <c r="W65" s="802">
        <f t="shared" si="5"/>
        <v>53895.6</v>
      </c>
    </row>
    <row r="66" spans="1:23" x14ac:dyDescent="0.25">
      <c r="A66" s="348"/>
      <c r="B66" s="2">
        <v>27.22</v>
      </c>
      <c r="C66" s="15">
        <v>32</v>
      </c>
      <c r="D66" s="72">
        <f t="shared" si="0"/>
        <v>871.04</v>
      </c>
      <c r="E66" s="358">
        <v>44380</v>
      </c>
      <c r="F66" s="72">
        <f t="shared" si="1"/>
        <v>871.04</v>
      </c>
      <c r="G66" s="73" t="s">
        <v>257</v>
      </c>
      <c r="H66" s="74">
        <v>60</v>
      </c>
      <c r="I66" s="800">
        <f t="shared" si="8"/>
        <v>381.07999999999834</v>
      </c>
      <c r="J66" s="801">
        <f t="shared" si="9"/>
        <v>14</v>
      </c>
      <c r="K66" s="802">
        <f t="shared" si="4"/>
        <v>52262.399999999994</v>
      </c>
      <c r="M66" s="348"/>
      <c r="N66" s="2">
        <v>27.22</v>
      </c>
      <c r="O66" s="15">
        <v>15</v>
      </c>
      <c r="P66" s="545">
        <f t="shared" si="2"/>
        <v>408.29999999999995</v>
      </c>
      <c r="Q66" s="548">
        <v>44400</v>
      </c>
      <c r="R66" s="545">
        <f t="shared" si="3"/>
        <v>408.29999999999995</v>
      </c>
      <c r="S66" s="636" t="s">
        <v>532</v>
      </c>
      <c r="T66" s="637">
        <v>60</v>
      </c>
      <c r="U66" s="800">
        <f t="shared" si="10"/>
        <v>3593.0400000000182</v>
      </c>
      <c r="V66" s="801">
        <f t="shared" si="11"/>
        <v>132</v>
      </c>
      <c r="W66" s="802">
        <f t="shared" si="5"/>
        <v>24497.999999999996</v>
      </c>
    </row>
    <row r="67" spans="1:23" x14ac:dyDescent="0.25">
      <c r="A67" s="348"/>
      <c r="B67" s="2">
        <v>27.22</v>
      </c>
      <c r="C67" s="15">
        <v>1</v>
      </c>
      <c r="D67" s="72">
        <f t="shared" si="0"/>
        <v>27.22</v>
      </c>
      <c r="E67" s="358">
        <v>44380</v>
      </c>
      <c r="F67" s="72">
        <f t="shared" si="1"/>
        <v>27.22</v>
      </c>
      <c r="G67" s="73" t="s">
        <v>258</v>
      </c>
      <c r="H67" s="74">
        <v>60</v>
      </c>
      <c r="I67" s="800">
        <f t="shared" si="8"/>
        <v>353.85999999999831</v>
      </c>
      <c r="J67" s="801">
        <f t="shared" si="9"/>
        <v>13</v>
      </c>
      <c r="K67" s="802">
        <f t="shared" si="4"/>
        <v>1633.1999999999998</v>
      </c>
      <c r="M67" s="348"/>
      <c r="N67" s="2">
        <v>27.22</v>
      </c>
      <c r="O67" s="15">
        <v>32</v>
      </c>
      <c r="P67" s="545">
        <f t="shared" si="2"/>
        <v>871.04</v>
      </c>
      <c r="Q67" s="548">
        <v>44403</v>
      </c>
      <c r="R67" s="545">
        <f t="shared" si="3"/>
        <v>871.04</v>
      </c>
      <c r="S67" s="636" t="s">
        <v>514</v>
      </c>
      <c r="T67" s="637">
        <v>60</v>
      </c>
      <c r="U67" s="800">
        <f t="shared" si="10"/>
        <v>2722.0000000000182</v>
      </c>
      <c r="V67" s="801">
        <f t="shared" si="11"/>
        <v>100</v>
      </c>
      <c r="W67" s="802">
        <f t="shared" si="5"/>
        <v>52262.399999999994</v>
      </c>
    </row>
    <row r="68" spans="1:23" x14ac:dyDescent="0.25">
      <c r="A68" s="348"/>
      <c r="B68" s="2">
        <v>27.22</v>
      </c>
      <c r="C68" s="15">
        <v>6</v>
      </c>
      <c r="D68" s="72">
        <f t="shared" si="0"/>
        <v>163.32</v>
      </c>
      <c r="E68" s="358">
        <v>44380</v>
      </c>
      <c r="F68" s="72">
        <f t="shared" si="1"/>
        <v>163.32</v>
      </c>
      <c r="G68" s="73" t="s">
        <v>260</v>
      </c>
      <c r="H68" s="74">
        <v>60</v>
      </c>
      <c r="I68" s="800">
        <f t="shared" si="8"/>
        <v>190.53999999999832</v>
      </c>
      <c r="J68" s="801">
        <f t="shared" si="9"/>
        <v>7</v>
      </c>
      <c r="K68" s="802">
        <f t="shared" si="4"/>
        <v>9799.1999999999989</v>
      </c>
      <c r="M68" s="348"/>
      <c r="N68" s="2">
        <v>27.22</v>
      </c>
      <c r="O68" s="15">
        <v>32</v>
      </c>
      <c r="P68" s="545">
        <f t="shared" si="2"/>
        <v>871.04</v>
      </c>
      <c r="Q68" s="548">
        <v>44403</v>
      </c>
      <c r="R68" s="545">
        <f t="shared" si="3"/>
        <v>871.04</v>
      </c>
      <c r="S68" s="636" t="s">
        <v>541</v>
      </c>
      <c r="T68" s="637">
        <v>60</v>
      </c>
      <c r="U68" s="800">
        <f t="shared" si="10"/>
        <v>1850.9600000000182</v>
      </c>
      <c r="V68" s="801">
        <f t="shared" si="11"/>
        <v>68</v>
      </c>
      <c r="W68" s="802">
        <f t="shared" si="5"/>
        <v>52262.399999999994</v>
      </c>
    </row>
    <row r="69" spans="1:23" x14ac:dyDescent="0.25">
      <c r="A69" s="348"/>
      <c r="B69" s="2">
        <v>27.22</v>
      </c>
      <c r="C69" s="15"/>
      <c r="D69" s="545">
        <f t="shared" si="0"/>
        <v>0</v>
      </c>
      <c r="E69" s="548"/>
      <c r="F69" s="545">
        <f t="shared" si="1"/>
        <v>0</v>
      </c>
      <c r="G69" s="636"/>
      <c r="H69" s="637"/>
      <c r="I69" s="800">
        <f t="shared" si="8"/>
        <v>190.53999999999832</v>
      </c>
      <c r="J69" s="801">
        <f t="shared" si="9"/>
        <v>7</v>
      </c>
      <c r="K69" s="802">
        <f t="shared" si="4"/>
        <v>0</v>
      </c>
      <c r="M69" s="348"/>
      <c r="N69" s="2">
        <v>27.22</v>
      </c>
      <c r="O69" s="15">
        <v>32</v>
      </c>
      <c r="P69" s="545">
        <f t="shared" si="2"/>
        <v>871.04</v>
      </c>
      <c r="Q69" s="548">
        <v>44403</v>
      </c>
      <c r="R69" s="545">
        <f t="shared" si="3"/>
        <v>871.04</v>
      </c>
      <c r="S69" s="636" t="s">
        <v>542</v>
      </c>
      <c r="T69" s="637">
        <v>60</v>
      </c>
      <c r="U69" s="800">
        <f t="shared" si="10"/>
        <v>979.92000000001826</v>
      </c>
      <c r="V69" s="801">
        <f t="shared" si="11"/>
        <v>36</v>
      </c>
      <c r="W69" s="802">
        <f t="shared" si="5"/>
        <v>52262.399999999994</v>
      </c>
    </row>
    <row r="70" spans="1:23" x14ac:dyDescent="0.25">
      <c r="A70" s="348"/>
      <c r="B70" s="2">
        <v>27.22</v>
      </c>
      <c r="C70" s="15">
        <v>7</v>
      </c>
      <c r="D70" s="545">
        <f t="shared" si="0"/>
        <v>190.54</v>
      </c>
      <c r="E70" s="548"/>
      <c r="F70" s="545">
        <f t="shared" si="1"/>
        <v>190.54</v>
      </c>
      <c r="G70" s="636"/>
      <c r="H70" s="1033"/>
      <c r="I70" s="1034">
        <f t="shared" si="8"/>
        <v>-1.6768808563938364E-12</v>
      </c>
      <c r="J70" s="1035">
        <f t="shared" si="9"/>
        <v>0</v>
      </c>
      <c r="K70" s="1036">
        <f t="shared" si="4"/>
        <v>0</v>
      </c>
      <c r="M70" s="348"/>
      <c r="N70" s="2">
        <v>27.22</v>
      </c>
      <c r="O70" s="15">
        <v>32</v>
      </c>
      <c r="P70" s="545">
        <f t="shared" si="2"/>
        <v>871.04</v>
      </c>
      <c r="Q70" s="548">
        <v>44406</v>
      </c>
      <c r="R70" s="545">
        <f t="shared" si="3"/>
        <v>871.04</v>
      </c>
      <c r="S70" s="636" t="s">
        <v>554</v>
      </c>
      <c r="T70" s="637">
        <v>60</v>
      </c>
      <c r="U70" s="800">
        <f t="shared" si="10"/>
        <v>108.8800000000183</v>
      </c>
      <c r="V70" s="801">
        <f t="shared" si="11"/>
        <v>4</v>
      </c>
      <c r="W70" s="802">
        <f t="shared" si="5"/>
        <v>52262.399999999994</v>
      </c>
    </row>
    <row r="71" spans="1:23" x14ac:dyDescent="0.25">
      <c r="A71" s="348"/>
      <c r="B71" s="2">
        <v>27.22</v>
      </c>
      <c r="C71" s="15"/>
      <c r="D71" s="545">
        <f t="shared" si="0"/>
        <v>0</v>
      </c>
      <c r="E71" s="548"/>
      <c r="F71" s="545">
        <f t="shared" si="1"/>
        <v>0</v>
      </c>
      <c r="G71" s="636"/>
      <c r="H71" s="1033"/>
      <c r="I71" s="1034">
        <f t="shared" si="8"/>
        <v>-1.6768808563938364E-12</v>
      </c>
      <c r="J71" s="1035">
        <f t="shared" si="9"/>
        <v>0</v>
      </c>
      <c r="K71" s="1036">
        <f t="shared" si="4"/>
        <v>0</v>
      </c>
      <c r="M71" s="348"/>
      <c r="N71" s="2">
        <v>27.22</v>
      </c>
      <c r="O71" s="15"/>
      <c r="P71" s="545">
        <f t="shared" si="2"/>
        <v>0</v>
      </c>
      <c r="Q71" s="548"/>
      <c r="R71" s="545">
        <f t="shared" si="3"/>
        <v>0</v>
      </c>
      <c r="S71" s="1069"/>
      <c r="T71" s="1070"/>
      <c r="U71" s="1071">
        <f t="shared" si="10"/>
        <v>108.8800000000183</v>
      </c>
      <c r="V71" s="1072">
        <f t="shared" si="11"/>
        <v>4</v>
      </c>
      <c r="W71" s="802">
        <f t="shared" si="5"/>
        <v>0</v>
      </c>
    </row>
    <row r="72" spans="1:23" x14ac:dyDescent="0.25">
      <c r="A72" s="348"/>
      <c r="B72" s="2">
        <v>27.22</v>
      </c>
      <c r="C72" s="15"/>
      <c r="D72" s="545">
        <f t="shared" si="0"/>
        <v>0</v>
      </c>
      <c r="E72" s="548"/>
      <c r="F72" s="545">
        <f t="shared" si="1"/>
        <v>0</v>
      </c>
      <c r="G72" s="636"/>
      <c r="H72" s="1033"/>
      <c r="I72" s="1034">
        <f t="shared" si="8"/>
        <v>-1.6768808563938364E-12</v>
      </c>
      <c r="J72" s="1035">
        <f t="shared" si="9"/>
        <v>0</v>
      </c>
      <c r="K72" s="1036">
        <f t="shared" si="4"/>
        <v>0</v>
      </c>
      <c r="M72" s="348"/>
      <c r="N72" s="2">
        <v>27.22</v>
      </c>
      <c r="O72" s="15"/>
      <c r="P72" s="72">
        <f t="shared" si="2"/>
        <v>0</v>
      </c>
      <c r="Q72" s="358"/>
      <c r="R72" s="72">
        <f t="shared" si="3"/>
        <v>0</v>
      </c>
      <c r="S72" s="861"/>
      <c r="T72" s="862"/>
      <c r="U72" s="1071">
        <f t="shared" si="10"/>
        <v>108.8800000000183</v>
      </c>
      <c r="V72" s="1072">
        <f t="shared" si="11"/>
        <v>4</v>
      </c>
      <c r="W72" s="802">
        <f t="shared" si="5"/>
        <v>0</v>
      </c>
    </row>
    <row r="73" spans="1:23" x14ac:dyDescent="0.25">
      <c r="A73" s="348"/>
      <c r="B73" s="2">
        <v>27.22</v>
      </c>
      <c r="C73" s="15"/>
      <c r="D73" s="545">
        <f t="shared" si="0"/>
        <v>0</v>
      </c>
      <c r="E73" s="548"/>
      <c r="F73" s="545">
        <f t="shared" si="1"/>
        <v>0</v>
      </c>
      <c r="G73" s="636"/>
      <c r="H73" s="1033"/>
      <c r="I73" s="1034">
        <f t="shared" si="8"/>
        <v>-1.6768808563938364E-12</v>
      </c>
      <c r="J73" s="1035">
        <f t="shared" si="9"/>
        <v>0</v>
      </c>
      <c r="K73" s="1036">
        <f t="shared" si="4"/>
        <v>0</v>
      </c>
      <c r="M73" s="348"/>
      <c r="N73" s="2">
        <v>27.22</v>
      </c>
      <c r="O73" s="15"/>
      <c r="P73" s="72">
        <f t="shared" ref="P73:P93" si="12">O73*N73</f>
        <v>0</v>
      </c>
      <c r="Q73" s="358"/>
      <c r="R73" s="72">
        <f t="shared" ref="R73:R91" si="13">P73</f>
        <v>0</v>
      </c>
      <c r="S73" s="861"/>
      <c r="T73" s="862"/>
      <c r="U73" s="1071">
        <f t="shared" si="10"/>
        <v>108.8800000000183</v>
      </c>
      <c r="V73" s="1072">
        <f t="shared" si="11"/>
        <v>4</v>
      </c>
      <c r="W73" s="802">
        <f t="shared" si="5"/>
        <v>0</v>
      </c>
    </row>
    <row r="74" spans="1:23" x14ac:dyDescent="0.25">
      <c r="A74" s="348"/>
      <c r="B74" s="2"/>
      <c r="C74" s="15"/>
      <c r="D74" s="545">
        <f t="shared" si="0"/>
        <v>0</v>
      </c>
      <c r="E74" s="548"/>
      <c r="F74" s="545">
        <f t="shared" si="1"/>
        <v>0</v>
      </c>
      <c r="G74" s="636"/>
      <c r="H74" s="1033"/>
      <c r="I74" s="1034">
        <f t="shared" si="8"/>
        <v>-1.6768808563938364E-12</v>
      </c>
      <c r="J74" s="1035">
        <f t="shared" si="9"/>
        <v>0</v>
      </c>
      <c r="K74" s="1036">
        <f t="shared" si="4"/>
        <v>0</v>
      </c>
      <c r="M74" s="348"/>
      <c r="N74" s="2">
        <v>27.22</v>
      </c>
      <c r="O74" s="15"/>
      <c r="P74" s="72">
        <f t="shared" si="12"/>
        <v>0</v>
      </c>
      <c r="Q74" s="358"/>
      <c r="R74" s="72">
        <f t="shared" si="13"/>
        <v>0</v>
      </c>
      <c r="S74" s="861"/>
      <c r="T74" s="862"/>
      <c r="U74" s="1071">
        <f t="shared" si="10"/>
        <v>108.8800000000183</v>
      </c>
      <c r="V74" s="1072">
        <f t="shared" si="11"/>
        <v>4</v>
      </c>
      <c r="W74" s="802">
        <f t="shared" ref="W74:W91" si="14">R74*T74</f>
        <v>0</v>
      </c>
    </row>
    <row r="75" spans="1:23" x14ac:dyDescent="0.25">
      <c r="A75" s="348"/>
      <c r="B75" s="2"/>
      <c r="C75" s="15"/>
      <c r="D75" s="72">
        <f t="shared" si="0"/>
        <v>0</v>
      </c>
      <c r="E75" s="358"/>
      <c r="F75" s="72">
        <f t="shared" si="1"/>
        <v>0</v>
      </c>
      <c r="G75" s="73"/>
      <c r="H75" s="1037"/>
      <c r="I75" s="1034">
        <f t="shared" si="8"/>
        <v>-1.6768808563938364E-12</v>
      </c>
      <c r="J75" s="1035">
        <f t="shared" si="9"/>
        <v>0</v>
      </c>
      <c r="K75" s="1036">
        <f t="shared" si="4"/>
        <v>0</v>
      </c>
      <c r="M75" s="348"/>
      <c r="N75" s="2">
        <v>27.22</v>
      </c>
      <c r="O75" s="15"/>
      <c r="P75" s="72">
        <f t="shared" si="12"/>
        <v>0</v>
      </c>
      <c r="Q75" s="358"/>
      <c r="R75" s="72">
        <f t="shared" si="13"/>
        <v>0</v>
      </c>
      <c r="S75" s="73"/>
      <c r="T75" s="74"/>
      <c r="U75" s="800">
        <f t="shared" si="10"/>
        <v>108.8800000000183</v>
      </c>
      <c r="V75" s="801">
        <f t="shared" si="11"/>
        <v>4</v>
      </c>
      <c r="W75" s="802">
        <f t="shared" si="14"/>
        <v>0</v>
      </c>
    </row>
    <row r="76" spans="1:23" x14ac:dyDescent="0.25">
      <c r="A76" s="348"/>
      <c r="B76" s="2"/>
      <c r="C76" s="15"/>
      <c r="D76" s="72">
        <f t="shared" si="0"/>
        <v>0</v>
      </c>
      <c r="E76" s="358"/>
      <c r="F76" s="72">
        <f t="shared" si="1"/>
        <v>0</v>
      </c>
      <c r="G76" s="73"/>
      <c r="H76" s="74"/>
      <c r="I76" s="800">
        <f t="shared" si="8"/>
        <v>-1.6768808563938364E-12</v>
      </c>
      <c r="J76" s="801">
        <f t="shared" si="9"/>
        <v>0</v>
      </c>
      <c r="K76" s="802">
        <f t="shared" si="4"/>
        <v>0</v>
      </c>
      <c r="M76" s="348"/>
      <c r="N76" s="2">
        <v>27.22</v>
      </c>
      <c r="O76" s="15"/>
      <c r="P76" s="72">
        <f t="shared" si="12"/>
        <v>0</v>
      </c>
      <c r="Q76" s="358"/>
      <c r="R76" s="72">
        <f t="shared" si="13"/>
        <v>0</v>
      </c>
      <c r="S76" s="73"/>
      <c r="T76" s="74"/>
      <c r="U76" s="800">
        <f t="shared" si="10"/>
        <v>108.8800000000183</v>
      </c>
      <c r="V76" s="801">
        <f t="shared" si="11"/>
        <v>4</v>
      </c>
      <c r="W76" s="802">
        <f t="shared" si="14"/>
        <v>0</v>
      </c>
    </row>
    <row r="77" spans="1:23" x14ac:dyDescent="0.25">
      <c r="A77" s="348"/>
      <c r="B77" s="2"/>
      <c r="C77" s="15"/>
      <c r="D77" s="72">
        <f t="shared" si="0"/>
        <v>0</v>
      </c>
      <c r="E77" s="358"/>
      <c r="F77" s="72">
        <f t="shared" si="1"/>
        <v>0</v>
      </c>
      <c r="G77" s="73"/>
      <c r="H77" s="74"/>
      <c r="I77" s="800">
        <f t="shared" ref="I77:I91" si="15">I76-F77</f>
        <v>-1.6768808563938364E-12</v>
      </c>
      <c r="J77" s="801">
        <f t="shared" ref="J77:J91" si="16">J76-C77</f>
        <v>0</v>
      </c>
      <c r="K77" s="802">
        <f t="shared" si="4"/>
        <v>0</v>
      </c>
      <c r="M77" s="348"/>
      <c r="N77" s="2">
        <v>27.22</v>
      </c>
      <c r="O77" s="15"/>
      <c r="P77" s="72">
        <f t="shared" si="12"/>
        <v>0</v>
      </c>
      <c r="Q77" s="358"/>
      <c r="R77" s="72">
        <f t="shared" si="13"/>
        <v>0</v>
      </c>
      <c r="S77" s="73"/>
      <c r="T77" s="74"/>
      <c r="U77" s="800">
        <f t="shared" ref="U77:U91" si="17">U76-R77</f>
        <v>108.8800000000183</v>
      </c>
      <c r="V77" s="801">
        <f t="shared" ref="V77:V91" si="18">V76-O77</f>
        <v>4</v>
      </c>
      <c r="W77" s="802">
        <f t="shared" si="14"/>
        <v>0</v>
      </c>
    </row>
    <row r="78" spans="1:23" x14ac:dyDescent="0.25">
      <c r="A78" s="348"/>
      <c r="B78" s="2"/>
      <c r="C78" s="15"/>
      <c r="D78" s="72">
        <f t="shared" si="0"/>
        <v>0</v>
      </c>
      <c r="E78" s="358"/>
      <c r="F78" s="72">
        <f t="shared" si="1"/>
        <v>0</v>
      </c>
      <c r="G78" s="73"/>
      <c r="H78" s="74"/>
      <c r="I78" s="800">
        <f t="shared" si="15"/>
        <v>-1.6768808563938364E-12</v>
      </c>
      <c r="J78" s="801">
        <f t="shared" si="16"/>
        <v>0</v>
      </c>
      <c r="K78" s="802">
        <f t="shared" si="4"/>
        <v>0</v>
      </c>
      <c r="M78" s="348"/>
      <c r="N78" s="2">
        <v>27.22</v>
      </c>
      <c r="O78" s="15"/>
      <c r="P78" s="72">
        <f t="shared" si="12"/>
        <v>0</v>
      </c>
      <c r="Q78" s="358"/>
      <c r="R78" s="72">
        <f t="shared" si="13"/>
        <v>0</v>
      </c>
      <c r="S78" s="73"/>
      <c r="T78" s="74"/>
      <c r="U78" s="800">
        <f t="shared" si="17"/>
        <v>108.8800000000183</v>
      </c>
      <c r="V78" s="801">
        <f t="shared" si="18"/>
        <v>4</v>
      </c>
      <c r="W78" s="802">
        <f t="shared" si="14"/>
        <v>0</v>
      </c>
    </row>
    <row r="79" spans="1:23" x14ac:dyDescent="0.25">
      <c r="A79" s="348"/>
      <c r="B79" s="2"/>
      <c r="C79" s="15"/>
      <c r="D79" s="72">
        <f t="shared" si="0"/>
        <v>0</v>
      </c>
      <c r="E79" s="358"/>
      <c r="F79" s="72">
        <f t="shared" si="1"/>
        <v>0</v>
      </c>
      <c r="G79" s="73"/>
      <c r="H79" s="74"/>
      <c r="I79" s="800">
        <f t="shared" si="15"/>
        <v>-1.6768808563938364E-12</v>
      </c>
      <c r="J79" s="801">
        <f t="shared" si="16"/>
        <v>0</v>
      </c>
      <c r="K79" s="802">
        <f t="shared" si="4"/>
        <v>0</v>
      </c>
      <c r="M79" s="348"/>
      <c r="N79" s="2">
        <v>27.22</v>
      </c>
      <c r="O79" s="15"/>
      <c r="P79" s="72">
        <f t="shared" si="12"/>
        <v>0</v>
      </c>
      <c r="Q79" s="358"/>
      <c r="R79" s="72">
        <f t="shared" si="13"/>
        <v>0</v>
      </c>
      <c r="S79" s="73"/>
      <c r="T79" s="74"/>
      <c r="U79" s="800">
        <f t="shared" si="17"/>
        <v>108.8800000000183</v>
      </c>
      <c r="V79" s="801">
        <f t="shared" si="18"/>
        <v>4</v>
      </c>
      <c r="W79" s="802">
        <f t="shared" si="14"/>
        <v>0</v>
      </c>
    </row>
    <row r="80" spans="1:23" x14ac:dyDescent="0.25">
      <c r="A80" s="348"/>
      <c r="B80" s="2"/>
      <c r="C80" s="15"/>
      <c r="D80" s="72">
        <f t="shared" si="0"/>
        <v>0</v>
      </c>
      <c r="E80" s="358"/>
      <c r="F80" s="72">
        <f t="shared" si="1"/>
        <v>0</v>
      </c>
      <c r="G80" s="73"/>
      <c r="H80" s="74"/>
      <c r="I80" s="800">
        <f t="shared" si="15"/>
        <v>-1.6768808563938364E-12</v>
      </c>
      <c r="J80" s="801">
        <f t="shared" si="16"/>
        <v>0</v>
      </c>
      <c r="K80" s="802">
        <f t="shared" si="4"/>
        <v>0</v>
      </c>
      <c r="M80" s="348"/>
      <c r="N80" s="2">
        <v>27.22</v>
      </c>
      <c r="O80" s="15"/>
      <c r="P80" s="72">
        <f t="shared" si="12"/>
        <v>0</v>
      </c>
      <c r="Q80" s="358"/>
      <c r="R80" s="72">
        <f t="shared" si="13"/>
        <v>0</v>
      </c>
      <c r="S80" s="73"/>
      <c r="T80" s="74"/>
      <c r="U80" s="800">
        <f t="shared" si="17"/>
        <v>108.8800000000183</v>
      </c>
      <c r="V80" s="801">
        <f t="shared" si="18"/>
        <v>4</v>
      </c>
      <c r="W80" s="802">
        <f t="shared" si="14"/>
        <v>0</v>
      </c>
    </row>
    <row r="81" spans="1:23" x14ac:dyDescent="0.25">
      <c r="A81" s="348"/>
      <c r="B81" s="2"/>
      <c r="C81" s="15"/>
      <c r="D81" s="72">
        <f t="shared" si="0"/>
        <v>0</v>
      </c>
      <c r="E81" s="358"/>
      <c r="F81" s="72">
        <f t="shared" si="1"/>
        <v>0</v>
      </c>
      <c r="G81" s="73"/>
      <c r="H81" s="74"/>
      <c r="I81" s="800">
        <f t="shared" si="15"/>
        <v>-1.6768808563938364E-12</v>
      </c>
      <c r="J81" s="801">
        <f t="shared" si="16"/>
        <v>0</v>
      </c>
      <c r="K81" s="802">
        <f t="shared" si="4"/>
        <v>0</v>
      </c>
      <c r="M81" s="348"/>
      <c r="N81" s="2">
        <v>27.22</v>
      </c>
      <c r="O81" s="15"/>
      <c r="P81" s="72">
        <f t="shared" si="12"/>
        <v>0</v>
      </c>
      <c r="Q81" s="358"/>
      <c r="R81" s="72">
        <f t="shared" si="13"/>
        <v>0</v>
      </c>
      <c r="S81" s="73"/>
      <c r="T81" s="74"/>
      <c r="U81" s="800">
        <f t="shared" si="17"/>
        <v>108.8800000000183</v>
      </c>
      <c r="V81" s="801">
        <f t="shared" si="18"/>
        <v>4</v>
      </c>
      <c r="W81" s="802">
        <f t="shared" si="14"/>
        <v>0</v>
      </c>
    </row>
    <row r="82" spans="1:23" x14ac:dyDescent="0.25">
      <c r="A82" s="348"/>
      <c r="B82" s="2"/>
      <c r="C82" s="15"/>
      <c r="D82" s="72">
        <f t="shared" si="0"/>
        <v>0</v>
      </c>
      <c r="E82" s="358"/>
      <c r="F82" s="72">
        <f t="shared" si="1"/>
        <v>0</v>
      </c>
      <c r="G82" s="73"/>
      <c r="H82" s="74"/>
      <c r="I82" s="800">
        <f t="shared" si="15"/>
        <v>-1.6768808563938364E-12</v>
      </c>
      <c r="J82" s="801">
        <f t="shared" si="16"/>
        <v>0</v>
      </c>
      <c r="K82" s="802">
        <f t="shared" si="4"/>
        <v>0</v>
      </c>
      <c r="M82" s="348"/>
      <c r="N82" s="2">
        <v>27.22</v>
      </c>
      <c r="O82" s="15"/>
      <c r="P82" s="72">
        <f t="shared" si="12"/>
        <v>0</v>
      </c>
      <c r="Q82" s="358"/>
      <c r="R82" s="72">
        <f t="shared" si="13"/>
        <v>0</v>
      </c>
      <c r="S82" s="73"/>
      <c r="T82" s="74"/>
      <c r="U82" s="800">
        <f t="shared" si="17"/>
        <v>108.8800000000183</v>
      </c>
      <c r="V82" s="801">
        <f t="shared" si="18"/>
        <v>4</v>
      </c>
      <c r="W82" s="802">
        <f t="shared" si="14"/>
        <v>0</v>
      </c>
    </row>
    <row r="83" spans="1:23" x14ac:dyDescent="0.25">
      <c r="A83" s="348"/>
      <c r="B83" s="2"/>
      <c r="C83" s="15"/>
      <c r="D83" s="72">
        <f t="shared" si="0"/>
        <v>0</v>
      </c>
      <c r="E83" s="358"/>
      <c r="F83" s="72">
        <f t="shared" si="1"/>
        <v>0</v>
      </c>
      <c r="G83" s="73"/>
      <c r="H83" s="74"/>
      <c r="I83" s="800">
        <f t="shared" si="15"/>
        <v>-1.6768808563938364E-12</v>
      </c>
      <c r="J83" s="801">
        <f t="shared" si="16"/>
        <v>0</v>
      </c>
      <c r="K83" s="802">
        <f t="shared" si="4"/>
        <v>0</v>
      </c>
      <c r="M83" s="348"/>
      <c r="N83" s="2">
        <v>27.22</v>
      </c>
      <c r="O83" s="15"/>
      <c r="P83" s="72">
        <f t="shared" si="12"/>
        <v>0</v>
      </c>
      <c r="Q83" s="358"/>
      <c r="R83" s="72">
        <f t="shared" si="13"/>
        <v>0</v>
      </c>
      <c r="S83" s="73"/>
      <c r="T83" s="74"/>
      <c r="U83" s="800">
        <f t="shared" si="17"/>
        <v>108.8800000000183</v>
      </c>
      <c r="V83" s="801">
        <f t="shared" si="18"/>
        <v>4</v>
      </c>
      <c r="W83" s="802">
        <f t="shared" si="14"/>
        <v>0</v>
      </c>
    </row>
    <row r="84" spans="1:23" x14ac:dyDescent="0.25">
      <c r="A84" s="348"/>
      <c r="B84" s="2"/>
      <c r="C84" s="15"/>
      <c r="D84" s="72">
        <f t="shared" si="0"/>
        <v>0</v>
      </c>
      <c r="E84" s="358"/>
      <c r="F84" s="72">
        <f t="shared" si="1"/>
        <v>0</v>
      </c>
      <c r="G84" s="73"/>
      <c r="H84" s="74"/>
      <c r="I84" s="800">
        <f t="shared" si="15"/>
        <v>-1.6768808563938364E-12</v>
      </c>
      <c r="J84" s="801">
        <f t="shared" si="16"/>
        <v>0</v>
      </c>
      <c r="K84" s="802">
        <f t="shared" si="4"/>
        <v>0</v>
      </c>
      <c r="M84" s="348"/>
      <c r="N84" s="2">
        <v>27.22</v>
      </c>
      <c r="O84" s="15"/>
      <c r="P84" s="72">
        <f t="shared" si="12"/>
        <v>0</v>
      </c>
      <c r="Q84" s="358"/>
      <c r="R84" s="72">
        <f t="shared" si="13"/>
        <v>0</v>
      </c>
      <c r="S84" s="73"/>
      <c r="T84" s="74"/>
      <c r="U84" s="800">
        <f t="shared" si="17"/>
        <v>108.8800000000183</v>
      </c>
      <c r="V84" s="801">
        <f t="shared" si="18"/>
        <v>4</v>
      </c>
      <c r="W84" s="802">
        <f t="shared" si="14"/>
        <v>0</v>
      </c>
    </row>
    <row r="85" spans="1:23" x14ac:dyDescent="0.25">
      <c r="A85" s="348"/>
      <c r="B85" s="2"/>
      <c r="C85" s="15"/>
      <c r="D85" s="72">
        <f t="shared" si="0"/>
        <v>0</v>
      </c>
      <c r="E85" s="358"/>
      <c r="F85" s="72">
        <f t="shared" si="1"/>
        <v>0</v>
      </c>
      <c r="G85" s="73"/>
      <c r="H85" s="74"/>
      <c r="I85" s="800">
        <f t="shared" si="15"/>
        <v>-1.6768808563938364E-12</v>
      </c>
      <c r="J85" s="801">
        <f t="shared" si="16"/>
        <v>0</v>
      </c>
      <c r="K85" s="802">
        <f t="shared" si="4"/>
        <v>0</v>
      </c>
      <c r="M85" s="348"/>
      <c r="N85" s="2">
        <v>27.22</v>
      </c>
      <c r="O85" s="15"/>
      <c r="P85" s="72">
        <f t="shared" si="12"/>
        <v>0</v>
      </c>
      <c r="Q85" s="358"/>
      <c r="R85" s="72">
        <f t="shared" si="13"/>
        <v>0</v>
      </c>
      <c r="S85" s="73"/>
      <c r="T85" s="74"/>
      <c r="U85" s="800">
        <f t="shared" si="17"/>
        <v>108.8800000000183</v>
      </c>
      <c r="V85" s="801">
        <f t="shared" si="18"/>
        <v>4</v>
      </c>
      <c r="W85" s="802">
        <f t="shared" si="14"/>
        <v>0</v>
      </c>
    </row>
    <row r="86" spans="1:23" x14ac:dyDescent="0.25">
      <c r="A86" s="348"/>
      <c r="B86" s="2"/>
      <c r="C86" s="15"/>
      <c r="D86" s="72">
        <f t="shared" si="0"/>
        <v>0</v>
      </c>
      <c r="E86" s="358"/>
      <c r="F86" s="72">
        <f t="shared" si="1"/>
        <v>0</v>
      </c>
      <c r="G86" s="73"/>
      <c r="H86" s="74"/>
      <c r="I86" s="800">
        <f t="shared" si="15"/>
        <v>-1.6768808563938364E-12</v>
      </c>
      <c r="J86" s="801">
        <f t="shared" si="16"/>
        <v>0</v>
      </c>
      <c r="K86" s="802">
        <f t="shared" si="4"/>
        <v>0</v>
      </c>
      <c r="M86" s="348"/>
      <c r="N86" s="2">
        <v>27.22</v>
      </c>
      <c r="O86" s="15"/>
      <c r="P86" s="72">
        <f t="shared" si="12"/>
        <v>0</v>
      </c>
      <c r="Q86" s="358"/>
      <c r="R86" s="72">
        <f t="shared" si="13"/>
        <v>0</v>
      </c>
      <c r="S86" s="73"/>
      <c r="T86" s="74"/>
      <c r="U86" s="800">
        <f t="shared" si="17"/>
        <v>108.8800000000183</v>
      </c>
      <c r="V86" s="801">
        <f t="shared" si="18"/>
        <v>4</v>
      </c>
      <c r="W86" s="802">
        <f t="shared" si="14"/>
        <v>0</v>
      </c>
    </row>
    <row r="87" spans="1:23" x14ac:dyDescent="0.25">
      <c r="A87" s="348"/>
      <c r="B87" s="2"/>
      <c r="C87" s="15"/>
      <c r="D87" s="72">
        <f t="shared" si="0"/>
        <v>0</v>
      </c>
      <c r="E87" s="358"/>
      <c r="F87" s="72">
        <f t="shared" si="1"/>
        <v>0</v>
      </c>
      <c r="G87" s="73"/>
      <c r="H87" s="74"/>
      <c r="I87" s="800">
        <f t="shared" si="15"/>
        <v>-1.6768808563938364E-12</v>
      </c>
      <c r="J87" s="801">
        <f t="shared" si="16"/>
        <v>0</v>
      </c>
      <c r="K87" s="802">
        <f t="shared" si="4"/>
        <v>0</v>
      </c>
      <c r="M87" s="348"/>
      <c r="N87" s="2">
        <v>27.22</v>
      </c>
      <c r="O87" s="15"/>
      <c r="P87" s="72">
        <f t="shared" si="12"/>
        <v>0</v>
      </c>
      <c r="Q87" s="358"/>
      <c r="R87" s="72">
        <f t="shared" si="13"/>
        <v>0</v>
      </c>
      <c r="S87" s="73"/>
      <c r="T87" s="74"/>
      <c r="U87" s="800">
        <f t="shared" si="17"/>
        <v>108.8800000000183</v>
      </c>
      <c r="V87" s="801">
        <f t="shared" si="18"/>
        <v>4</v>
      </c>
      <c r="W87" s="802">
        <f t="shared" si="14"/>
        <v>0</v>
      </c>
    </row>
    <row r="88" spans="1:23" x14ac:dyDescent="0.25">
      <c r="A88" s="348"/>
      <c r="B88" s="2"/>
      <c r="C88" s="15"/>
      <c r="D88" s="72">
        <f t="shared" si="0"/>
        <v>0</v>
      </c>
      <c r="E88" s="358"/>
      <c r="F88" s="72">
        <f t="shared" si="1"/>
        <v>0</v>
      </c>
      <c r="G88" s="73"/>
      <c r="H88" s="74"/>
      <c r="I88" s="800">
        <f t="shared" si="15"/>
        <v>-1.6768808563938364E-12</v>
      </c>
      <c r="J88" s="801">
        <f t="shared" si="16"/>
        <v>0</v>
      </c>
      <c r="K88" s="802">
        <f t="shared" si="4"/>
        <v>0</v>
      </c>
      <c r="M88" s="348"/>
      <c r="N88" s="2">
        <v>27.22</v>
      </c>
      <c r="O88" s="15"/>
      <c r="P88" s="72">
        <f t="shared" si="12"/>
        <v>0</v>
      </c>
      <c r="Q88" s="358"/>
      <c r="R88" s="72">
        <f t="shared" si="13"/>
        <v>0</v>
      </c>
      <c r="S88" s="73"/>
      <c r="T88" s="74"/>
      <c r="U88" s="800">
        <f t="shared" si="17"/>
        <v>108.8800000000183</v>
      </c>
      <c r="V88" s="801">
        <f t="shared" si="18"/>
        <v>4</v>
      </c>
      <c r="W88" s="802">
        <f t="shared" si="14"/>
        <v>0</v>
      </c>
    </row>
    <row r="89" spans="1:23" x14ac:dyDescent="0.25">
      <c r="A89" s="348"/>
      <c r="B89" s="2"/>
      <c r="C89" s="15"/>
      <c r="D89" s="72">
        <f t="shared" si="0"/>
        <v>0</v>
      </c>
      <c r="E89" s="358"/>
      <c r="F89" s="72">
        <f t="shared" si="1"/>
        <v>0</v>
      </c>
      <c r="G89" s="73"/>
      <c r="H89" s="74"/>
      <c r="I89" s="800">
        <f t="shared" si="15"/>
        <v>-1.6768808563938364E-12</v>
      </c>
      <c r="J89" s="801">
        <f t="shared" si="16"/>
        <v>0</v>
      </c>
      <c r="K89" s="802">
        <f t="shared" si="4"/>
        <v>0</v>
      </c>
      <c r="M89" s="348"/>
      <c r="N89" s="2">
        <v>27.22</v>
      </c>
      <c r="O89" s="15"/>
      <c r="P89" s="72">
        <f t="shared" si="12"/>
        <v>0</v>
      </c>
      <c r="Q89" s="358"/>
      <c r="R89" s="72">
        <f t="shared" si="13"/>
        <v>0</v>
      </c>
      <c r="S89" s="73"/>
      <c r="T89" s="74"/>
      <c r="U89" s="800">
        <f t="shared" si="17"/>
        <v>108.8800000000183</v>
      </c>
      <c r="V89" s="801">
        <f t="shared" si="18"/>
        <v>4</v>
      </c>
      <c r="W89" s="802">
        <f t="shared" si="14"/>
        <v>0</v>
      </c>
    </row>
    <row r="90" spans="1:23" x14ac:dyDescent="0.25">
      <c r="A90" s="348"/>
      <c r="B90" s="2"/>
      <c r="C90" s="15"/>
      <c r="D90" s="72">
        <f t="shared" si="0"/>
        <v>0</v>
      </c>
      <c r="E90" s="358"/>
      <c r="F90" s="72">
        <f t="shared" si="1"/>
        <v>0</v>
      </c>
      <c r="G90" s="73"/>
      <c r="H90" s="74"/>
      <c r="I90" s="800">
        <f t="shared" si="15"/>
        <v>-1.6768808563938364E-12</v>
      </c>
      <c r="J90" s="801">
        <f t="shared" si="16"/>
        <v>0</v>
      </c>
      <c r="K90" s="802">
        <f t="shared" si="4"/>
        <v>0</v>
      </c>
      <c r="M90" s="348"/>
      <c r="N90" s="2">
        <v>27.22</v>
      </c>
      <c r="O90" s="15"/>
      <c r="P90" s="72">
        <f t="shared" si="12"/>
        <v>0</v>
      </c>
      <c r="Q90" s="358"/>
      <c r="R90" s="72">
        <f t="shared" si="13"/>
        <v>0</v>
      </c>
      <c r="S90" s="73"/>
      <c r="T90" s="74"/>
      <c r="U90" s="800">
        <f t="shared" si="17"/>
        <v>108.8800000000183</v>
      </c>
      <c r="V90" s="801">
        <f t="shared" si="18"/>
        <v>4</v>
      </c>
      <c r="W90" s="802">
        <f t="shared" si="14"/>
        <v>0</v>
      </c>
    </row>
    <row r="91" spans="1:23" x14ac:dyDescent="0.25">
      <c r="A91" s="348"/>
      <c r="B91" s="2"/>
      <c r="C91" s="15"/>
      <c r="D91" s="72">
        <f t="shared" si="0"/>
        <v>0</v>
      </c>
      <c r="E91" s="358"/>
      <c r="F91" s="72">
        <f t="shared" si="1"/>
        <v>0</v>
      </c>
      <c r="G91" s="73"/>
      <c r="H91" s="74"/>
      <c r="I91" s="800">
        <f t="shared" si="15"/>
        <v>-1.6768808563938364E-12</v>
      </c>
      <c r="J91" s="801">
        <f t="shared" si="16"/>
        <v>0</v>
      </c>
      <c r="K91" s="802">
        <f t="shared" si="4"/>
        <v>0</v>
      </c>
      <c r="M91" s="348"/>
      <c r="N91" s="2">
        <v>27.22</v>
      </c>
      <c r="O91" s="15"/>
      <c r="P91" s="72">
        <f t="shared" si="12"/>
        <v>0</v>
      </c>
      <c r="Q91" s="358"/>
      <c r="R91" s="72">
        <f t="shared" si="13"/>
        <v>0</v>
      </c>
      <c r="S91" s="73"/>
      <c r="T91" s="74"/>
      <c r="U91" s="800">
        <f t="shared" si="17"/>
        <v>108.8800000000183</v>
      </c>
      <c r="V91" s="801">
        <f t="shared" si="18"/>
        <v>4</v>
      </c>
      <c r="W91" s="802">
        <f t="shared" si="14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2">
        <f t="shared" si="0"/>
        <v>0</v>
      </c>
      <c r="E92" s="358"/>
      <c r="F92" s="72">
        <f t="shared" si="1"/>
        <v>0</v>
      </c>
      <c r="G92" s="73"/>
      <c r="H92" s="74"/>
      <c r="I92" s="805">
        <f>I60-F92</f>
        <v>3810.7999999999984</v>
      </c>
      <c r="J92" s="806">
        <f>J60-C92</f>
        <v>140</v>
      </c>
      <c r="K92" s="807">
        <f t="shared" si="4"/>
        <v>0</v>
      </c>
      <c r="M92">
        <f>SUM(M59:M60)</f>
        <v>0</v>
      </c>
      <c r="N92" s="2">
        <v>27.22</v>
      </c>
      <c r="O92" s="15"/>
      <c r="P92" s="72">
        <f t="shared" si="12"/>
        <v>0</v>
      </c>
      <c r="Q92" s="358"/>
      <c r="R92" s="72">
        <f t="shared" ref="R92:R93" si="19">P92</f>
        <v>0</v>
      </c>
      <c r="S92" s="73"/>
      <c r="T92" s="74"/>
      <c r="U92" s="805">
        <f>U60-R92</f>
        <v>6451.1400000000185</v>
      </c>
      <c r="V92" s="806">
        <f>V60-O92</f>
        <v>237</v>
      </c>
      <c r="W92" s="807">
        <f t="shared" ref="W92:W93" si="20">R92*T92</f>
        <v>0</v>
      </c>
    </row>
    <row r="93" spans="1:23" ht="16.5" thickTop="1" thickBot="1" x14ac:dyDescent="0.3">
      <c r="B93" s="2">
        <v>27.22</v>
      </c>
      <c r="C93" s="37"/>
      <c r="D93" s="164">
        <f t="shared" si="0"/>
        <v>0</v>
      </c>
      <c r="E93" s="171"/>
      <c r="F93" s="164">
        <f t="shared" si="1"/>
        <v>0</v>
      </c>
      <c r="G93" s="148"/>
      <c r="H93" s="74"/>
      <c r="K93" s="74">
        <f t="shared" si="4"/>
        <v>0</v>
      </c>
      <c r="N93" s="2">
        <v>27.22</v>
      </c>
      <c r="O93" s="37"/>
      <c r="P93" s="72">
        <f t="shared" si="12"/>
        <v>0</v>
      </c>
      <c r="Q93" s="171"/>
      <c r="R93" s="164">
        <f t="shared" si="19"/>
        <v>0</v>
      </c>
      <c r="S93" s="148"/>
      <c r="T93" s="74"/>
      <c r="W93" s="74">
        <f t="shared" si="20"/>
        <v>0</v>
      </c>
    </row>
    <row r="94" spans="1:23" x14ac:dyDescent="0.25">
      <c r="C94" s="55">
        <f>SUM(C9:C93)</f>
        <v>672</v>
      </c>
      <c r="D94" s="6">
        <f>SUM(D9:D93)</f>
        <v>18291.839999999997</v>
      </c>
      <c r="F94" s="6">
        <f>SUM(F9:F93)</f>
        <v>18291.839999999997</v>
      </c>
      <c r="O94" s="55">
        <f>SUM(O9:O93)</f>
        <v>670</v>
      </c>
      <c r="P94" s="6">
        <f>SUM(P9:P93)</f>
        <v>18237.399999999998</v>
      </c>
      <c r="R94" s="6">
        <f>SUM(R9:R93)</f>
        <v>18237.399999999998</v>
      </c>
    </row>
    <row r="96" spans="1:23" ht="15.75" thickBot="1" x14ac:dyDescent="0.3"/>
    <row r="97" spans="3:20" ht="15.75" thickBot="1" x14ac:dyDescent="0.3">
      <c r="D97" s="46" t="s">
        <v>4</v>
      </c>
      <c r="E97" s="59">
        <f>F5-C94+F4+F6</f>
        <v>0</v>
      </c>
      <c r="P97" s="46" t="s">
        <v>4</v>
      </c>
      <c r="Q97" s="59">
        <f>R5-O94+R4+R6</f>
        <v>4</v>
      </c>
    </row>
    <row r="98" spans="3:20" ht="15.75" thickBot="1" x14ac:dyDescent="0.3"/>
    <row r="99" spans="3:20" ht="15.75" thickBot="1" x14ac:dyDescent="0.3">
      <c r="C99" s="1110" t="s">
        <v>11</v>
      </c>
      <c r="D99" s="1111"/>
      <c r="E99" s="60">
        <f>E4+E5+E6-F94</f>
        <v>0</v>
      </c>
      <c r="G99" s="48"/>
      <c r="H99" s="95"/>
      <c r="O99" s="1110" t="s">
        <v>11</v>
      </c>
      <c r="P99" s="1111"/>
      <c r="Q99" s="60">
        <f>Q4+Q5+Q6-R94</f>
        <v>108.88000000000466</v>
      </c>
      <c r="S99" s="48"/>
      <c r="T99" s="95"/>
    </row>
  </sheetData>
  <mergeCells count="6">
    <mergeCell ref="M1:S1"/>
    <mergeCell ref="M4:M6"/>
    <mergeCell ref="O99:P99"/>
    <mergeCell ref="A1:G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topLeftCell="K1" zoomScaleNormal="100" workbookViewId="0">
      <pane ySplit="8" topLeftCell="A9" activePane="bottomLeft" state="frozen"/>
      <selection activeCell="B1" sqref="B1"/>
      <selection pane="bottomLeft" activeCell="M15" sqref="M14:M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14" t="s">
        <v>267</v>
      </c>
      <c r="B1" s="1114"/>
      <c r="C1" s="1114"/>
      <c r="D1" s="1114"/>
      <c r="E1" s="1114"/>
      <c r="F1" s="1114"/>
      <c r="G1" s="1114"/>
      <c r="H1" s="11">
        <v>1</v>
      </c>
      <c r="K1" s="1108" t="s">
        <v>275</v>
      </c>
      <c r="L1" s="1108"/>
      <c r="M1" s="1108"/>
      <c r="N1" s="1108"/>
      <c r="O1" s="1108"/>
      <c r="P1" s="1108"/>
      <c r="Q1" s="110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6" t="s">
        <v>24</v>
      </c>
    </row>
    <row r="4" spans="1:19" ht="15.75" thickTop="1" x14ac:dyDescent="0.25">
      <c r="A4" s="265"/>
      <c r="B4" s="326"/>
      <c r="C4" s="354"/>
      <c r="D4" s="273"/>
      <c r="E4" s="338"/>
      <c r="F4" s="268"/>
      <c r="G4" s="76"/>
      <c r="K4" s="265"/>
      <c r="L4" s="326"/>
      <c r="M4" s="354"/>
      <c r="N4" s="273"/>
      <c r="O4" s="338"/>
      <c r="P4" s="268"/>
      <c r="Q4" s="76"/>
    </row>
    <row r="5" spans="1:19" ht="15.75" customHeight="1" x14ac:dyDescent="0.25">
      <c r="A5" s="1127" t="s">
        <v>68</v>
      </c>
      <c r="B5" s="534" t="s">
        <v>72</v>
      </c>
      <c r="C5" s="274">
        <v>115</v>
      </c>
      <c r="D5" s="273">
        <v>44351</v>
      </c>
      <c r="E5" s="338">
        <v>1991.55</v>
      </c>
      <c r="F5" s="268">
        <v>106</v>
      </c>
      <c r="G5" s="288">
        <f>F55</f>
        <v>1991.5499999999997</v>
      </c>
      <c r="H5" s="7">
        <f>E5-G5+E4+E6+E7</f>
        <v>2.2737367544323206E-13</v>
      </c>
      <c r="K5" s="1127" t="s">
        <v>68</v>
      </c>
      <c r="L5" s="534" t="s">
        <v>72</v>
      </c>
      <c r="M5" s="274">
        <v>115</v>
      </c>
      <c r="N5" s="273">
        <v>44382</v>
      </c>
      <c r="O5" s="338">
        <v>2037.4</v>
      </c>
      <c r="P5" s="268">
        <v>97</v>
      </c>
      <c r="Q5" s="288">
        <f>P55</f>
        <v>686.26</v>
      </c>
      <c r="R5" s="7">
        <f>O5-Q5+O4+O6+O7</f>
        <v>1433.17</v>
      </c>
    </row>
    <row r="6" spans="1:19" ht="15" customHeight="1" x14ac:dyDescent="0.25">
      <c r="A6" s="1127"/>
      <c r="B6" s="535" t="s">
        <v>73</v>
      </c>
      <c r="C6" s="274"/>
      <c r="D6" s="301"/>
      <c r="E6" s="285"/>
      <c r="F6" s="279"/>
      <c r="G6" s="265"/>
      <c r="K6" s="1127"/>
      <c r="L6" s="535" t="s">
        <v>73</v>
      </c>
      <c r="M6" s="274"/>
      <c r="N6" s="301"/>
      <c r="O6" s="285">
        <v>82.03</v>
      </c>
      <c r="P6" s="279">
        <v>5</v>
      </c>
      <c r="Q6" s="265"/>
    </row>
    <row r="7" spans="1:19" ht="15.75" thickBot="1" x14ac:dyDescent="0.3">
      <c r="A7" s="265"/>
      <c r="B7" s="268"/>
      <c r="C7" s="269"/>
      <c r="D7" s="301"/>
      <c r="E7" s="302"/>
      <c r="F7" s="268"/>
      <c r="K7" s="265"/>
      <c r="L7" s="268"/>
      <c r="M7" s="269"/>
      <c r="N7" s="301"/>
      <c r="O7" s="302"/>
      <c r="P7" s="268"/>
    </row>
    <row r="8" spans="1:19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7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8" t="s">
        <v>32</v>
      </c>
      <c r="B9" s="211">
        <f>F4+F5+F6+F7-C9</f>
        <v>102</v>
      </c>
      <c r="C9" s="15">
        <v>4</v>
      </c>
      <c r="D9" s="72">
        <v>78.31</v>
      </c>
      <c r="E9" s="358">
        <v>44352</v>
      </c>
      <c r="F9" s="72">
        <f t="shared" ref="F9:F54" si="0">D9</f>
        <v>78.31</v>
      </c>
      <c r="G9" s="291" t="s">
        <v>166</v>
      </c>
      <c r="H9" s="292">
        <v>125</v>
      </c>
      <c r="I9" s="285">
        <f>E6+E5+E4-F9+E7</f>
        <v>1913.24</v>
      </c>
      <c r="K9" s="58" t="s">
        <v>32</v>
      </c>
      <c r="L9" s="211">
        <f>P4+P5+P6+P7-M9</f>
        <v>97</v>
      </c>
      <c r="M9" s="15">
        <v>5</v>
      </c>
      <c r="N9" s="72">
        <v>106.54</v>
      </c>
      <c r="O9" s="358">
        <v>44398</v>
      </c>
      <c r="P9" s="72">
        <f>N9</f>
        <v>106.54</v>
      </c>
      <c r="Q9" s="73" t="s">
        <v>518</v>
      </c>
      <c r="R9" s="74">
        <v>125</v>
      </c>
      <c r="S9" s="285">
        <f>O6+O5+O4-P9+O7</f>
        <v>2012.8900000000003</v>
      </c>
    </row>
    <row r="10" spans="1:19" x14ac:dyDescent="0.25">
      <c r="A10" s="81"/>
      <c r="B10" s="211">
        <f>B9-C10</f>
        <v>94</v>
      </c>
      <c r="C10" s="289">
        <v>8</v>
      </c>
      <c r="D10" s="777">
        <v>150.78</v>
      </c>
      <c r="E10" s="924">
        <v>44356</v>
      </c>
      <c r="F10" s="777">
        <f t="shared" si="0"/>
        <v>150.78</v>
      </c>
      <c r="G10" s="758" t="s">
        <v>175</v>
      </c>
      <c r="H10" s="759">
        <v>125</v>
      </c>
      <c r="I10" s="285">
        <f>I9-F10</f>
        <v>1762.46</v>
      </c>
      <c r="K10" s="81"/>
      <c r="L10" s="211">
        <f>L9-M10</f>
        <v>87</v>
      </c>
      <c r="M10" s="15">
        <v>10</v>
      </c>
      <c r="N10" s="72">
        <v>212.06</v>
      </c>
      <c r="O10" s="358">
        <v>44400</v>
      </c>
      <c r="P10" s="72">
        <f>N10</f>
        <v>212.06</v>
      </c>
      <c r="Q10" s="73" t="s">
        <v>533</v>
      </c>
      <c r="R10" s="74">
        <v>125</v>
      </c>
      <c r="S10" s="285">
        <f>S9-P10</f>
        <v>1800.8300000000004</v>
      </c>
    </row>
    <row r="11" spans="1:19" x14ac:dyDescent="0.25">
      <c r="A11" s="12"/>
      <c r="B11" s="211">
        <f t="shared" ref="B11:B53" si="1">B10-C11</f>
        <v>92</v>
      </c>
      <c r="C11" s="15">
        <v>2</v>
      </c>
      <c r="D11" s="777">
        <v>40.76</v>
      </c>
      <c r="E11" s="924">
        <v>44357</v>
      </c>
      <c r="F11" s="777">
        <f t="shared" si="0"/>
        <v>40.76</v>
      </c>
      <c r="G11" s="758" t="s">
        <v>177</v>
      </c>
      <c r="H11" s="759">
        <v>125</v>
      </c>
      <c r="I11" s="285">
        <f t="shared" ref="I11:I54" si="2">I10-F11</f>
        <v>1721.7</v>
      </c>
      <c r="K11" s="12"/>
      <c r="L11" s="211">
        <f t="shared" ref="L11:L53" si="3">L10-M11</f>
        <v>77</v>
      </c>
      <c r="M11" s="15">
        <v>10</v>
      </c>
      <c r="N11" s="72">
        <v>223.77</v>
      </c>
      <c r="O11" s="358">
        <v>44400</v>
      </c>
      <c r="P11" s="72">
        <f>N11</f>
        <v>223.77</v>
      </c>
      <c r="Q11" s="73" t="s">
        <v>534</v>
      </c>
      <c r="R11" s="74">
        <v>125</v>
      </c>
      <c r="S11" s="285">
        <f t="shared" ref="S11:S54" si="4">S10-P11</f>
        <v>1577.0600000000004</v>
      </c>
    </row>
    <row r="12" spans="1:19" x14ac:dyDescent="0.25">
      <c r="A12" s="58" t="s">
        <v>33</v>
      </c>
      <c r="B12" s="211">
        <f t="shared" si="1"/>
        <v>86</v>
      </c>
      <c r="C12" s="15">
        <v>6</v>
      </c>
      <c r="D12" s="777">
        <v>106</v>
      </c>
      <c r="E12" s="957">
        <v>44361</v>
      </c>
      <c r="F12" s="756">
        <f t="shared" si="0"/>
        <v>106</v>
      </c>
      <c r="G12" s="758" t="s">
        <v>187</v>
      </c>
      <c r="H12" s="759">
        <v>125</v>
      </c>
      <c r="I12" s="285">
        <f t="shared" si="2"/>
        <v>1615.7</v>
      </c>
      <c r="K12" s="58" t="s">
        <v>33</v>
      </c>
      <c r="L12" s="211">
        <f t="shared" si="3"/>
        <v>72</v>
      </c>
      <c r="M12" s="15">
        <v>5</v>
      </c>
      <c r="N12" s="72">
        <v>110.01</v>
      </c>
      <c r="O12" s="358">
        <v>44407</v>
      </c>
      <c r="P12" s="72">
        <f>N12</f>
        <v>110.01</v>
      </c>
      <c r="Q12" s="73" t="s">
        <v>561</v>
      </c>
      <c r="R12" s="74">
        <v>125</v>
      </c>
      <c r="S12" s="285">
        <f t="shared" si="4"/>
        <v>1467.0500000000004</v>
      </c>
    </row>
    <row r="13" spans="1:19" x14ac:dyDescent="0.25">
      <c r="A13" s="81"/>
      <c r="B13" s="211">
        <f t="shared" si="1"/>
        <v>80</v>
      </c>
      <c r="C13" s="15">
        <v>6</v>
      </c>
      <c r="D13" s="777">
        <v>115.17</v>
      </c>
      <c r="E13" s="957">
        <v>44364</v>
      </c>
      <c r="F13" s="756">
        <f t="shared" si="0"/>
        <v>115.17</v>
      </c>
      <c r="G13" s="758" t="s">
        <v>193</v>
      </c>
      <c r="H13" s="759">
        <v>125</v>
      </c>
      <c r="I13" s="285">
        <f t="shared" si="2"/>
        <v>1500.53</v>
      </c>
      <c r="K13" s="81"/>
      <c r="L13" s="211">
        <f t="shared" si="3"/>
        <v>70</v>
      </c>
      <c r="M13" s="15">
        <v>2</v>
      </c>
      <c r="N13" s="72">
        <v>33.880000000000003</v>
      </c>
      <c r="O13" s="358">
        <v>44408</v>
      </c>
      <c r="P13" s="72">
        <f>N13</f>
        <v>33.880000000000003</v>
      </c>
      <c r="Q13" s="73" t="s">
        <v>563</v>
      </c>
      <c r="R13" s="74">
        <v>125</v>
      </c>
      <c r="S13" s="285">
        <f t="shared" si="4"/>
        <v>1433.1700000000003</v>
      </c>
    </row>
    <row r="14" spans="1:19" x14ac:dyDescent="0.25">
      <c r="A14" s="12"/>
      <c r="B14" s="211">
        <f t="shared" si="1"/>
        <v>77</v>
      </c>
      <c r="C14" s="15">
        <v>3</v>
      </c>
      <c r="D14" s="777">
        <v>55.49</v>
      </c>
      <c r="E14" s="957">
        <v>44365</v>
      </c>
      <c r="F14" s="756">
        <f t="shared" si="0"/>
        <v>55.49</v>
      </c>
      <c r="G14" s="758" t="s">
        <v>194</v>
      </c>
      <c r="H14" s="759">
        <v>125</v>
      </c>
      <c r="I14" s="285">
        <f t="shared" si="2"/>
        <v>1445.04</v>
      </c>
      <c r="K14" s="12"/>
      <c r="L14" s="211">
        <f t="shared" si="3"/>
        <v>70</v>
      </c>
      <c r="M14" s="15"/>
      <c r="N14" s="72"/>
      <c r="O14" s="1015"/>
      <c r="P14" s="290">
        <f t="shared" ref="P14:P54" si="5">N14</f>
        <v>0</v>
      </c>
      <c r="Q14" s="291"/>
      <c r="R14" s="292"/>
      <c r="S14" s="285">
        <f t="shared" si="4"/>
        <v>1433.1700000000003</v>
      </c>
    </row>
    <row r="15" spans="1:19" x14ac:dyDescent="0.25">
      <c r="B15" s="211">
        <f t="shared" si="1"/>
        <v>71</v>
      </c>
      <c r="C15" s="55">
        <v>6</v>
      </c>
      <c r="D15" s="777">
        <v>111.39</v>
      </c>
      <c r="E15" s="957">
        <v>44366</v>
      </c>
      <c r="F15" s="756">
        <f t="shared" si="0"/>
        <v>111.39</v>
      </c>
      <c r="G15" s="758" t="s">
        <v>203</v>
      </c>
      <c r="H15" s="759">
        <v>125</v>
      </c>
      <c r="I15" s="285">
        <f t="shared" si="2"/>
        <v>1333.6499999999999</v>
      </c>
      <c r="L15" s="211">
        <f t="shared" si="3"/>
        <v>70</v>
      </c>
      <c r="M15" s="55"/>
      <c r="N15" s="72"/>
      <c r="O15" s="1015"/>
      <c r="P15" s="290">
        <f t="shared" si="5"/>
        <v>0</v>
      </c>
      <c r="Q15" s="291"/>
      <c r="R15" s="292"/>
      <c r="S15" s="285">
        <f t="shared" si="4"/>
        <v>1433.1700000000003</v>
      </c>
    </row>
    <row r="16" spans="1:19" x14ac:dyDescent="0.25">
      <c r="B16" s="211">
        <f t="shared" si="1"/>
        <v>65</v>
      </c>
      <c r="C16" s="15">
        <v>6</v>
      </c>
      <c r="D16" s="777">
        <v>134.04</v>
      </c>
      <c r="E16" s="957">
        <v>44372</v>
      </c>
      <c r="F16" s="756">
        <f t="shared" si="0"/>
        <v>134.04</v>
      </c>
      <c r="G16" s="758" t="s">
        <v>216</v>
      </c>
      <c r="H16" s="759">
        <v>125</v>
      </c>
      <c r="I16" s="285">
        <f t="shared" si="2"/>
        <v>1199.6099999999999</v>
      </c>
      <c r="L16" s="211">
        <f t="shared" si="3"/>
        <v>70</v>
      </c>
      <c r="M16" s="15"/>
      <c r="N16" s="72"/>
      <c r="O16" s="1015"/>
      <c r="P16" s="290">
        <f t="shared" si="5"/>
        <v>0</v>
      </c>
      <c r="Q16" s="291"/>
      <c r="R16" s="292"/>
      <c r="S16" s="285">
        <f t="shared" si="4"/>
        <v>1433.1700000000003</v>
      </c>
    </row>
    <row r="17" spans="2:19" x14ac:dyDescent="0.25">
      <c r="B17" s="211">
        <f t="shared" si="1"/>
        <v>57</v>
      </c>
      <c r="C17" s="15">
        <v>8</v>
      </c>
      <c r="D17" s="777">
        <v>164.67</v>
      </c>
      <c r="E17" s="924">
        <v>44373</v>
      </c>
      <c r="F17" s="777">
        <f t="shared" si="0"/>
        <v>164.67</v>
      </c>
      <c r="G17" s="758" t="s">
        <v>223</v>
      </c>
      <c r="H17" s="759">
        <v>125</v>
      </c>
      <c r="I17" s="285">
        <f t="shared" si="2"/>
        <v>1034.9399999999998</v>
      </c>
      <c r="L17" s="211">
        <f t="shared" si="3"/>
        <v>70</v>
      </c>
      <c r="M17" s="15"/>
      <c r="N17" s="72"/>
      <c r="O17" s="358"/>
      <c r="P17" s="72">
        <f t="shared" si="5"/>
        <v>0</v>
      </c>
      <c r="Q17" s="291"/>
      <c r="R17" s="292"/>
      <c r="S17" s="285">
        <f t="shared" si="4"/>
        <v>1433.1700000000003</v>
      </c>
    </row>
    <row r="18" spans="2:19" x14ac:dyDescent="0.25">
      <c r="B18" s="211">
        <f t="shared" si="1"/>
        <v>55</v>
      </c>
      <c r="C18" s="55">
        <v>2</v>
      </c>
      <c r="D18" s="777">
        <v>40.159999999999997</v>
      </c>
      <c r="E18" s="924">
        <v>44373</v>
      </c>
      <c r="F18" s="777">
        <f t="shared" si="0"/>
        <v>40.159999999999997</v>
      </c>
      <c r="G18" s="758" t="s">
        <v>228</v>
      </c>
      <c r="H18" s="759">
        <v>125</v>
      </c>
      <c r="I18" s="285">
        <f t="shared" si="2"/>
        <v>994.77999999999986</v>
      </c>
      <c r="L18" s="211">
        <f t="shared" si="3"/>
        <v>70</v>
      </c>
      <c r="M18" s="55"/>
      <c r="N18" s="72"/>
      <c r="O18" s="358"/>
      <c r="P18" s="72">
        <f t="shared" si="5"/>
        <v>0</v>
      </c>
      <c r="Q18" s="291"/>
      <c r="R18" s="292"/>
      <c r="S18" s="285">
        <f t="shared" si="4"/>
        <v>1433.1700000000003</v>
      </c>
    </row>
    <row r="19" spans="2:19" x14ac:dyDescent="0.25">
      <c r="B19" s="211">
        <f t="shared" si="1"/>
        <v>48</v>
      </c>
      <c r="C19" s="15">
        <v>7</v>
      </c>
      <c r="D19" s="777">
        <v>119.19</v>
      </c>
      <c r="E19" s="924">
        <v>44368</v>
      </c>
      <c r="F19" s="777">
        <f t="shared" si="0"/>
        <v>119.19</v>
      </c>
      <c r="G19" s="758" t="s">
        <v>235</v>
      </c>
      <c r="H19" s="759">
        <v>125</v>
      </c>
      <c r="I19" s="285">
        <f t="shared" si="2"/>
        <v>875.58999999999992</v>
      </c>
      <c r="L19" s="211">
        <f t="shared" si="3"/>
        <v>70</v>
      </c>
      <c r="M19" s="15"/>
      <c r="N19" s="72"/>
      <c r="O19" s="358"/>
      <c r="P19" s="72">
        <f t="shared" si="5"/>
        <v>0</v>
      </c>
      <c r="Q19" s="291"/>
      <c r="R19" s="292"/>
      <c r="S19" s="285">
        <f t="shared" si="4"/>
        <v>1433.1700000000003</v>
      </c>
    </row>
    <row r="20" spans="2:19" x14ac:dyDescent="0.25">
      <c r="B20" s="211">
        <f t="shared" si="1"/>
        <v>46</v>
      </c>
      <c r="C20" s="15">
        <v>2</v>
      </c>
      <c r="D20" s="777">
        <v>45.46</v>
      </c>
      <c r="E20" s="924">
        <v>44378</v>
      </c>
      <c r="F20" s="777">
        <f t="shared" si="0"/>
        <v>45.46</v>
      </c>
      <c r="G20" s="758" t="s">
        <v>245</v>
      </c>
      <c r="H20" s="759">
        <v>125</v>
      </c>
      <c r="I20" s="285">
        <f t="shared" si="2"/>
        <v>830.12999999999988</v>
      </c>
      <c r="L20" s="211">
        <f t="shared" si="3"/>
        <v>70</v>
      </c>
      <c r="M20" s="15"/>
      <c r="N20" s="72"/>
      <c r="O20" s="358"/>
      <c r="P20" s="72">
        <f t="shared" si="5"/>
        <v>0</v>
      </c>
      <c r="Q20" s="291"/>
      <c r="R20" s="292"/>
      <c r="S20" s="285">
        <f t="shared" si="4"/>
        <v>1433.1700000000003</v>
      </c>
    </row>
    <row r="21" spans="2:19" x14ac:dyDescent="0.25">
      <c r="B21" s="211">
        <f t="shared" si="1"/>
        <v>40</v>
      </c>
      <c r="C21" s="15">
        <v>6</v>
      </c>
      <c r="D21" s="777">
        <v>124.21</v>
      </c>
      <c r="E21" s="924">
        <v>44379</v>
      </c>
      <c r="F21" s="777">
        <f t="shared" si="0"/>
        <v>124.21</v>
      </c>
      <c r="G21" s="758" t="s">
        <v>252</v>
      </c>
      <c r="H21" s="759">
        <v>125</v>
      </c>
      <c r="I21" s="285">
        <f t="shared" si="2"/>
        <v>705.91999999999985</v>
      </c>
      <c r="L21" s="211">
        <f t="shared" si="3"/>
        <v>70</v>
      </c>
      <c r="M21" s="15"/>
      <c r="N21" s="72"/>
      <c r="O21" s="358"/>
      <c r="P21" s="72">
        <f t="shared" si="5"/>
        <v>0</v>
      </c>
      <c r="Q21" s="291"/>
      <c r="R21" s="292"/>
      <c r="S21" s="285">
        <f t="shared" si="4"/>
        <v>1433.1700000000003</v>
      </c>
    </row>
    <row r="22" spans="2:19" x14ac:dyDescent="0.25">
      <c r="B22" s="211">
        <f t="shared" si="1"/>
        <v>36</v>
      </c>
      <c r="C22" s="15">
        <v>4</v>
      </c>
      <c r="D22" s="777">
        <v>74.88</v>
      </c>
      <c r="E22" s="924">
        <v>44380</v>
      </c>
      <c r="F22" s="777">
        <f t="shared" si="0"/>
        <v>74.88</v>
      </c>
      <c r="G22" s="778" t="s">
        <v>257</v>
      </c>
      <c r="H22" s="191">
        <v>125</v>
      </c>
      <c r="I22" s="285">
        <f t="shared" si="2"/>
        <v>631.03999999999985</v>
      </c>
      <c r="L22" s="211">
        <f t="shared" si="3"/>
        <v>70</v>
      </c>
      <c r="M22" s="15"/>
      <c r="N22" s="72"/>
      <c r="O22" s="358"/>
      <c r="P22" s="72">
        <f t="shared" si="5"/>
        <v>0</v>
      </c>
      <c r="Q22" s="73"/>
      <c r="R22" s="74"/>
      <c r="S22" s="285">
        <f t="shared" si="4"/>
        <v>1433.1700000000003</v>
      </c>
    </row>
    <row r="23" spans="2:19" x14ac:dyDescent="0.25">
      <c r="B23" s="211">
        <f t="shared" si="1"/>
        <v>26</v>
      </c>
      <c r="C23" s="15">
        <v>10</v>
      </c>
      <c r="D23" s="1000">
        <v>179.79</v>
      </c>
      <c r="E23" s="1001">
        <v>44384</v>
      </c>
      <c r="F23" s="1000">
        <f t="shared" si="0"/>
        <v>179.79</v>
      </c>
      <c r="G23" s="1002" t="s">
        <v>419</v>
      </c>
      <c r="H23" s="1003">
        <v>125</v>
      </c>
      <c r="I23" s="285">
        <f t="shared" si="2"/>
        <v>451.24999999999989</v>
      </c>
      <c r="L23" s="211">
        <f t="shared" si="3"/>
        <v>70</v>
      </c>
      <c r="M23" s="15"/>
      <c r="N23" s="72"/>
      <c r="O23" s="358"/>
      <c r="P23" s="72">
        <f t="shared" si="5"/>
        <v>0</v>
      </c>
      <c r="Q23" s="73"/>
      <c r="R23" s="74"/>
      <c r="S23" s="285">
        <f t="shared" si="4"/>
        <v>1433.1700000000003</v>
      </c>
    </row>
    <row r="24" spans="2:19" x14ac:dyDescent="0.25">
      <c r="B24" s="211">
        <f t="shared" si="1"/>
        <v>24</v>
      </c>
      <c r="C24" s="15">
        <v>2</v>
      </c>
      <c r="D24" s="1000">
        <v>38.78</v>
      </c>
      <c r="E24" s="1001">
        <v>44387</v>
      </c>
      <c r="F24" s="1000">
        <f t="shared" si="0"/>
        <v>38.78</v>
      </c>
      <c r="G24" s="1002" t="s">
        <v>445</v>
      </c>
      <c r="H24" s="1003">
        <v>125</v>
      </c>
      <c r="I24" s="285">
        <f t="shared" si="2"/>
        <v>412.46999999999991</v>
      </c>
      <c r="L24" s="211">
        <f t="shared" si="3"/>
        <v>70</v>
      </c>
      <c r="M24" s="15"/>
      <c r="N24" s="72"/>
      <c r="O24" s="358"/>
      <c r="P24" s="72">
        <f t="shared" si="5"/>
        <v>0</v>
      </c>
      <c r="Q24" s="73"/>
      <c r="R24" s="74"/>
      <c r="S24" s="285">
        <f t="shared" si="4"/>
        <v>1433.1700000000003</v>
      </c>
    </row>
    <row r="25" spans="2:19" x14ac:dyDescent="0.25">
      <c r="B25" s="211">
        <f t="shared" si="1"/>
        <v>14</v>
      </c>
      <c r="C25" s="15">
        <v>10</v>
      </c>
      <c r="D25" s="1000">
        <v>183.09</v>
      </c>
      <c r="E25" s="1001">
        <v>44389</v>
      </c>
      <c r="F25" s="1000">
        <f t="shared" si="0"/>
        <v>183.09</v>
      </c>
      <c r="G25" s="1002" t="s">
        <v>452</v>
      </c>
      <c r="H25" s="1003">
        <v>125</v>
      </c>
      <c r="I25" s="285">
        <f t="shared" si="2"/>
        <v>229.37999999999991</v>
      </c>
      <c r="L25" s="211">
        <f t="shared" si="3"/>
        <v>70</v>
      </c>
      <c r="M25" s="15"/>
      <c r="N25" s="72"/>
      <c r="O25" s="358"/>
      <c r="P25" s="72">
        <f t="shared" si="5"/>
        <v>0</v>
      </c>
      <c r="Q25" s="73"/>
      <c r="R25" s="74"/>
      <c r="S25" s="285">
        <f t="shared" si="4"/>
        <v>1433.1700000000003</v>
      </c>
    </row>
    <row r="26" spans="2:19" x14ac:dyDescent="0.25">
      <c r="B26" s="211">
        <f t="shared" si="1"/>
        <v>6</v>
      </c>
      <c r="C26" s="15">
        <v>8</v>
      </c>
      <c r="D26" s="1000">
        <v>132.65</v>
      </c>
      <c r="E26" s="1001">
        <v>44393</v>
      </c>
      <c r="F26" s="1000">
        <f t="shared" si="0"/>
        <v>132.65</v>
      </c>
      <c r="G26" s="1002" t="s">
        <v>487</v>
      </c>
      <c r="H26" s="1003">
        <v>125</v>
      </c>
      <c r="I26" s="285">
        <f t="shared" si="2"/>
        <v>96.729999999999905</v>
      </c>
      <c r="L26" s="211">
        <f t="shared" si="3"/>
        <v>70</v>
      </c>
      <c r="M26" s="15"/>
      <c r="N26" s="72"/>
      <c r="O26" s="358"/>
      <c r="P26" s="72">
        <f t="shared" si="5"/>
        <v>0</v>
      </c>
      <c r="Q26" s="73"/>
      <c r="R26" s="74"/>
      <c r="S26" s="285">
        <f t="shared" si="4"/>
        <v>1433.1700000000003</v>
      </c>
    </row>
    <row r="27" spans="2:19" x14ac:dyDescent="0.25">
      <c r="B27" s="211">
        <f t="shared" si="1"/>
        <v>5</v>
      </c>
      <c r="C27" s="15">
        <v>1</v>
      </c>
      <c r="D27" s="1000">
        <v>14.7</v>
      </c>
      <c r="E27" s="1001">
        <v>44396</v>
      </c>
      <c r="F27" s="1000">
        <f t="shared" si="0"/>
        <v>14.7</v>
      </c>
      <c r="G27" s="1002" t="s">
        <v>501</v>
      </c>
      <c r="H27" s="1003">
        <v>125</v>
      </c>
      <c r="I27" s="285">
        <f t="shared" si="2"/>
        <v>82.029999999999902</v>
      </c>
      <c r="L27" s="211">
        <f t="shared" si="3"/>
        <v>70</v>
      </c>
      <c r="M27" s="15"/>
      <c r="N27" s="72"/>
      <c r="O27" s="358"/>
      <c r="P27" s="72">
        <f t="shared" si="5"/>
        <v>0</v>
      </c>
      <c r="Q27" s="73"/>
      <c r="R27" s="74"/>
      <c r="S27" s="285">
        <f t="shared" si="4"/>
        <v>1433.1700000000003</v>
      </c>
    </row>
    <row r="28" spans="2:19" x14ac:dyDescent="0.25">
      <c r="B28" s="211">
        <f t="shared" si="1"/>
        <v>5</v>
      </c>
      <c r="C28" s="15"/>
      <c r="D28" s="1000"/>
      <c r="E28" s="1001"/>
      <c r="F28" s="1073">
        <f t="shared" si="0"/>
        <v>0</v>
      </c>
      <c r="G28" s="1074"/>
      <c r="H28" s="1075"/>
      <c r="I28" s="1076">
        <f t="shared" si="2"/>
        <v>82.029999999999902</v>
      </c>
      <c r="L28" s="211">
        <f t="shared" si="3"/>
        <v>70</v>
      </c>
      <c r="M28" s="15"/>
      <c r="N28" s="72"/>
      <c r="O28" s="358"/>
      <c r="P28" s="72">
        <f t="shared" si="5"/>
        <v>0</v>
      </c>
      <c r="Q28" s="73"/>
      <c r="R28" s="74"/>
      <c r="S28" s="285">
        <f t="shared" si="4"/>
        <v>1433.1700000000003</v>
      </c>
    </row>
    <row r="29" spans="2:19" x14ac:dyDescent="0.25">
      <c r="B29" s="211">
        <f t="shared" si="1"/>
        <v>5</v>
      </c>
      <c r="C29" s="15"/>
      <c r="D29" s="1000"/>
      <c r="E29" s="1001"/>
      <c r="F29" s="1073">
        <f t="shared" si="0"/>
        <v>0</v>
      </c>
      <c r="G29" s="1074"/>
      <c r="H29" s="1075"/>
      <c r="I29" s="1076">
        <f t="shared" si="2"/>
        <v>82.029999999999902</v>
      </c>
      <c r="L29" s="211">
        <f t="shared" si="3"/>
        <v>70</v>
      </c>
      <c r="M29" s="15"/>
      <c r="N29" s="72"/>
      <c r="O29" s="358"/>
      <c r="P29" s="72">
        <f t="shared" si="5"/>
        <v>0</v>
      </c>
      <c r="Q29" s="73"/>
      <c r="R29" s="74"/>
      <c r="S29" s="285">
        <f t="shared" si="4"/>
        <v>1433.1700000000003</v>
      </c>
    </row>
    <row r="30" spans="2:19" x14ac:dyDescent="0.25">
      <c r="B30" s="211">
        <f t="shared" si="1"/>
        <v>0</v>
      </c>
      <c r="C30" s="15">
        <v>5</v>
      </c>
      <c r="D30" s="1000"/>
      <c r="E30" s="1001"/>
      <c r="F30" s="1073">
        <v>82.03</v>
      </c>
      <c r="G30" s="1074"/>
      <c r="H30" s="1075"/>
      <c r="I30" s="1076">
        <f t="shared" si="2"/>
        <v>0</v>
      </c>
      <c r="L30" s="211">
        <f t="shared" si="3"/>
        <v>70</v>
      </c>
      <c r="M30" s="15"/>
      <c r="N30" s="72"/>
      <c r="O30" s="358"/>
      <c r="P30" s="72">
        <f t="shared" si="5"/>
        <v>0</v>
      </c>
      <c r="Q30" s="73"/>
      <c r="R30" s="74"/>
      <c r="S30" s="285">
        <f t="shared" si="4"/>
        <v>1433.1700000000003</v>
      </c>
    </row>
    <row r="31" spans="2:19" x14ac:dyDescent="0.25">
      <c r="B31" s="211">
        <f t="shared" si="1"/>
        <v>0</v>
      </c>
      <c r="C31" s="15"/>
      <c r="D31" s="1000"/>
      <c r="E31" s="1001"/>
      <c r="F31" s="1073">
        <f t="shared" si="0"/>
        <v>0</v>
      </c>
      <c r="G31" s="1074"/>
      <c r="H31" s="1075"/>
      <c r="I31" s="1076">
        <f t="shared" si="2"/>
        <v>0</v>
      </c>
      <c r="L31" s="211">
        <f t="shared" si="3"/>
        <v>70</v>
      </c>
      <c r="M31" s="15"/>
      <c r="N31" s="72"/>
      <c r="O31" s="358"/>
      <c r="P31" s="72">
        <f t="shared" si="5"/>
        <v>0</v>
      </c>
      <c r="Q31" s="73"/>
      <c r="R31" s="74"/>
      <c r="S31" s="285">
        <f t="shared" si="4"/>
        <v>1433.1700000000003</v>
      </c>
    </row>
    <row r="32" spans="2:19" x14ac:dyDescent="0.25">
      <c r="B32" s="211">
        <f t="shared" si="1"/>
        <v>0</v>
      </c>
      <c r="C32" s="15"/>
      <c r="D32" s="1000"/>
      <c r="E32" s="1001"/>
      <c r="F32" s="1000">
        <f t="shared" si="0"/>
        <v>0</v>
      </c>
      <c r="G32" s="1002"/>
      <c r="H32" s="1003"/>
      <c r="I32" s="285">
        <f t="shared" si="2"/>
        <v>0</v>
      </c>
      <c r="L32" s="211">
        <f t="shared" si="3"/>
        <v>70</v>
      </c>
      <c r="M32" s="15"/>
      <c r="N32" s="72"/>
      <c r="O32" s="358"/>
      <c r="P32" s="72">
        <f t="shared" si="5"/>
        <v>0</v>
      </c>
      <c r="Q32" s="73"/>
      <c r="R32" s="74"/>
      <c r="S32" s="285">
        <f t="shared" si="4"/>
        <v>1433.1700000000003</v>
      </c>
    </row>
    <row r="33" spans="2:19" x14ac:dyDescent="0.25">
      <c r="B33" s="211">
        <f t="shared" si="1"/>
        <v>0</v>
      </c>
      <c r="C33" s="15"/>
      <c r="D33" s="1000"/>
      <c r="E33" s="1001"/>
      <c r="F33" s="1000">
        <f t="shared" si="0"/>
        <v>0</v>
      </c>
      <c r="G33" s="1002"/>
      <c r="H33" s="1003"/>
      <c r="I33" s="285">
        <f t="shared" si="2"/>
        <v>0</v>
      </c>
      <c r="L33" s="211">
        <f t="shared" si="3"/>
        <v>70</v>
      </c>
      <c r="M33" s="15"/>
      <c r="N33" s="72"/>
      <c r="O33" s="358"/>
      <c r="P33" s="72">
        <f t="shared" si="5"/>
        <v>0</v>
      </c>
      <c r="Q33" s="73"/>
      <c r="R33" s="74"/>
      <c r="S33" s="285">
        <f t="shared" si="4"/>
        <v>1433.1700000000003</v>
      </c>
    </row>
    <row r="34" spans="2:19" x14ac:dyDescent="0.25">
      <c r="B34" s="211">
        <f t="shared" si="1"/>
        <v>0</v>
      </c>
      <c r="C34" s="15"/>
      <c r="D34" s="1000"/>
      <c r="E34" s="1001"/>
      <c r="F34" s="1000">
        <f t="shared" si="0"/>
        <v>0</v>
      </c>
      <c r="G34" s="1002"/>
      <c r="H34" s="1003"/>
      <c r="I34" s="285">
        <f t="shared" si="2"/>
        <v>0</v>
      </c>
      <c r="L34" s="211">
        <f t="shared" si="3"/>
        <v>70</v>
      </c>
      <c r="M34" s="15"/>
      <c r="N34" s="72"/>
      <c r="O34" s="358"/>
      <c r="P34" s="72">
        <f t="shared" si="5"/>
        <v>0</v>
      </c>
      <c r="Q34" s="73"/>
      <c r="R34" s="74"/>
      <c r="S34" s="285">
        <f t="shared" si="4"/>
        <v>1433.1700000000003</v>
      </c>
    </row>
    <row r="35" spans="2:19" x14ac:dyDescent="0.25">
      <c r="B35" s="211">
        <f t="shared" si="1"/>
        <v>0</v>
      </c>
      <c r="C35" s="15"/>
      <c r="D35" s="1000"/>
      <c r="E35" s="1001"/>
      <c r="F35" s="1000">
        <f t="shared" si="0"/>
        <v>0</v>
      </c>
      <c r="G35" s="1002"/>
      <c r="H35" s="1003"/>
      <c r="I35" s="285">
        <f t="shared" si="2"/>
        <v>0</v>
      </c>
      <c r="L35" s="211">
        <f t="shared" si="3"/>
        <v>70</v>
      </c>
      <c r="M35" s="15"/>
      <c r="N35" s="72"/>
      <c r="O35" s="358"/>
      <c r="P35" s="72">
        <f t="shared" si="5"/>
        <v>0</v>
      </c>
      <c r="Q35" s="73"/>
      <c r="R35" s="74"/>
      <c r="S35" s="285">
        <f t="shared" si="4"/>
        <v>1433.1700000000003</v>
      </c>
    </row>
    <row r="36" spans="2:19" x14ac:dyDescent="0.25">
      <c r="B36" s="211">
        <f t="shared" si="1"/>
        <v>0</v>
      </c>
      <c r="C36" s="15"/>
      <c r="D36" s="1000"/>
      <c r="E36" s="1001"/>
      <c r="F36" s="1000">
        <f t="shared" si="0"/>
        <v>0</v>
      </c>
      <c r="G36" s="1002"/>
      <c r="H36" s="1003"/>
      <c r="I36" s="285">
        <f t="shared" si="2"/>
        <v>0</v>
      </c>
      <c r="L36" s="211">
        <f t="shared" si="3"/>
        <v>70</v>
      </c>
      <c r="M36" s="15"/>
      <c r="N36" s="72"/>
      <c r="O36" s="358"/>
      <c r="P36" s="72">
        <f t="shared" si="5"/>
        <v>0</v>
      </c>
      <c r="Q36" s="73"/>
      <c r="R36" s="74"/>
      <c r="S36" s="285">
        <f t="shared" si="4"/>
        <v>1433.1700000000003</v>
      </c>
    </row>
    <row r="37" spans="2:19" x14ac:dyDescent="0.25">
      <c r="B37" s="211">
        <f t="shared" si="1"/>
        <v>0</v>
      </c>
      <c r="C37" s="15"/>
      <c r="D37" s="249"/>
      <c r="E37" s="360"/>
      <c r="F37" s="249">
        <f t="shared" si="0"/>
        <v>0</v>
      </c>
      <c r="G37" s="188"/>
      <c r="H37" s="124"/>
      <c r="I37" s="285">
        <f t="shared" si="2"/>
        <v>0</v>
      </c>
      <c r="L37" s="211">
        <f t="shared" si="3"/>
        <v>70</v>
      </c>
      <c r="M37" s="15"/>
      <c r="N37" s="72"/>
      <c r="O37" s="358"/>
      <c r="P37" s="72">
        <f t="shared" si="5"/>
        <v>0</v>
      </c>
      <c r="Q37" s="73"/>
      <c r="R37" s="74"/>
      <c r="S37" s="285">
        <f t="shared" si="4"/>
        <v>1433.1700000000003</v>
      </c>
    </row>
    <row r="38" spans="2:19" x14ac:dyDescent="0.25">
      <c r="B38" s="211">
        <f t="shared" si="1"/>
        <v>0</v>
      </c>
      <c r="C38" s="15"/>
      <c r="D38" s="249"/>
      <c r="E38" s="360"/>
      <c r="F38" s="249">
        <f t="shared" si="0"/>
        <v>0</v>
      </c>
      <c r="G38" s="188"/>
      <c r="H38" s="124"/>
      <c r="I38" s="285">
        <f t="shared" si="2"/>
        <v>0</v>
      </c>
      <c r="L38" s="211">
        <f t="shared" si="3"/>
        <v>70</v>
      </c>
      <c r="M38" s="15"/>
      <c r="N38" s="72"/>
      <c r="O38" s="358"/>
      <c r="P38" s="72">
        <f t="shared" si="5"/>
        <v>0</v>
      </c>
      <c r="Q38" s="73"/>
      <c r="R38" s="74"/>
      <c r="S38" s="285">
        <f t="shared" si="4"/>
        <v>1433.1700000000003</v>
      </c>
    </row>
    <row r="39" spans="2:19" x14ac:dyDescent="0.25">
      <c r="B39" s="211">
        <f t="shared" si="1"/>
        <v>0</v>
      </c>
      <c r="C39" s="15"/>
      <c r="D39" s="249"/>
      <c r="E39" s="360"/>
      <c r="F39" s="249">
        <f t="shared" si="0"/>
        <v>0</v>
      </c>
      <c r="G39" s="188"/>
      <c r="H39" s="124"/>
      <c r="I39" s="285">
        <f t="shared" si="2"/>
        <v>0</v>
      </c>
      <c r="L39" s="211">
        <f t="shared" si="3"/>
        <v>70</v>
      </c>
      <c r="M39" s="15"/>
      <c r="N39" s="72"/>
      <c r="O39" s="358"/>
      <c r="P39" s="72">
        <f t="shared" si="5"/>
        <v>0</v>
      </c>
      <c r="Q39" s="73"/>
      <c r="R39" s="74"/>
      <c r="S39" s="285">
        <f t="shared" si="4"/>
        <v>1433.1700000000003</v>
      </c>
    </row>
    <row r="40" spans="2:19" x14ac:dyDescent="0.25">
      <c r="B40" s="211">
        <f t="shared" si="1"/>
        <v>0</v>
      </c>
      <c r="C40" s="15"/>
      <c r="D40" s="249"/>
      <c r="E40" s="360"/>
      <c r="F40" s="249">
        <f t="shared" si="0"/>
        <v>0</v>
      </c>
      <c r="G40" s="188"/>
      <c r="H40" s="124"/>
      <c r="I40" s="285">
        <f t="shared" si="2"/>
        <v>0</v>
      </c>
      <c r="L40" s="211">
        <f t="shared" si="3"/>
        <v>70</v>
      </c>
      <c r="M40" s="15"/>
      <c r="N40" s="72"/>
      <c r="O40" s="358"/>
      <c r="P40" s="72">
        <f t="shared" si="5"/>
        <v>0</v>
      </c>
      <c r="Q40" s="73"/>
      <c r="R40" s="74"/>
      <c r="S40" s="285">
        <f t="shared" si="4"/>
        <v>1433.1700000000003</v>
      </c>
    </row>
    <row r="41" spans="2:19" x14ac:dyDescent="0.25">
      <c r="B41" s="211">
        <f t="shared" si="1"/>
        <v>0</v>
      </c>
      <c r="C41" s="15"/>
      <c r="D41" s="249"/>
      <c r="E41" s="360"/>
      <c r="F41" s="249">
        <f t="shared" si="0"/>
        <v>0</v>
      </c>
      <c r="G41" s="188"/>
      <c r="H41" s="124"/>
      <c r="I41" s="285">
        <f t="shared" si="2"/>
        <v>0</v>
      </c>
      <c r="L41" s="211">
        <f t="shared" si="3"/>
        <v>70</v>
      </c>
      <c r="M41" s="15"/>
      <c r="N41" s="72"/>
      <c r="O41" s="358"/>
      <c r="P41" s="72">
        <f t="shared" si="5"/>
        <v>0</v>
      </c>
      <c r="Q41" s="73"/>
      <c r="R41" s="74"/>
      <c r="S41" s="285">
        <f t="shared" si="4"/>
        <v>1433.1700000000003</v>
      </c>
    </row>
    <row r="42" spans="2:19" x14ac:dyDescent="0.25">
      <c r="B42" s="211">
        <f t="shared" si="1"/>
        <v>0</v>
      </c>
      <c r="C42" s="15"/>
      <c r="D42" s="249"/>
      <c r="E42" s="360"/>
      <c r="F42" s="249">
        <f t="shared" si="0"/>
        <v>0</v>
      </c>
      <c r="G42" s="188"/>
      <c r="H42" s="124"/>
      <c r="I42" s="285">
        <f t="shared" si="2"/>
        <v>0</v>
      </c>
      <c r="L42" s="211">
        <f t="shared" si="3"/>
        <v>70</v>
      </c>
      <c r="M42" s="15"/>
      <c r="N42" s="72"/>
      <c r="O42" s="358"/>
      <c r="P42" s="72">
        <f t="shared" si="5"/>
        <v>0</v>
      </c>
      <c r="Q42" s="73"/>
      <c r="R42" s="74"/>
      <c r="S42" s="285">
        <f t="shared" si="4"/>
        <v>1433.1700000000003</v>
      </c>
    </row>
    <row r="43" spans="2:19" x14ac:dyDescent="0.25">
      <c r="B43" s="211">
        <f t="shared" si="1"/>
        <v>0</v>
      </c>
      <c r="C43" s="15"/>
      <c r="D43" s="713"/>
      <c r="E43" s="714"/>
      <c r="F43" s="713">
        <f t="shared" si="0"/>
        <v>0</v>
      </c>
      <c r="G43" s="715"/>
      <c r="H43" s="716"/>
      <c r="I43" s="285">
        <f t="shared" si="2"/>
        <v>0</v>
      </c>
      <c r="L43" s="211">
        <f t="shared" si="3"/>
        <v>70</v>
      </c>
      <c r="M43" s="15"/>
      <c r="N43" s="72"/>
      <c r="O43" s="358"/>
      <c r="P43" s="72">
        <f t="shared" si="5"/>
        <v>0</v>
      </c>
      <c r="Q43" s="73"/>
      <c r="R43" s="74"/>
      <c r="S43" s="285">
        <f t="shared" si="4"/>
        <v>1433.1700000000003</v>
      </c>
    </row>
    <row r="44" spans="2:19" x14ac:dyDescent="0.25">
      <c r="B44" s="211">
        <f t="shared" si="1"/>
        <v>0</v>
      </c>
      <c r="C44" s="15"/>
      <c r="D44" s="713"/>
      <c r="E44" s="714"/>
      <c r="F44" s="713">
        <f t="shared" si="0"/>
        <v>0</v>
      </c>
      <c r="G44" s="715"/>
      <c r="H44" s="716"/>
      <c r="I44" s="285">
        <f t="shared" si="2"/>
        <v>0</v>
      </c>
      <c r="L44" s="211">
        <f t="shared" si="3"/>
        <v>70</v>
      </c>
      <c r="M44" s="15"/>
      <c r="N44" s="72"/>
      <c r="O44" s="358"/>
      <c r="P44" s="72">
        <f t="shared" si="5"/>
        <v>0</v>
      </c>
      <c r="Q44" s="73"/>
      <c r="R44" s="74"/>
      <c r="S44" s="285">
        <f t="shared" si="4"/>
        <v>1433.1700000000003</v>
      </c>
    </row>
    <row r="45" spans="2:19" x14ac:dyDescent="0.25">
      <c r="B45" s="211">
        <f t="shared" si="1"/>
        <v>0</v>
      </c>
      <c r="C45" s="15"/>
      <c r="D45" s="713"/>
      <c r="E45" s="714"/>
      <c r="F45" s="713">
        <f t="shared" si="0"/>
        <v>0</v>
      </c>
      <c r="G45" s="715"/>
      <c r="H45" s="716"/>
      <c r="I45" s="285">
        <f t="shared" si="2"/>
        <v>0</v>
      </c>
      <c r="L45" s="211">
        <f t="shared" si="3"/>
        <v>70</v>
      </c>
      <c r="M45" s="15"/>
      <c r="N45" s="72"/>
      <c r="O45" s="358"/>
      <c r="P45" s="72">
        <f t="shared" si="5"/>
        <v>0</v>
      </c>
      <c r="Q45" s="73"/>
      <c r="R45" s="74"/>
      <c r="S45" s="285">
        <f t="shared" si="4"/>
        <v>1433.1700000000003</v>
      </c>
    </row>
    <row r="46" spans="2:19" x14ac:dyDescent="0.25">
      <c r="B46" s="211">
        <f t="shared" si="1"/>
        <v>0</v>
      </c>
      <c r="C46" s="15"/>
      <c r="D46" s="713"/>
      <c r="E46" s="714"/>
      <c r="F46" s="713">
        <f t="shared" si="0"/>
        <v>0</v>
      </c>
      <c r="G46" s="715"/>
      <c r="H46" s="716"/>
      <c r="I46" s="285">
        <f t="shared" si="2"/>
        <v>0</v>
      </c>
      <c r="L46" s="211">
        <f t="shared" si="3"/>
        <v>70</v>
      </c>
      <c r="M46" s="15"/>
      <c r="N46" s="72"/>
      <c r="O46" s="358"/>
      <c r="P46" s="72">
        <f t="shared" si="5"/>
        <v>0</v>
      </c>
      <c r="Q46" s="73"/>
      <c r="R46" s="74"/>
      <c r="S46" s="285">
        <f t="shared" si="4"/>
        <v>1433.1700000000003</v>
      </c>
    </row>
    <row r="47" spans="2:19" x14ac:dyDescent="0.25">
      <c r="B47" s="211">
        <f t="shared" si="1"/>
        <v>0</v>
      </c>
      <c r="C47" s="15"/>
      <c r="D47" s="72"/>
      <c r="E47" s="358"/>
      <c r="F47" s="72">
        <f t="shared" si="0"/>
        <v>0</v>
      </c>
      <c r="G47" s="73"/>
      <c r="H47" s="74"/>
      <c r="I47" s="285">
        <f t="shared" si="2"/>
        <v>0</v>
      </c>
      <c r="L47" s="211">
        <f t="shared" si="3"/>
        <v>70</v>
      </c>
      <c r="M47" s="15"/>
      <c r="N47" s="72"/>
      <c r="O47" s="358"/>
      <c r="P47" s="72">
        <f t="shared" si="5"/>
        <v>0</v>
      </c>
      <c r="Q47" s="73"/>
      <c r="R47" s="74"/>
      <c r="S47" s="285">
        <f t="shared" si="4"/>
        <v>1433.1700000000003</v>
      </c>
    </row>
    <row r="48" spans="2:19" x14ac:dyDescent="0.25">
      <c r="B48" s="211">
        <f t="shared" si="1"/>
        <v>0</v>
      </c>
      <c r="C48" s="15"/>
      <c r="D48" s="72"/>
      <c r="E48" s="358"/>
      <c r="F48" s="72">
        <f t="shared" si="0"/>
        <v>0</v>
      </c>
      <c r="G48" s="73"/>
      <c r="H48" s="74"/>
      <c r="I48" s="285">
        <f t="shared" si="2"/>
        <v>0</v>
      </c>
      <c r="L48" s="211">
        <f t="shared" si="3"/>
        <v>70</v>
      </c>
      <c r="M48" s="15"/>
      <c r="N48" s="72"/>
      <c r="O48" s="358"/>
      <c r="P48" s="72">
        <f t="shared" si="5"/>
        <v>0</v>
      </c>
      <c r="Q48" s="73"/>
      <c r="R48" s="74"/>
      <c r="S48" s="285">
        <f t="shared" si="4"/>
        <v>1433.1700000000003</v>
      </c>
    </row>
    <row r="49" spans="2:19" x14ac:dyDescent="0.25">
      <c r="B49" s="211">
        <f t="shared" si="1"/>
        <v>0</v>
      </c>
      <c r="C49" s="15"/>
      <c r="D49" s="72"/>
      <c r="E49" s="358"/>
      <c r="F49" s="72">
        <f t="shared" si="0"/>
        <v>0</v>
      </c>
      <c r="G49" s="73"/>
      <c r="H49" s="74"/>
      <c r="I49" s="285">
        <f t="shared" si="2"/>
        <v>0</v>
      </c>
      <c r="L49" s="211">
        <f t="shared" si="3"/>
        <v>70</v>
      </c>
      <c r="M49" s="15"/>
      <c r="N49" s="72"/>
      <c r="O49" s="358"/>
      <c r="P49" s="72">
        <f t="shared" si="5"/>
        <v>0</v>
      </c>
      <c r="Q49" s="73"/>
      <c r="R49" s="74"/>
      <c r="S49" s="285">
        <f t="shared" si="4"/>
        <v>1433.1700000000003</v>
      </c>
    </row>
    <row r="50" spans="2:19" x14ac:dyDescent="0.25">
      <c r="B50" s="211">
        <f t="shared" si="1"/>
        <v>0</v>
      </c>
      <c r="C50" s="15"/>
      <c r="D50" s="72"/>
      <c r="E50" s="358"/>
      <c r="F50" s="72">
        <f t="shared" si="0"/>
        <v>0</v>
      </c>
      <c r="G50" s="73"/>
      <c r="H50" s="74"/>
      <c r="I50" s="285">
        <f t="shared" si="2"/>
        <v>0</v>
      </c>
      <c r="L50" s="211">
        <f t="shared" si="3"/>
        <v>70</v>
      </c>
      <c r="M50" s="15"/>
      <c r="N50" s="72"/>
      <c r="O50" s="358"/>
      <c r="P50" s="72">
        <f t="shared" si="5"/>
        <v>0</v>
      </c>
      <c r="Q50" s="73"/>
      <c r="R50" s="74"/>
      <c r="S50" s="285">
        <f t="shared" si="4"/>
        <v>1433.1700000000003</v>
      </c>
    </row>
    <row r="51" spans="2:19" x14ac:dyDescent="0.25">
      <c r="B51" s="211">
        <f t="shared" si="1"/>
        <v>0</v>
      </c>
      <c r="C51" s="15"/>
      <c r="D51" s="72"/>
      <c r="E51" s="358"/>
      <c r="F51" s="72">
        <f t="shared" si="0"/>
        <v>0</v>
      </c>
      <c r="G51" s="73"/>
      <c r="H51" s="74"/>
      <c r="I51" s="285">
        <f t="shared" si="2"/>
        <v>0</v>
      </c>
      <c r="L51" s="211">
        <f t="shared" si="3"/>
        <v>70</v>
      </c>
      <c r="M51" s="15"/>
      <c r="N51" s="72"/>
      <c r="O51" s="358"/>
      <c r="P51" s="72">
        <f t="shared" si="5"/>
        <v>0</v>
      </c>
      <c r="Q51" s="73"/>
      <c r="R51" s="74"/>
      <c r="S51" s="285">
        <f t="shared" si="4"/>
        <v>1433.1700000000003</v>
      </c>
    </row>
    <row r="52" spans="2:19" x14ac:dyDescent="0.25">
      <c r="B52" s="211">
        <f t="shared" si="1"/>
        <v>0</v>
      </c>
      <c r="C52" s="15"/>
      <c r="D52" s="72"/>
      <c r="E52" s="358"/>
      <c r="F52" s="72">
        <f t="shared" si="0"/>
        <v>0</v>
      </c>
      <c r="G52" s="73"/>
      <c r="H52" s="74"/>
      <c r="I52" s="285">
        <f t="shared" si="2"/>
        <v>0</v>
      </c>
      <c r="L52" s="211">
        <f t="shared" si="3"/>
        <v>70</v>
      </c>
      <c r="M52" s="15"/>
      <c r="N52" s="72"/>
      <c r="O52" s="358"/>
      <c r="P52" s="72">
        <f t="shared" si="5"/>
        <v>0</v>
      </c>
      <c r="Q52" s="73"/>
      <c r="R52" s="74"/>
      <c r="S52" s="285">
        <f t="shared" si="4"/>
        <v>1433.1700000000003</v>
      </c>
    </row>
    <row r="53" spans="2:19" x14ac:dyDescent="0.25">
      <c r="B53" s="211">
        <f t="shared" si="1"/>
        <v>0</v>
      </c>
      <c r="C53" s="15"/>
      <c r="D53" s="72"/>
      <c r="E53" s="358"/>
      <c r="F53" s="72">
        <f t="shared" si="0"/>
        <v>0</v>
      </c>
      <c r="G53" s="73"/>
      <c r="H53" s="74"/>
      <c r="I53" s="285">
        <f t="shared" si="2"/>
        <v>0</v>
      </c>
      <c r="L53" s="211">
        <f t="shared" si="3"/>
        <v>70</v>
      </c>
      <c r="M53" s="15"/>
      <c r="N53" s="72"/>
      <c r="O53" s="358"/>
      <c r="P53" s="72">
        <f t="shared" si="5"/>
        <v>0</v>
      </c>
      <c r="Q53" s="73"/>
      <c r="R53" s="74"/>
      <c r="S53" s="285">
        <f t="shared" si="4"/>
        <v>1433.1700000000003</v>
      </c>
    </row>
    <row r="54" spans="2:19" ht="15.75" thickBot="1" x14ac:dyDescent="0.3">
      <c r="B54" s="3"/>
      <c r="C54" s="37"/>
      <c r="D54" s="164"/>
      <c r="E54" s="372"/>
      <c r="F54" s="164">
        <f t="shared" si="0"/>
        <v>0</v>
      </c>
      <c r="G54" s="241"/>
      <c r="H54" s="79"/>
      <c r="I54" s="285">
        <f t="shared" si="2"/>
        <v>0</v>
      </c>
      <c r="L54" s="3"/>
      <c r="M54" s="37"/>
      <c r="N54" s="164"/>
      <c r="O54" s="372"/>
      <c r="P54" s="164">
        <f t="shared" si="5"/>
        <v>0</v>
      </c>
      <c r="Q54" s="241"/>
      <c r="R54" s="79"/>
      <c r="S54" s="285">
        <f t="shared" si="4"/>
        <v>1433.1700000000003</v>
      </c>
    </row>
    <row r="55" spans="2:19" x14ac:dyDescent="0.25">
      <c r="C55" s="55">
        <f>SUM(C9:C54)</f>
        <v>106</v>
      </c>
      <c r="D55" s="131">
        <f>SUM(D9:D54)</f>
        <v>1909.5199999999998</v>
      </c>
      <c r="E55" s="184"/>
      <c r="F55" s="131">
        <f>SUM(F9:F54)</f>
        <v>1991.5499999999997</v>
      </c>
      <c r="G55" s="174"/>
      <c r="H55" s="174"/>
      <c r="M55" s="55">
        <f>SUM(M9:M54)</f>
        <v>32</v>
      </c>
      <c r="N55" s="131">
        <f>SUM(N9:N54)</f>
        <v>686.26</v>
      </c>
      <c r="O55" s="184"/>
      <c r="P55" s="131">
        <f>SUM(P9:P54)</f>
        <v>686.26</v>
      </c>
      <c r="Q55" s="174"/>
      <c r="R55" s="174"/>
    </row>
    <row r="56" spans="2:19" x14ac:dyDescent="0.25">
      <c r="C56" s="115"/>
      <c r="M56" s="115"/>
    </row>
    <row r="57" spans="2:19" ht="15.75" thickBot="1" x14ac:dyDescent="0.3">
      <c r="B57" s="48"/>
      <c r="L57" s="48"/>
    </row>
    <row r="58" spans="2:19" ht="15.75" thickBot="1" x14ac:dyDescent="0.3">
      <c r="B58" s="95"/>
      <c r="D58" s="46" t="s">
        <v>4</v>
      </c>
      <c r="E58" s="59">
        <f>F5-C55+F4+F6+F7</f>
        <v>0</v>
      </c>
      <c r="L58" s="95"/>
      <c r="N58" s="46" t="s">
        <v>4</v>
      </c>
      <c r="O58" s="59">
        <f>P5-M55+P4+P6+P7</f>
        <v>70</v>
      </c>
    </row>
    <row r="59" spans="2:19" ht="15.75" thickBot="1" x14ac:dyDescent="0.3">
      <c r="B59" s="132"/>
      <c r="L59" s="132"/>
    </row>
    <row r="60" spans="2:19" ht="15.75" thickBot="1" x14ac:dyDescent="0.3">
      <c r="B60" s="95"/>
      <c r="C60" s="1110" t="s">
        <v>11</v>
      </c>
      <c r="D60" s="1111"/>
      <c r="E60" s="60">
        <f>E5-F55+E4+E6+E7</f>
        <v>2.2737367544323206E-13</v>
      </c>
      <c r="L60" s="95"/>
      <c r="M60" s="1110" t="s">
        <v>11</v>
      </c>
      <c r="N60" s="1111"/>
      <c r="O60" s="60">
        <f>O5-P55+O4+O6+O7</f>
        <v>1433.17</v>
      </c>
    </row>
  </sheetData>
  <sortState ref="M9:R13">
    <sortCondition ref="Q9:Q13"/>
  </sortState>
  <mergeCells count="6">
    <mergeCell ref="A1:G1"/>
    <mergeCell ref="A5:A6"/>
    <mergeCell ref="C60:D60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72"/>
  <sheetViews>
    <sheetView workbookViewId="0">
      <pane ySplit="7" topLeftCell="A41" activePane="bottomLeft" state="frozen"/>
      <selection activeCell="J1" sqref="J1"/>
      <selection pane="bottomLeft" activeCell="G56" sqref="G5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14" t="s">
        <v>169</v>
      </c>
      <c r="B1" s="1114"/>
      <c r="C1" s="1114"/>
      <c r="D1" s="1114"/>
      <c r="E1" s="1114"/>
      <c r="F1" s="1114"/>
      <c r="G1" s="1114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17"/>
      <c r="D4" s="288"/>
      <c r="E4" s="374"/>
      <c r="F4" s="344"/>
    </row>
    <row r="5" spans="1:11" ht="15" customHeight="1" x14ac:dyDescent="0.25">
      <c r="A5" s="1128" t="s">
        <v>114</v>
      </c>
      <c r="B5" s="1130" t="s">
        <v>69</v>
      </c>
      <c r="C5" s="491">
        <v>73</v>
      </c>
      <c r="D5" s="341">
        <v>44266</v>
      </c>
      <c r="E5" s="343">
        <v>9090</v>
      </c>
      <c r="F5" s="344">
        <v>606</v>
      </c>
      <c r="G5" s="157">
        <f>F69</f>
        <v>7650</v>
      </c>
      <c r="H5" s="61">
        <f>E4+E5+E6-G5</f>
        <v>1440</v>
      </c>
    </row>
    <row r="6" spans="1:11" ht="16.5" thickBot="1" x14ac:dyDescent="0.3">
      <c r="A6" s="1129"/>
      <c r="B6" s="1131"/>
      <c r="C6" s="498"/>
      <c r="D6" s="497"/>
      <c r="E6" s="375"/>
      <c r="F6" s="346"/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1" ht="15.75" thickTop="1" x14ac:dyDescent="0.25">
      <c r="A8" s="84" t="s">
        <v>32</v>
      </c>
      <c r="B8" s="87">
        <v>15</v>
      </c>
      <c r="C8" s="15">
        <v>20</v>
      </c>
      <c r="D8" s="329">
        <f t="shared" ref="D8:D13" si="0">C8*B8</f>
        <v>300</v>
      </c>
      <c r="E8" s="97">
        <v>44266</v>
      </c>
      <c r="F8" s="860">
        <f t="shared" ref="F8:F67" si="1">D8</f>
        <v>300</v>
      </c>
      <c r="G8" s="861" t="s">
        <v>115</v>
      </c>
      <c r="H8" s="862">
        <v>140</v>
      </c>
      <c r="I8" s="257">
        <f>E5+E4-F8+E6</f>
        <v>8790</v>
      </c>
      <c r="J8" s="258">
        <f>F4+F5+F6-C8</f>
        <v>586</v>
      </c>
      <c r="K8" s="63">
        <f>H8*F8</f>
        <v>42000</v>
      </c>
    </row>
    <row r="9" spans="1:11" x14ac:dyDescent="0.25">
      <c r="A9" s="224"/>
      <c r="B9" s="87">
        <v>15</v>
      </c>
      <c r="C9" s="15">
        <v>294</v>
      </c>
      <c r="D9" s="329">
        <f t="shared" si="0"/>
        <v>4410</v>
      </c>
      <c r="E9" s="97">
        <v>44266</v>
      </c>
      <c r="F9" s="72">
        <f t="shared" si="1"/>
        <v>4410</v>
      </c>
      <c r="G9" s="291" t="s">
        <v>116</v>
      </c>
      <c r="H9" s="292">
        <v>73</v>
      </c>
      <c r="I9" s="257">
        <f>I8-F9</f>
        <v>4380</v>
      </c>
      <c r="J9" s="258">
        <f>J8-C9</f>
        <v>292</v>
      </c>
      <c r="K9" s="63">
        <f t="shared" ref="K9:K70" si="2">H9*F9</f>
        <v>321930</v>
      </c>
    </row>
    <row r="10" spans="1:11" x14ac:dyDescent="0.25">
      <c r="A10" s="211"/>
      <c r="B10" s="87">
        <v>15</v>
      </c>
      <c r="C10" s="15">
        <v>10</v>
      </c>
      <c r="D10" s="329">
        <f t="shared" si="0"/>
        <v>150</v>
      </c>
      <c r="E10" s="83">
        <v>44280</v>
      </c>
      <c r="F10" s="72">
        <f t="shared" si="1"/>
        <v>150</v>
      </c>
      <c r="G10" s="291" t="s">
        <v>117</v>
      </c>
      <c r="H10" s="292">
        <v>140</v>
      </c>
      <c r="I10" s="257">
        <f t="shared" ref="I10:I19" si="3">I9-F10</f>
        <v>4230</v>
      </c>
      <c r="J10" s="258">
        <f t="shared" ref="J10:J67" si="4">J9-C10</f>
        <v>282</v>
      </c>
      <c r="K10" s="63">
        <f t="shared" si="2"/>
        <v>21000</v>
      </c>
    </row>
    <row r="11" spans="1:11" x14ac:dyDescent="0.25">
      <c r="A11" s="86" t="s">
        <v>33</v>
      </c>
      <c r="B11" s="87">
        <v>15</v>
      </c>
      <c r="C11" s="15">
        <v>10</v>
      </c>
      <c r="D11" s="329">
        <f t="shared" si="0"/>
        <v>150</v>
      </c>
      <c r="E11" s="83">
        <v>44284</v>
      </c>
      <c r="F11" s="72">
        <f t="shared" si="1"/>
        <v>150</v>
      </c>
      <c r="G11" s="291" t="s">
        <v>118</v>
      </c>
      <c r="H11" s="292">
        <v>140</v>
      </c>
      <c r="I11" s="257">
        <f t="shared" si="3"/>
        <v>4080</v>
      </c>
      <c r="J11" s="258">
        <f t="shared" si="4"/>
        <v>272</v>
      </c>
      <c r="K11" s="63">
        <f t="shared" si="2"/>
        <v>21000</v>
      </c>
    </row>
    <row r="12" spans="1:11" x14ac:dyDescent="0.25">
      <c r="A12" s="76"/>
      <c r="B12" s="87">
        <v>15</v>
      </c>
      <c r="C12" s="15">
        <v>1</v>
      </c>
      <c r="D12" s="329">
        <f t="shared" si="0"/>
        <v>15</v>
      </c>
      <c r="E12" s="83">
        <v>44287</v>
      </c>
      <c r="F12" s="72">
        <f t="shared" si="1"/>
        <v>15</v>
      </c>
      <c r="G12" s="291" t="s">
        <v>119</v>
      </c>
      <c r="H12" s="292">
        <v>140</v>
      </c>
      <c r="I12" s="327">
        <f t="shared" si="3"/>
        <v>4065</v>
      </c>
      <c r="J12" s="328">
        <f t="shared" si="4"/>
        <v>271</v>
      </c>
      <c r="K12" s="63">
        <f t="shared" si="2"/>
        <v>2100</v>
      </c>
    </row>
    <row r="13" spans="1:11" x14ac:dyDescent="0.25">
      <c r="A13" s="76"/>
      <c r="B13" s="87">
        <v>15</v>
      </c>
      <c r="C13" s="15">
        <v>1</v>
      </c>
      <c r="D13" s="329">
        <f t="shared" si="0"/>
        <v>15</v>
      </c>
      <c r="E13" s="83">
        <v>44289</v>
      </c>
      <c r="F13" s="72">
        <f t="shared" si="1"/>
        <v>15</v>
      </c>
      <c r="G13" s="291" t="s">
        <v>120</v>
      </c>
      <c r="H13" s="292">
        <v>140</v>
      </c>
      <c r="I13" s="327">
        <f t="shared" si="3"/>
        <v>4050</v>
      </c>
      <c r="J13" s="328">
        <f t="shared" si="4"/>
        <v>270</v>
      </c>
      <c r="K13" s="63">
        <f t="shared" si="2"/>
        <v>2100</v>
      </c>
    </row>
    <row r="14" spans="1:11" x14ac:dyDescent="0.25">
      <c r="B14" s="87">
        <v>15</v>
      </c>
      <c r="C14" s="289">
        <v>2</v>
      </c>
      <c r="D14" s="613">
        <f>C14*B14</f>
        <v>30</v>
      </c>
      <c r="E14" s="614">
        <v>44293</v>
      </c>
      <c r="F14" s="475">
        <f t="shared" si="1"/>
        <v>30</v>
      </c>
      <c r="G14" s="463" t="s">
        <v>126</v>
      </c>
      <c r="H14" s="464">
        <v>140</v>
      </c>
      <c r="I14" s="327">
        <f t="shared" si="3"/>
        <v>4020</v>
      </c>
      <c r="J14" s="328">
        <f t="shared" si="4"/>
        <v>268</v>
      </c>
      <c r="K14" s="63">
        <f t="shared" si="2"/>
        <v>4200</v>
      </c>
    </row>
    <row r="15" spans="1:11" x14ac:dyDescent="0.25">
      <c r="B15" s="87">
        <v>15</v>
      </c>
      <c r="C15" s="15">
        <v>1</v>
      </c>
      <c r="D15" s="613">
        <f t="shared" ref="D15:D35" si="5">C15*B15</f>
        <v>15</v>
      </c>
      <c r="E15" s="879">
        <v>44293</v>
      </c>
      <c r="F15" s="249">
        <f t="shared" si="1"/>
        <v>15</v>
      </c>
      <c r="G15" s="463" t="s">
        <v>127</v>
      </c>
      <c r="H15" s="464">
        <v>140</v>
      </c>
      <c r="I15" s="327">
        <f t="shared" si="3"/>
        <v>4005</v>
      </c>
      <c r="J15" s="328">
        <f t="shared" si="4"/>
        <v>267</v>
      </c>
      <c r="K15" s="63">
        <f t="shared" si="2"/>
        <v>2100</v>
      </c>
    </row>
    <row r="16" spans="1:11" x14ac:dyDescent="0.25">
      <c r="A16" s="85"/>
      <c r="B16" s="87">
        <v>15</v>
      </c>
      <c r="C16" s="15">
        <v>1</v>
      </c>
      <c r="D16" s="613">
        <f t="shared" si="5"/>
        <v>15</v>
      </c>
      <c r="E16" s="879">
        <v>44296</v>
      </c>
      <c r="F16" s="249">
        <f t="shared" si="1"/>
        <v>15</v>
      </c>
      <c r="G16" s="463" t="s">
        <v>128</v>
      </c>
      <c r="H16" s="464">
        <v>140</v>
      </c>
      <c r="I16" s="327">
        <f t="shared" si="3"/>
        <v>3990</v>
      </c>
      <c r="J16" s="328">
        <f t="shared" si="4"/>
        <v>266</v>
      </c>
      <c r="K16" s="63">
        <f t="shared" si="2"/>
        <v>2100</v>
      </c>
    </row>
    <row r="17" spans="1:11" x14ac:dyDescent="0.25">
      <c r="A17" s="87"/>
      <c r="B17" s="87">
        <v>15</v>
      </c>
      <c r="C17" s="15">
        <v>10</v>
      </c>
      <c r="D17" s="613">
        <f t="shared" si="5"/>
        <v>150</v>
      </c>
      <c r="E17" s="879">
        <v>44296</v>
      </c>
      <c r="F17" s="249">
        <f t="shared" si="1"/>
        <v>150</v>
      </c>
      <c r="G17" s="463" t="s">
        <v>129</v>
      </c>
      <c r="H17" s="464">
        <v>140</v>
      </c>
      <c r="I17" s="327">
        <f t="shared" si="3"/>
        <v>3840</v>
      </c>
      <c r="J17" s="328">
        <f t="shared" si="4"/>
        <v>256</v>
      </c>
      <c r="K17" s="63">
        <f t="shared" si="2"/>
        <v>21000</v>
      </c>
    </row>
    <row r="18" spans="1:11" x14ac:dyDescent="0.25">
      <c r="A18" s="2"/>
      <c r="B18" s="87">
        <v>15</v>
      </c>
      <c r="C18" s="15">
        <v>2</v>
      </c>
      <c r="D18" s="613">
        <f t="shared" si="5"/>
        <v>30</v>
      </c>
      <c r="E18" s="879">
        <v>44303</v>
      </c>
      <c r="F18" s="249">
        <f t="shared" si="1"/>
        <v>30</v>
      </c>
      <c r="G18" s="463" t="s">
        <v>130</v>
      </c>
      <c r="H18" s="464">
        <v>140</v>
      </c>
      <c r="I18" s="327">
        <f t="shared" si="3"/>
        <v>3810</v>
      </c>
      <c r="J18" s="328">
        <f t="shared" si="4"/>
        <v>254</v>
      </c>
      <c r="K18" s="63">
        <f t="shared" si="2"/>
        <v>4200</v>
      </c>
    </row>
    <row r="19" spans="1:11" x14ac:dyDescent="0.25">
      <c r="A19" s="2"/>
      <c r="B19" s="87">
        <v>15</v>
      </c>
      <c r="C19" s="15">
        <v>5</v>
      </c>
      <c r="D19" s="613">
        <f t="shared" si="5"/>
        <v>75</v>
      </c>
      <c r="E19" s="879">
        <v>44305</v>
      </c>
      <c r="F19" s="249">
        <f t="shared" si="1"/>
        <v>75</v>
      </c>
      <c r="G19" s="463" t="s">
        <v>131</v>
      </c>
      <c r="H19" s="464">
        <v>140</v>
      </c>
      <c r="I19" s="327">
        <f t="shared" si="3"/>
        <v>3735</v>
      </c>
      <c r="J19" s="328">
        <f t="shared" si="4"/>
        <v>249</v>
      </c>
      <c r="K19" s="63">
        <f t="shared" si="2"/>
        <v>10500</v>
      </c>
    </row>
    <row r="20" spans="1:11" x14ac:dyDescent="0.25">
      <c r="A20" s="2"/>
      <c r="B20" s="87">
        <v>15</v>
      </c>
      <c r="C20" s="15">
        <v>1</v>
      </c>
      <c r="D20" s="613">
        <f t="shared" si="5"/>
        <v>15</v>
      </c>
      <c r="E20" s="615">
        <v>44312</v>
      </c>
      <c r="F20" s="249">
        <f t="shared" si="1"/>
        <v>15</v>
      </c>
      <c r="G20" s="463" t="s">
        <v>132</v>
      </c>
      <c r="H20" s="464">
        <v>120</v>
      </c>
      <c r="I20" s="327">
        <f>I19-F20</f>
        <v>3720</v>
      </c>
      <c r="J20" s="328">
        <f t="shared" si="4"/>
        <v>248</v>
      </c>
      <c r="K20" s="63">
        <f t="shared" si="2"/>
        <v>1800</v>
      </c>
    </row>
    <row r="21" spans="1:11" x14ac:dyDescent="0.25">
      <c r="A21" s="2"/>
      <c r="B21" s="87">
        <v>15</v>
      </c>
      <c r="C21" s="15">
        <v>1</v>
      </c>
      <c r="D21" s="613">
        <f t="shared" si="5"/>
        <v>15</v>
      </c>
      <c r="E21" s="615">
        <v>44314</v>
      </c>
      <c r="F21" s="249">
        <f t="shared" si="1"/>
        <v>15</v>
      </c>
      <c r="G21" s="463" t="s">
        <v>135</v>
      </c>
      <c r="H21" s="464">
        <v>120</v>
      </c>
      <c r="I21" s="327">
        <f t="shared" ref="I21:I67" si="6">I20-F21</f>
        <v>3705</v>
      </c>
      <c r="J21" s="328">
        <f t="shared" si="4"/>
        <v>247</v>
      </c>
      <c r="K21" s="63">
        <f t="shared" si="2"/>
        <v>1800</v>
      </c>
    </row>
    <row r="22" spans="1:11" x14ac:dyDescent="0.25">
      <c r="A22" s="2"/>
      <c r="B22" s="87">
        <v>15</v>
      </c>
      <c r="C22" s="15">
        <v>3</v>
      </c>
      <c r="D22" s="613">
        <f t="shared" si="5"/>
        <v>45</v>
      </c>
      <c r="E22" s="615">
        <v>44316</v>
      </c>
      <c r="F22" s="249">
        <f t="shared" si="1"/>
        <v>45</v>
      </c>
      <c r="G22" s="463" t="s">
        <v>133</v>
      </c>
      <c r="H22" s="464">
        <v>120</v>
      </c>
      <c r="I22" s="327">
        <f t="shared" si="6"/>
        <v>3660</v>
      </c>
      <c r="J22" s="328">
        <f t="shared" si="4"/>
        <v>244</v>
      </c>
      <c r="K22" s="63">
        <f t="shared" si="2"/>
        <v>5400</v>
      </c>
    </row>
    <row r="23" spans="1:11" x14ac:dyDescent="0.25">
      <c r="A23" s="2"/>
      <c r="B23" s="87">
        <v>15</v>
      </c>
      <c r="C23" s="15">
        <v>4</v>
      </c>
      <c r="D23" s="613">
        <f t="shared" si="5"/>
        <v>60</v>
      </c>
      <c r="E23" s="615">
        <v>44317</v>
      </c>
      <c r="F23" s="249">
        <f t="shared" si="1"/>
        <v>60</v>
      </c>
      <c r="G23" s="463" t="s">
        <v>134</v>
      </c>
      <c r="H23" s="464">
        <v>120</v>
      </c>
      <c r="I23" s="327">
        <f t="shared" si="6"/>
        <v>3600</v>
      </c>
      <c r="J23" s="328">
        <f t="shared" si="4"/>
        <v>240</v>
      </c>
      <c r="K23" s="63">
        <f t="shared" si="2"/>
        <v>7200</v>
      </c>
    </row>
    <row r="24" spans="1:11" x14ac:dyDescent="0.25">
      <c r="A24" s="2"/>
      <c r="B24" s="87">
        <v>15</v>
      </c>
      <c r="C24" s="15">
        <v>5</v>
      </c>
      <c r="D24" s="613">
        <f t="shared" si="5"/>
        <v>75</v>
      </c>
      <c r="E24" s="880">
        <v>44317</v>
      </c>
      <c r="F24" s="249">
        <f t="shared" si="1"/>
        <v>75</v>
      </c>
      <c r="G24" s="463" t="s">
        <v>136</v>
      </c>
      <c r="H24" s="464">
        <v>120</v>
      </c>
      <c r="I24" s="327">
        <f t="shared" si="6"/>
        <v>3525</v>
      </c>
      <c r="J24" s="328">
        <f t="shared" si="4"/>
        <v>235</v>
      </c>
      <c r="K24" s="63">
        <f t="shared" si="2"/>
        <v>9000</v>
      </c>
    </row>
    <row r="25" spans="1:11" x14ac:dyDescent="0.25">
      <c r="A25" s="2"/>
      <c r="B25" s="87">
        <v>15</v>
      </c>
      <c r="C25" s="15">
        <v>5</v>
      </c>
      <c r="D25" s="925">
        <f t="shared" si="5"/>
        <v>75</v>
      </c>
      <c r="E25" s="926">
        <v>44319</v>
      </c>
      <c r="F25" s="777">
        <f t="shared" si="1"/>
        <v>75</v>
      </c>
      <c r="G25" s="758" t="s">
        <v>142</v>
      </c>
      <c r="H25" s="759">
        <v>120</v>
      </c>
      <c r="I25" s="327">
        <f t="shared" si="6"/>
        <v>3450</v>
      </c>
      <c r="J25" s="328">
        <f t="shared" si="4"/>
        <v>230</v>
      </c>
      <c r="K25" s="63">
        <f t="shared" si="2"/>
        <v>9000</v>
      </c>
    </row>
    <row r="26" spans="1:11" x14ac:dyDescent="0.25">
      <c r="A26" s="2"/>
      <c r="B26" s="87">
        <v>15</v>
      </c>
      <c r="C26" s="15">
        <v>5</v>
      </c>
      <c r="D26" s="925">
        <f t="shared" si="5"/>
        <v>75</v>
      </c>
      <c r="E26" s="926">
        <v>44323</v>
      </c>
      <c r="F26" s="777">
        <f t="shared" si="1"/>
        <v>75</v>
      </c>
      <c r="G26" s="758" t="s">
        <v>143</v>
      </c>
      <c r="H26" s="759">
        <v>120</v>
      </c>
      <c r="I26" s="327">
        <f t="shared" si="6"/>
        <v>3375</v>
      </c>
      <c r="J26" s="328">
        <f t="shared" si="4"/>
        <v>225</v>
      </c>
      <c r="K26" s="63">
        <f t="shared" si="2"/>
        <v>9000</v>
      </c>
    </row>
    <row r="27" spans="1:11" x14ac:dyDescent="0.25">
      <c r="A27" s="203"/>
      <c r="B27" s="87">
        <v>15</v>
      </c>
      <c r="C27" s="15">
        <v>10</v>
      </c>
      <c r="D27" s="925">
        <f t="shared" si="5"/>
        <v>150</v>
      </c>
      <c r="E27" s="926">
        <v>44324</v>
      </c>
      <c r="F27" s="777">
        <f t="shared" si="1"/>
        <v>150</v>
      </c>
      <c r="G27" s="758" t="s">
        <v>144</v>
      </c>
      <c r="H27" s="759">
        <v>120</v>
      </c>
      <c r="I27" s="327">
        <f t="shared" si="6"/>
        <v>3225</v>
      </c>
      <c r="J27" s="328">
        <f t="shared" si="4"/>
        <v>215</v>
      </c>
      <c r="K27" s="63">
        <f t="shared" si="2"/>
        <v>18000</v>
      </c>
    </row>
    <row r="28" spans="1:11" x14ac:dyDescent="0.25">
      <c r="A28" s="203"/>
      <c r="B28" s="87">
        <v>15</v>
      </c>
      <c r="C28" s="15">
        <v>1</v>
      </c>
      <c r="D28" s="925">
        <f t="shared" si="5"/>
        <v>15</v>
      </c>
      <c r="E28" s="922">
        <v>44328</v>
      </c>
      <c r="F28" s="777">
        <f t="shared" si="1"/>
        <v>15</v>
      </c>
      <c r="G28" s="758" t="s">
        <v>149</v>
      </c>
      <c r="H28" s="759">
        <v>120</v>
      </c>
      <c r="I28" s="327">
        <f t="shared" si="6"/>
        <v>3210</v>
      </c>
      <c r="J28" s="328">
        <f t="shared" si="4"/>
        <v>214</v>
      </c>
      <c r="K28" s="63">
        <f t="shared" si="2"/>
        <v>1800</v>
      </c>
    </row>
    <row r="29" spans="1:11" x14ac:dyDescent="0.25">
      <c r="A29" s="203"/>
      <c r="B29" s="87">
        <v>15</v>
      </c>
      <c r="C29" s="15">
        <v>1</v>
      </c>
      <c r="D29" s="925">
        <f t="shared" si="5"/>
        <v>15</v>
      </c>
      <c r="E29" s="922">
        <v>44330</v>
      </c>
      <c r="F29" s="777">
        <f t="shared" si="1"/>
        <v>15</v>
      </c>
      <c r="G29" s="758" t="s">
        <v>151</v>
      </c>
      <c r="H29" s="759">
        <v>120</v>
      </c>
      <c r="I29" s="327">
        <f t="shared" si="6"/>
        <v>3195</v>
      </c>
      <c r="J29" s="328">
        <f t="shared" si="4"/>
        <v>213</v>
      </c>
      <c r="K29" s="63">
        <f t="shared" si="2"/>
        <v>1800</v>
      </c>
    </row>
    <row r="30" spans="1:11" x14ac:dyDescent="0.25">
      <c r="A30" s="203"/>
      <c r="B30" s="87">
        <v>15</v>
      </c>
      <c r="C30" s="15">
        <v>2</v>
      </c>
      <c r="D30" s="925">
        <f t="shared" si="5"/>
        <v>30</v>
      </c>
      <c r="E30" s="922">
        <v>44331</v>
      </c>
      <c r="F30" s="777">
        <f t="shared" si="1"/>
        <v>30</v>
      </c>
      <c r="G30" s="758" t="s">
        <v>152</v>
      </c>
      <c r="H30" s="759">
        <v>120</v>
      </c>
      <c r="I30" s="327">
        <f t="shared" si="6"/>
        <v>3165</v>
      </c>
      <c r="J30" s="328">
        <f t="shared" si="4"/>
        <v>211</v>
      </c>
      <c r="K30" s="63">
        <f t="shared" si="2"/>
        <v>3600</v>
      </c>
    </row>
    <row r="31" spans="1:11" x14ac:dyDescent="0.25">
      <c r="A31" s="203"/>
      <c r="B31" s="87">
        <v>15</v>
      </c>
      <c r="C31" s="15">
        <v>1</v>
      </c>
      <c r="D31" s="925">
        <f t="shared" si="5"/>
        <v>15</v>
      </c>
      <c r="E31" s="922">
        <v>44337</v>
      </c>
      <c r="F31" s="777">
        <f t="shared" si="1"/>
        <v>15</v>
      </c>
      <c r="G31" s="758" t="s">
        <v>154</v>
      </c>
      <c r="H31" s="759">
        <v>120</v>
      </c>
      <c r="I31" s="327">
        <f t="shared" si="6"/>
        <v>3150</v>
      </c>
      <c r="J31" s="328">
        <f t="shared" si="4"/>
        <v>210</v>
      </c>
      <c r="K31" s="63">
        <f t="shared" si="2"/>
        <v>1800</v>
      </c>
    </row>
    <row r="32" spans="1:11" x14ac:dyDescent="0.25">
      <c r="A32" s="2"/>
      <c r="B32" s="87">
        <v>15</v>
      </c>
      <c r="C32" s="289">
        <v>6</v>
      </c>
      <c r="D32" s="925">
        <f t="shared" si="5"/>
        <v>90</v>
      </c>
      <c r="E32" s="927">
        <v>44338</v>
      </c>
      <c r="F32" s="756">
        <f t="shared" si="1"/>
        <v>90</v>
      </c>
      <c r="G32" s="758" t="s">
        <v>155</v>
      </c>
      <c r="H32" s="759">
        <v>120</v>
      </c>
      <c r="I32" s="327">
        <f t="shared" si="6"/>
        <v>3060</v>
      </c>
      <c r="J32" s="328">
        <f t="shared" si="4"/>
        <v>204</v>
      </c>
      <c r="K32" s="63">
        <f t="shared" si="2"/>
        <v>10800</v>
      </c>
    </row>
    <row r="33" spans="1:11" x14ac:dyDescent="0.25">
      <c r="A33" s="2"/>
      <c r="B33" s="87">
        <v>15</v>
      </c>
      <c r="C33" s="15">
        <v>10</v>
      </c>
      <c r="D33" s="925">
        <f t="shared" si="5"/>
        <v>150</v>
      </c>
      <c r="E33" s="924">
        <v>44344</v>
      </c>
      <c r="F33" s="777">
        <f t="shared" si="1"/>
        <v>150</v>
      </c>
      <c r="G33" s="758" t="s">
        <v>157</v>
      </c>
      <c r="H33" s="759">
        <v>120</v>
      </c>
      <c r="I33" s="257">
        <f t="shared" si="6"/>
        <v>2910</v>
      </c>
      <c r="J33" s="258">
        <f t="shared" si="4"/>
        <v>194</v>
      </c>
      <c r="K33" s="63">
        <f t="shared" si="2"/>
        <v>18000</v>
      </c>
    </row>
    <row r="34" spans="1:11" x14ac:dyDescent="0.25">
      <c r="A34" s="2"/>
      <c r="B34" s="87">
        <v>15</v>
      </c>
      <c r="C34" s="15">
        <v>2</v>
      </c>
      <c r="D34" s="925">
        <f t="shared" si="5"/>
        <v>30</v>
      </c>
      <c r="E34" s="924">
        <v>44345</v>
      </c>
      <c r="F34" s="777">
        <f t="shared" si="1"/>
        <v>30</v>
      </c>
      <c r="G34" s="758" t="s">
        <v>158</v>
      </c>
      <c r="H34" s="759">
        <v>120</v>
      </c>
      <c r="I34" s="257">
        <f t="shared" si="6"/>
        <v>2880</v>
      </c>
      <c r="J34" s="258">
        <f t="shared" si="4"/>
        <v>192</v>
      </c>
      <c r="K34" s="63">
        <f t="shared" si="2"/>
        <v>3600</v>
      </c>
    </row>
    <row r="35" spans="1:11" x14ac:dyDescent="0.25">
      <c r="A35" s="2"/>
      <c r="B35" s="87">
        <v>15</v>
      </c>
      <c r="C35" s="15">
        <v>2</v>
      </c>
      <c r="D35" s="925">
        <f t="shared" si="5"/>
        <v>30</v>
      </c>
      <c r="E35" s="924">
        <v>44348</v>
      </c>
      <c r="F35" s="777">
        <f t="shared" si="1"/>
        <v>30</v>
      </c>
      <c r="G35" s="758" t="s">
        <v>160</v>
      </c>
      <c r="H35" s="759">
        <v>120</v>
      </c>
      <c r="I35" s="327">
        <f t="shared" si="6"/>
        <v>2850</v>
      </c>
      <c r="J35" s="328">
        <f t="shared" si="4"/>
        <v>190</v>
      </c>
      <c r="K35" s="63">
        <f t="shared" si="2"/>
        <v>3600</v>
      </c>
    </row>
    <row r="36" spans="1:11" x14ac:dyDescent="0.25">
      <c r="A36" s="2"/>
      <c r="B36" s="87">
        <v>15</v>
      </c>
      <c r="C36" s="15">
        <v>1</v>
      </c>
      <c r="D36" s="928">
        <f t="shared" ref="D36:D67" si="7">C36*B36</f>
        <v>15</v>
      </c>
      <c r="E36" s="924">
        <v>44350</v>
      </c>
      <c r="F36" s="777">
        <f t="shared" si="1"/>
        <v>15</v>
      </c>
      <c r="G36" s="758" t="s">
        <v>162</v>
      </c>
      <c r="H36" s="759">
        <v>120</v>
      </c>
      <c r="I36" s="327">
        <f t="shared" si="6"/>
        <v>2835</v>
      </c>
      <c r="J36" s="328">
        <f t="shared" si="4"/>
        <v>189</v>
      </c>
      <c r="K36" s="63">
        <f t="shared" si="2"/>
        <v>1800</v>
      </c>
    </row>
    <row r="37" spans="1:11" x14ac:dyDescent="0.25">
      <c r="A37" s="2"/>
      <c r="B37" s="87">
        <v>15</v>
      </c>
      <c r="C37" s="15">
        <v>1</v>
      </c>
      <c r="D37" s="928">
        <f t="shared" si="7"/>
        <v>15</v>
      </c>
      <c r="E37" s="924">
        <v>44352</v>
      </c>
      <c r="F37" s="777">
        <f t="shared" si="1"/>
        <v>15</v>
      </c>
      <c r="G37" s="758" t="s">
        <v>165</v>
      </c>
      <c r="H37" s="759">
        <v>120</v>
      </c>
      <c r="I37" s="327">
        <f t="shared" si="6"/>
        <v>2820</v>
      </c>
      <c r="J37" s="328">
        <f t="shared" si="4"/>
        <v>188</v>
      </c>
      <c r="K37" s="63">
        <f t="shared" si="2"/>
        <v>1800</v>
      </c>
    </row>
    <row r="38" spans="1:11" x14ac:dyDescent="0.25">
      <c r="A38" s="2"/>
      <c r="B38" s="87">
        <v>15</v>
      </c>
      <c r="C38" s="15">
        <v>10</v>
      </c>
      <c r="D38" s="958">
        <f t="shared" si="7"/>
        <v>150</v>
      </c>
      <c r="E38" s="959">
        <v>44354</v>
      </c>
      <c r="F38" s="545">
        <f t="shared" si="1"/>
        <v>150</v>
      </c>
      <c r="G38" s="546" t="s">
        <v>172</v>
      </c>
      <c r="H38" s="634">
        <v>120</v>
      </c>
      <c r="I38" s="327">
        <f t="shared" si="6"/>
        <v>2670</v>
      </c>
      <c r="J38" s="328">
        <f t="shared" si="4"/>
        <v>178</v>
      </c>
      <c r="K38" s="63">
        <f t="shared" si="2"/>
        <v>18000</v>
      </c>
    </row>
    <row r="39" spans="1:11" x14ac:dyDescent="0.25">
      <c r="A39" s="2"/>
      <c r="B39" s="87">
        <v>15</v>
      </c>
      <c r="C39" s="15">
        <v>5</v>
      </c>
      <c r="D39" s="958">
        <f t="shared" si="7"/>
        <v>75</v>
      </c>
      <c r="E39" s="548">
        <v>44358</v>
      </c>
      <c r="F39" s="545">
        <f t="shared" si="1"/>
        <v>75</v>
      </c>
      <c r="G39" s="546" t="s">
        <v>182</v>
      </c>
      <c r="H39" s="634">
        <v>120</v>
      </c>
      <c r="I39" s="327">
        <f t="shared" si="6"/>
        <v>2595</v>
      </c>
      <c r="J39" s="328">
        <f t="shared" si="4"/>
        <v>173</v>
      </c>
      <c r="K39" s="63">
        <f t="shared" si="2"/>
        <v>9000</v>
      </c>
    </row>
    <row r="40" spans="1:11" x14ac:dyDescent="0.25">
      <c r="A40" s="2"/>
      <c r="B40" s="87">
        <v>15</v>
      </c>
      <c r="C40" s="15">
        <v>10</v>
      </c>
      <c r="D40" s="958">
        <f t="shared" si="7"/>
        <v>150</v>
      </c>
      <c r="E40" s="548">
        <v>44364</v>
      </c>
      <c r="F40" s="545">
        <f t="shared" si="1"/>
        <v>150</v>
      </c>
      <c r="G40" s="546" t="s">
        <v>193</v>
      </c>
      <c r="H40" s="634">
        <v>120</v>
      </c>
      <c r="I40" s="327">
        <f t="shared" si="6"/>
        <v>2445</v>
      </c>
      <c r="J40" s="328">
        <f t="shared" si="4"/>
        <v>163</v>
      </c>
      <c r="K40" s="63">
        <f t="shared" si="2"/>
        <v>18000</v>
      </c>
    </row>
    <row r="41" spans="1:11" x14ac:dyDescent="0.25">
      <c r="A41" s="2"/>
      <c r="B41" s="87">
        <v>15</v>
      </c>
      <c r="C41" s="15">
        <v>1</v>
      </c>
      <c r="D41" s="958">
        <f t="shared" si="7"/>
        <v>15</v>
      </c>
      <c r="E41" s="548">
        <v>44365</v>
      </c>
      <c r="F41" s="545">
        <f t="shared" si="1"/>
        <v>15</v>
      </c>
      <c r="G41" s="546" t="s">
        <v>196</v>
      </c>
      <c r="H41" s="634">
        <v>120</v>
      </c>
      <c r="I41" s="257">
        <f t="shared" si="6"/>
        <v>2430</v>
      </c>
      <c r="J41" s="258">
        <f t="shared" si="4"/>
        <v>162</v>
      </c>
      <c r="K41" s="63">
        <f t="shared" si="2"/>
        <v>1800</v>
      </c>
    </row>
    <row r="42" spans="1:11" x14ac:dyDescent="0.25">
      <c r="A42" s="2"/>
      <c r="B42" s="87">
        <v>15</v>
      </c>
      <c r="C42" s="15">
        <v>5</v>
      </c>
      <c r="D42" s="958">
        <f t="shared" si="7"/>
        <v>75</v>
      </c>
      <c r="E42" s="548">
        <v>44378</v>
      </c>
      <c r="F42" s="545">
        <f t="shared" si="1"/>
        <v>75</v>
      </c>
      <c r="G42" s="636" t="s">
        <v>246</v>
      </c>
      <c r="H42" s="637">
        <v>120</v>
      </c>
      <c r="I42" s="257">
        <f t="shared" si="6"/>
        <v>2355</v>
      </c>
      <c r="J42" s="258">
        <f t="shared" si="4"/>
        <v>157</v>
      </c>
      <c r="K42" s="63">
        <f t="shared" si="2"/>
        <v>9000</v>
      </c>
    </row>
    <row r="43" spans="1:11" x14ac:dyDescent="0.25">
      <c r="A43" s="2"/>
      <c r="B43" s="87">
        <v>15</v>
      </c>
      <c r="C43" s="15">
        <v>2</v>
      </c>
      <c r="D43" s="958">
        <f t="shared" si="7"/>
        <v>30</v>
      </c>
      <c r="E43" s="548">
        <v>44378</v>
      </c>
      <c r="F43" s="545">
        <f t="shared" si="1"/>
        <v>30</v>
      </c>
      <c r="G43" s="636" t="s">
        <v>247</v>
      </c>
      <c r="H43" s="637">
        <v>120</v>
      </c>
      <c r="I43" s="257">
        <f t="shared" si="6"/>
        <v>2325</v>
      </c>
      <c r="J43" s="258">
        <f t="shared" si="4"/>
        <v>155</v>
      </c>
      <c r="K43" s="63">
        <f t="shared" si="2"/>
        <v>3600</v>
      </c>
    </row>
    <row r="44" spans="1:11" x14ac:dyDescent="0.25">
      <c r="A44" s="2"/>
      <c r="B44" s="87">
        <v>15</v>
      </c>
      <c r="C44" s="15">
        <v>1</v>
      </c>
      <c r="D44" s="958">
        <f t="shared" si="7"/>
        <v>15</v>
      </c>
      <c r="E44" s="548">
        <v>44380</v>
      </c>
      <c r="F44" s="545">
        <f t="shared" si="1"/>
        <v>15</v>
      </c>
      <c r="G44" s="636" t="s">
        <v>258</v>
      </c>
      <c r="H44" s="637">
        <v>120</v>
      </c>
      <c r="I44" s="257">
        <f t="shared" si="6"/>
        <v>2310</v>
      </c>
      <c r="J44" s="258">
        <f t="shared" si="4"/>
        <v>154</v>
      </c>
      <c r="K44" s="63">
        <f t="shared" si="2"/>
        <v>1800</v>
      </c>
    </row>
    <row r="45" spans="1:11" x14ac:dyDescent="0.25">
      <c r="A45" s="2"/>
      <c r="B45" s="87">
        <v>15</v>
      </c>
      <c r="C45" s="15">
        <v>1</v>
      </c>
      <c r="D45" s="958">
        <f t="shared" si="7"/>
        <v>15</v>
      </c>
      <c r="E45" s="548">
        <v>44380</v>
      </c>
      <c r="F45" s="545">
        <f t="shared" si="1"/>
        <v>15</v>
      </c>
      <c r="G45" s="636" t="s">
        <v>259</v>
      </c>
      <c r="H45" s="637">
        <v>120</v>
      </c>
      <c r="I45" s="257">
        <f t="shared" si="6"/>
        <v>2295</v>
      </c>
      <c r="J45" s="258">
        <f t="shared" si="4"/>
        <v>153</v>
      </c>
      <c r="K45" s="63">
        <f t="shared" si="2"/>
        <v>1800</v>
      </c>
    </row>
    <row r="46" spans="1:11" x14ac:dyDescent="0.25">
      <c r="A46" s="2"/>
      <c r="B46" s="87">
        <v>15</v>
      </c>
      <c r="C46" s="15">
        <v>10</v>
      </c>
      <c r="D46" s="1004">
        <f t="shared" si="7"/>
        <v>150</v>
      </c>
      <c r="E46" s="1001">
        <v>44384</v>
      </c>
      <c r="F46" s="1000">
        <f t="shared" si="1"/>
        <v>150</v>
      </c>
      <c r="G46" s="1002" t="s">
        <v>419</v>
      </c>
      <c r="H46" s="1003">
        <v>120</v>
      </c>
      <c r="I46" s="257">
        <f t="shared" si="6"/>
        <v>2145</v>
      </c>
      <c r="J46" s="258">
        <f t="shared" si="4"/>
        <v>143</v>
      </c>
      <c r="K46" s="63">
        <f t="shared" si="2"/>
        <v>18000</v>
      </c>
    </row>
    <row r="47" spans="1:11" x14ac:dyDescent="0.25">
      <c r="A47" s="2"/>
      <c r="B47" s="87">
        <v>15</v>
      </c>
      <c r="C47" s="15">
        <v>1</v>
      </c>
      <c r="D47" s="1004">
        <f t="shared" ref="D47:D64" si="8">C47*B47</f>
        <v>15</v>
      </c>
      <c r="E47" s="1001">
        <v>44385</v>
      </c>
      <c r="F47" s="1000">
        <f t="shared" ref="F47:F64" si="9">D47</f>
        <v>15</v>
      </c>
      <c r="G47" s="1002" t="s">
        <v>425</v>
      </c>
      <c r="H47" s="1003">
        <v>120</v>
      </c>
      <c r="I47" s="257">
        <f t="shared" ref="I47:I64" si="10">I46-F47</f>
        <v>2130</v>
      </c>
      <c r="J47" s="258">
        <f t="shared" ref="J47:J64" si="11">J46-C47</f>
        <v>142</v>
      </c>
      <c r="K47" s="63">
        <f t="shared" ref="K47:K64" si="12">H47*F47</f>
        <v>1800</v>
      </c>
    </row>
    <row r="48" spans="1:11" x14ac:dyDescent="0.25">
      <c r="A48" s="2"/>
      <c r="B48" s="87">
        <v>15</v>
      </c>
      <c r="C48" s="15">
        <v>2</v>
      </c>
      <c r="D48" s="1004">
        <f t="shared" si="8"/>
        <v>30</v>
      </c>
      <c r="E48" s="1001">
        <v>44386</v>
      </c>
      <c r="F48" s="1000">
        <f t="shared" si="9"/>
        <v>30</v>
      </c>
      <c r="G48" s="1002" t="s">
        <v>433</v>
      </c>
      <c r="H48" s="1003">
        <v>120</v>
      </c>
      <c r="I48" s="257">
        <f t="shared" si="10"/>
        <v>2100</v>
      </c>
      <c r="J48" s="258">
        <f t="shared" si="11"/>
        <v>140</v>
      </c>
      <c r="K48" s="63">
        <f t="shared" si="12"/>
        <v>3600</v>
      </c>
    </row>
    <row r="49" spans="1:11" x14ac:dyDescent="0.25">
      <c r="A49" s="2"/>
      <c r="B49" s="87">
        <v>15</v>
      </c>
      <c r="C49" s="15">
        <v>1</v>
      </c>
      <c r="D49" s="1004">
        <f t="shared" si="8"/>
        <v>15</v>
      </c>
      <c r="E49" s="1001">
        <v>44385</v>
      </c>
      <c r="F49" s="1000">
        <f t="shared" si="9"/>
        <v>15</v>
      </c>
      <c r="G49" s="1002" t="s">
        <v>438</v>
      </c>
      <c r="H49" s="1003">
        <v>120</v>
      </c>
      <c r="I49" s="257">
        <f t="shared" si="10"/>
        <v>2085</v>
      </c>
      <c r="J49" s="258">
        <f t="shared" si="11"/>
        <v>139</v>
      </c>
      <c r="K49" s="63">
        <f t="shared" si="12"/>
        <v>1800</v>
      </c>
    </row>
    <row r="50" spans="1:11" x14ac:dyDescent="0.25">
      <c r="A50" s="2"/>
      <c r="B50" s="87">
        <v>15</v>
      </c>
      <c r="C50" s="15">
        <v>10</v>
      </c>
      <c r="D50" s="1004">
        <f t="shared" si="8"/>
        <v>150</v>
      </c>
      <c r="E50" s="1001">
        <v>44390</v>
      </c>
      <c r="F50" s="1000">
        <f t="shared" si="9"/>
        <v>150</v>
      </c>
      <c r="G50" s="1002" t="s">
        <v>463</v>
      </c>
      <c r="H50" s="1003">
        <v>100</v>
      </c>
      <c r="I50" s="257">
        <f t="shared" si="10"/>
        <v>1935</v>
      </c>
      <c r="J50" s="258">
        <f t="shared" si="11"/>
        <v>129</v>
      </c>
      <c r="K50" s="63">
        <f t="shared" si="12"/>
        <v>15000</v>
      </c>
    </row>
    <row r="51" spans="1:11" x14ac:dyDescent="0.25">
      <c r="A51" s="2"/>
      <c r="B51" s="87">
        <v>15</v>
      </c>
      <c r="C51" s="15">
        <v>1</v>
      </c>
      <c r="D51" s="1004">
        <f t="shared" si="8"/>
        <v>15</v>
      </c>
      <c r="E51" s="1001">
        <v>44394</v>
      </c>
      <c r="F51" s="1000">
        <f t="shared" si="9"/>
        <v>15</v>
      </c>
      <c r="G51" s="1002" t="s">
        <v>490</v>
      </c>
      <c r="H51" s="1003">
        <v>100</v>
      </c>
      <c r="I51" s="257">
        <f t="shared" si="10"/>
        <v>1920</v>
      </c>
      <c r="J51" s="258">
        <f t="shared" si="11"/>
        <v>128</v>
      </c>
      <c r="K51" s="63">
        <f t="shared" si="12"/>
        <v>1500</v>
      </c>
    </row>
    <row r="52" spans="1:11" x14ac:dyDescent="0.25">
      <c r="A52" s="2"/>
      <c r="B52" s="87">
        <v>15</v>
      </c>
      <c r="C52" s="15">
        <v>2</v>
      </c>
      <c r="D52" s="1004">
        <f t="shared" si="8"/>
        <v>30</v>
      </c>
      <c r="E52" s="1001">
        <v>44396</v>
      </c>
      <c r="F52" s="1000">
        <f t="shared" si="9"/>
        <v>30</v>
      </c>
      <c r="G52" s="1002" t="s">
        <v>500</v>
      </c>
      <c r="H52" s="1003">
        <v>100</v>
      </c>
      <c r="I52" s="257">
        <f t="shared" si="10"/>
        <v>1890</v>
      </c>
      <c r="J52" s="258">
        <f t="shared" si="11"/>
        <v>126</v>
      </c>
      <c r="K52" s="63">
        <f t="shared" si="12"/>
        <v>3000</v>
      </c>
    </row>
    <row r="53" spans="1:11" x14ac:dyDescent="0.25">
      <c r="A53" s="2"/>
      <c r="B53" s="87">
        <v>15</v>
      </c>
      <c r="C53" s="15">
        <v>5</v>
      </c>
      <c r="D53" s="1004">
        <f t="shared" si="8"/>
        <v>75</v>
      </c>
      <c r="E53" s="1001">
        <v>44398</v>
      </c>
      <c r="F53" s="1000">
        <f t="shared" si="9"/>
        <v>75</v>
      </c>
      <c r="G53" s="1002" t="s">
        <v>518</v>
      </c>
      <c r="H53" s="1003">
        <v>100</v>
      </c>
      <c r="I53" s="257">
        <f t="shared" si="10"/>
        <v>1815</v>
      </c>
      <c r="J53" s="258">
        <f t="shared" si="11"/>
        <v>121</v>
      </c>
      <c r="K53" s="63">
        <f t="shared" si="12"/>
        <v>7500</v>
      </c>
    </row>
    <row r="54" spans="1:11" x14ac:dyDescent="0.25">
      <c r="A54" s="2"/>
      <c r="B54" s="87">
        <v>15</v>
      </c>
      <c r="C54" s="15">
        <v>20</v>
      </c>
      <c r="D54" s="1004">
        <f t="shared" si="8"/>
        <v>300</v>
      </c>
      <c r="E54" s="1001">
        <v>44400</v>
      </c>
      <c r="F54" s="1000">
        <f t="shared" si="9"/>
        <v>300</v>
      </c>
      <c r="G54" s="1002" t="s">
        <v>513</v>
      </c>
      <c r="H54" s="1003">
        <v>100</v>
      </c>
      <c r="I54" s="257">
        <f t="shared" si="10"/>
        <v>1515</v>
      </c>
      <c r="J54" s="258">
        <f t="shared" si="11"/>
        <v>101</v>
      </c>
      <c r="K54" s="63">
        <f t="shared" si="12"/>
        <v>30000</v>
      </c>
    </row>
    <row r="55" spans="1:11" x14ac:dyDescent="0.25">
      <c r="A55" s="2"/>
      <c r="B55" s="87">
        <v>15</v>
      </c>
      <c r="C55" s="15">
        <v>5</v>
      </c>
      <c r="D55" s="1004">
        <f t="shared" si="8"/>
        <v>75</v>
      </c>
      <c r="E55" s="1001">
        <v>44407</v>
      </c>
      <c r="F55" s="1000">
        <f t="shared" si="9"/>
        <v>75</v>
      </c>
      <c r="G55" s="1002" t="s">
        <v>561</v>
      </c>
      <c r="H55" s="1003">
        <v>100</v>
      </c>
      <c r="I55" s="257">
        <f t="shared" si="10"/>
        <v>1440</v>
      </c>
      <c r="J55" s="258">
        <f t="shared" si="11"/>
        <v>96</v>
      </c>
      <c r="K55" s="63">
        <f t="shared" si="12"/>
        <v>7500</v>
      </c>
    </row>
    <row r="56" spans="1:11" x14ac:dyDescent="0.25">
      <c r="A56" s="2"/>
      <c r="B56" s="87">
        <v>15</v>
      </c>
      <c r="C56" s="15"/>
      <c r="D56" s="1004">
        <f t="shared" si="8"/>
        <v>0</v>
      </c>
      <c r="E56" s="1001"/>
      <c r="F56" s="1000">
        <f t="shared" si="9"/>
        <v>0</v>
      </c>
      <c r="G56" s="1002"/>
      <c r="H56" s="1003"/>
      <c r="I56" s="257">
        <f t="shared" si="10"/>
        <v>1440</v>
      </c>
      <c r="J56" s="258">
        <f t="shared" si="11"/>
        <v>96</v>
      </c>
      <c r="K56" s="63">
        <f t="shared" si="12"/>
        <v>0</v>
      </c>
    </row>
    <row r="57" spans="1:11" x14ac:dyDescent="0.25">
      <c r="A57" s="2"/>
      <c r="B57" s="87">
        <v>15</v>
      </c>
      <c r="C57" s="15"/>
      <c r="D57" s="1004">
        <f t="shared" si="8"/>
        <v>0</v>
      </c>
      <c r="E57" s="1001"/>
      <c r="F57" s="1000">
        <f t="shared" si="9"/>
        <v>0</v>
      </c>
      <c r="G57" s="1002"/>
      <c r="H57" s="1003"/>
      <c r="I57" s="257">
        <f t="shared" si="10"/>
        <v>1440</v>
      </c>
      <c r="J57" s="258">
        <f t="shared" si="11"/>
        <v>96</v>
      </c>
      <c r="K57" s="63">
        <f t="shared" si="12"/>
        <v>0</v>
      </c>
    </row>
    <row r="58" spans="1:11" x14ac:dyDescent="0.25">
      <c r="A58" s="2"/>
      <c r="B58" s="87">
        <v>15</v>
      </c>
      <c r="C58" s="15"/>
      <c r="D58" s="1004">
        <f t="shared" si="8"/>
        <v>0</v>
      </c>
      <c r="E58" s="1001"/>
      <c r="F58" s="1000">
        <f t="shared" si="9"/>
        <v>0</v>
      </c>
      <c r="G58" s="1002"/>
      <c r="H58" s="1003"/>
      <c r="I58" s="257">
        <f t="shared" si="10"/>
        <v>1440</v>
      </c>
      <c r="J58" s="258">
        <f t="shared" si="11"/>
        <v>96</v>
      </c>
      <c r="K58" s="63">
        <f t="shared" si="12"/>
        <v>0</v>
      </c>
    </row>
    <row r="59" spans="1:11" x14ac:dyDescent="0.25">
      <c r="A59" s="2"/>
      <c r="B59" s="87">
        <v>15</v>
      </c>
      <c r="C59" s="15"/>
      <c r="D59" s="1004">
        <f t="shared" si="8"/>
        <v>0</v>
      </c>
      <c r="E59" s="1001"/>
      <c r="F59" s="1000">
        <f t="shared" si="9"/>
        <v>0</v>
      </c>
      <c r="G59" s="1002"/>
      <c r="H59" s="1003"/>
      <c r="I59" s="257">
        <f t="shared" si="10"/>
        <v>1440</v>
      </c>
      <c r="J59" s="258">
        <f t="shared" si="11"/>
        <v>96</v>
      </c>
      <c r="K59" s="63">
        <f t="shared" si="12"/>
        <v>0</v>
      </c>
    </row>
    <row r="60" spans="1:11" x14ac:dyDescent="0.25">
      <c r="A60" s="2"/>
      <c r="B60" s="87">
        <v>15</v>
      </c>
      <c r="C60" s="15"/>
      <c r="D60" s="1004">
        <f t="shared" si="8"/>
        <v>0</v>
      </c>
      <c r="E60" s="1001"/>
      <c r="F60" s="1000">
        <f t="shared" si="9"/>
        <v>0</v>
      </c>
      <c r="G60" s="1002"/>
      <c r="H60" s="1003"/>
      <c r="I60" s="257">
        <f t="shared" si="10"/>
        <v>1440</v>
      </c>
      <c r="J60" s="258">
        <f t="shared" si="11"/>
        <v>96</v>
      </c>
      <c r="K60" s="63">
        <f t="shared" si="12"/>
        <v>0</v>
      </c>
    </row>
    <row r="61" spans="1:11" x14ac:dyDescent="0.25">
      <c r="A61" s="2"/>
      <c r="B61" s="87">
        <v>15</v>
      </c>
      <c r="C61" s="15"/>
      <c r="D61" s="1004">
        <f t="shared" si="8"/>
        <v>0</v>
      </c>
      <c r="E61" s="1001"/>
      <c r="F61" s="1000">
        <f t="shared" si="9"/>
        <v>0</v>
      </c>
      <c r="G61" s="1002"/>
      <c r="H61" s="1003"/>
      <c r="I61" s="257">
        <f t="shared" si="10"/>
        <v>1440</v>
      </c>
      <c r="J61" s="258">
        <f t="shared" si="11"/>
        <v>96</v>
      </c>
      <c r="K61" s="63">
        <f t="shared" si="12"/>
        <v>0</v>
      </c>
    </row>
    <row r="62" spans="1:11" x14ac:dyDescent="0.25">
      <c r="A62" s="2"/>
      <c r="B62" s="87">
        <v>15</v>
      </c>
      <c r="C62" s="15"/>
      <c r="D62" s="1004">
        <f t="shared" si="8"/>
        <v>0</v>
      </c>
      <c r="E62" s="1001"/>
      <c r="F62" s="1000">
        <f t="shared" si="9"/>
        <v>0</v>
      </c>
      <c r="G62" s="1002"/>
      <c r="H62" s="1003"/>
      <c r="I62" s="257">
        <f t="shared" si="10"/>
        <v>1440</v>
      </c>
      <c r="J62" s="258">
        <f t="shared" si="11"/>
        <v>96</v>
      </c>
      <c r="K62" s="63">
        <f t="shared" si="12"/>
        <v>0</v>
      </c>
    </row>
    <row r="63" spans="1:11" x14ac:dyDescent="0.25">
      <c r="A63" s="2"/>
      <c r="B63" s="87">
        <v>15</v>
      </c>
      <c r="C63" s="15"/>
      <c r="D63" s="1004">
        <f t="shared" si="8"/>
        <v>0</v>
      </c>
      <c r="E63" s="1001"/>
      <c r="F63" s="1000">
        <f t="shared" si="9"/>
        <v>0</v>
      </c>
      <c r="G63" s="1002"/>
      <c r="H63" s="1003"/>
      <c r="I63" s="257">
        <f t="shared" si="10"/>
        <v>1440</v>
      </c>
      <c r="J63" s="258">
        <f t="shared" si="11"/>
        <v>96</v>
      </c>
      <c r="K63" s="63">
        <f t="shared" si="12"/>
        <v>0</v>
      </c>
    </row>
    <row r="64" spans="1:11" ht="14.25" customHeight="1" x14ac:dyDescent="0.25">
      <c r="A64" s="2"/>
      <c r="B64" s="87">
        <v>15</v>
      </c>
      <c r="C64" s="15"/>
      <c r="D64" s="1004">
        <f t="shared" si="8"/>
        <v>0</v>
      </c>
      <c r="E64" s="1001"/>
      <c r="F64" s="1000">
        <f t="shared" si="9"/>
        <v>0</v>
      </c>
      <c r="G64" s="1002"/>
      <c r="H64" s="1003"/>
      <c r="I64" s="257">
        <f t="shared" si="10"/>
        <v>1440</v>
      </c>
      <c r="J64" s="258">
        <f t="shared" si="11"/>
        <v>96</v>
      </c>
      <c r="K64" s="63">
        <f t="shared" si="12"/>
        <v>0</v>
      </c>
    </row>
    <row r="65" spans="1:11" x14ac:dyDescent="0.25">
      <c r="A65" s="2"/>
      <c r="B65" s="87">
        <v>15</v>
      </c>
      <c r="C65" s="15"/>
      <c r="D65" s="1004">
        <f t="shared" si="7"/>
        <v>0</v>
      </c>
      <c r="E65" s="1001"/>
      <c r="F65" s="1000">
        <f t="shared" si="1"/>
        <v>0</v>
      </c>
      <c r="G65" s="1002"/>
      <c r="H65" s="1003"/>
      <c r="I65" s="257">
        <f t="shared" si="6"/>
        <v>1440</v>
      </c>
      <c r="J65" s="258">
        <f t="shared" si="4"/>
        <v>96</v>
      </c>
      <c r="K65" s="63">
        <f t="shared" si="2"/>
        <v>0</v>
      </c>
    </row>
    <row r="66" spans="1:11" x14ac:dyDescent="0.25">
      <c r="A66" s="2"/>
      <c r="B66" s="87">
        <v>15</v>
      </c>
      <c r="C66" s="15"/>
      <c r="D66" s="1004">
        <f t="shared" si="7"/>
        <v>0</v>
      </c>
      <c r="E66" s="1001"/>
      <c r="F66" s="1000">
        <f t="shared" si="1"/>
        <v>0</v>
      </c>
      <c r="G66" s="1002"/>
      <c r="H66" s="1003"/>
      <c r="I66" s="257">
        <f t="shared" si="6"/>
        <v>1440</v>
      </c>
      <c r="J66" s="258">
        <f t="shared" si="4"/>
        <v>96</v>
      </c>
      <c r="K66" s="63">
        <f t="shared" si="2"/>
        <v>0</v>
      </c>
    </row>
    <row r="67" spans="1:11" x14ac:dyDescent="0.25">
      <c r="A67" s="2"/>
      <c r="B67" s="87">
        <v>15</v>
      </c>
      <c r="C67" s="15"/>
      <c r="D67" s="1004">
        <f t="shared" si="7"/>
        <v>0</v>
      </c>
      <c r="E67" s="1001"/>
      <c r="F67" s="1000">
        <f t="shared" si="1"/>
        <v>0</v>
      </c>
      <c r="G67" s="1002"/>
      <c r="H67" s="1003"/>
      <c r="I67" s="257">
        <f t="shared" si="6"/>
        <v>1440</v>
      </c>
      <c r="J67" s="258">
        <f t="shared" si="4"/>
        <v>96</v>
      </c>
      <c r="K67" s="63">
        <f t="shared" si="2"/>
        <v>0</v>
      </c>
    </row>
    <row r="68" spans="1:11" ht="15.75" thickBot="1" x14ac:dyDescent="0.3">
      <c r="A68" s="4"/>
      <c r="B68" s="87"/>
      <c r="C68" s="38"/>
      <c r="D68" s="1005">
        <f>C68*B33</f>
        <v>0</v>
      </c>
      <c r="E68" s="1006"/>
      <c r="F68" s="1007">
        <f t="shared" ref="F68" si="13">D68</f>
        <v>0</v>
      </c>
      <c r="G68" s="1008"/>
      <c r="H68" s="1003"/>
      <c r="K68" s="63">
        <f t="shared" si="2"/>
        <v>0</v>
      </c>
    </row>
    <row r="69" spans="1:11" ht="16.5" thickTop="1" thickBot="1" x14ac:dyDescent="0.3">
      <c r="C69" s="94">
        <f>SUM(C8:C68)</f>
        <v>510</v>
      </c>
      <c r="D69" s="49">
        <f>SUM(D10:D68)</f>
        <v>2940</v>
      </c>
      <c r="E69" s="39"/>
      <c r="F69" s="5">
        <f>SUM(F8:F68)</f>
        <v>7650</v>
      </c>
      <c r="K69" s="63">
        <f t="shared" si="2"/>
        <v>0</v>
      </c>
    </row>
    <row r="70" spans="1:11" ht="15.75" thickBot="1" x14ac:dyDescent="0.3">
      <c r="A70" s="53"/>
      <c r="D70" s="118" t="s">
        <v>4</v>
      </c>
      <c r="E70" s="71">
        <f>F4+F5+F6-+C69</f>
        <v>96</v>
      </c>
      <c r="K70" s="63">
        <f t="shared" si="2"/>
        <v>0</v>
      </c>
    </row>
    <row r="71" spans="1:11" ht="15.75" thickBot="1" x14ac:dyDescent="0.3">
      <c r="A71" s="126"/>
    </row>
    <row r="72" spans="1:11" ht="16.5" thickTop="1" thickBot="1" x14ac:dyDescent="0.3">
      <c r="A72" s="48"/>
      <c r="C72" s="1132" t="s">
        <v>11</v>
      </c>
      <c r="D72" s="1133"/>
      <c r="E72" s="155">
        <f>E5+E4+E6+-F69</f>
        <v>1440</v>
      </c>
    </row>
  </sheetData>
  <mergeCells count="4">
    <mergeCell ref="A1:G1"/>
    <mergeCell ref="A5:A6"/>
    <mergeCell ref="B5:B6"/>
    <mergeCell ref="C72:D72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B16" sqref="B15:B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3" t="s">
        <v>275</v>
      </c>
      <c r="B1" s="1103"/>
      <c r="C1" s="1103"/>
      <c r="D1" s="1103"/>
      <c r="E1" s="1103"/>
      <c r="F1" s="1103"/>
      <c r="G1" s="1103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84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5.75" thickTop="1" x14ac:dyDescent="0.25">
      <c r="A4" s="267"/>
      <c r="B4" s="1134" t="s">
        <v>276</v>
      </c>
      <c r="C4" s="519"/>
      <c r="D4" s="288"/>
      <c r="E4" s="374"/>
      <c r="F4" s="344"/>
      <c r="G4" s="265"/>
    </row>
    <row r="5" spans="1:10" ht="15" customHeight="1" x14ac:dyDescent="0.25">
      <c r="A5" s="1128" t="s">
        <v>68</v>
      </c>
      <c r="B5" s="1135"/>
      <c r="C5" s="603">
        <v>106</v>
      </c>
      <c r="D5" s="341">
        <v>44382</v>
      </c>
      <c r="E5" s="343">
        <v>1026.55</v>
      </c>
      <c r="F5" s="344">
        <v>44</v>
      </c>
      <c r="G5" s="332">
        <f>F52</f>
        <v>1026.6199999999999</v>
      </c>
      <c r="H5" s="61">
        <f>E4+E5+E6-G5</f>
        <v>-6.9999999999936335E-2</v>
      </c>
    </row>
    <row r="6" spans="1:10" ht="16.5" thickBot="1" x14ac:dyDescent="0.3">
      <c r="A6" s="1129"/>
      <c r="B6" s="1136"/>
      <c r="C6" s="604"/>
      <c r="D6" s="497"/>
      <c r="E6" s="375"/>
      <c r="F6" s="346"/>
      <c r="G6" s="265"/>
    </row>
    <row r="7" spans="1:10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0" ht="15.75" thickTop="1" x14ac:dyDescent="0.25">
      <c r="A8" s="84" t="s">
        <v>32</v>
      </c>
      <c r="B8" s="87"/>
      <c r="C8" s="15">
        <v>10</v>
      </c>
      <c r="D8" s="329">
        <v>224.55</v>
      </c>
      <c r="E8" s="730">
        <v>44389</v>
      </c>
      <c r="F8" s="72">
        <f t="shared" ref="F8:F51" si="0">D8</f>
        <v>224.55</v>
      </c>
      <c r="G8" s="291" t="s">
        <v>452</v>
      </c>
      <c r="H8" s="292">
        <v>125</v>
      </c>
      <c r="I8" s="327">
        <f>E5+E4-F8+E6</f>
        <v>802</v>
      </c>
      <c r="J8" s="328">
        <f>F4+F5+F6-C8</f>
        <v>34</v>
      </c>
    </row>
    <row r="9" spans="1:10" x14ac:dyDescent="0.25">
      <c r="A9" s="224"/>
      <c r="B9" s="87"/>
      <c r="C9" s="15">
        <v>5</v>
      </c>
      <c r="D9" s="329">
        <v>111.83</v>
      </c>
      <c r="E9" s="730">
        <v>44398</v>
      </c>
      <c r="F9" s="72">
        <f t="shared" si="0"/>
        <v>111.83</v>
      </c>
      <c r="G9" s="291" t="s">
        <v>518</v>
      </c>
      <c r="H9" s="292">
        <v>125</v>
      </c>
      <c r="I9" s="327">
        <f>I8-F9</f>
        <v>690.17</v>
      </c>
      <c r="J9" s="328">
        <f>J8-C9</f>
        <v>29</v>
      </c>
    </row>
    <row r="10" spans="1:10" x14ac:dyDescent="0.25">
      <c r="A10" s="211"/>
      <c r="B10" s="87"/>
      <c r="C10" s="15">
        <v>6</v>
      </c>
      <c r="D10" s="329">
        <v>137</v>
      </c>
      <c r="E10" s="144">
        <v>44399</v>
      </c>
      <c r="F10" s="72">
        <f t="shared" si="0"/>
        <v>137</v>
      </c>
      <c r="G10" s="291" t="s">
        <v>519</v>
      </c>
      <c r="H10" s="292">
        <v>125</v>
      </c>
      <c r="I10" s="327">
        <f t="shared" ref="I10:I19" si="1">I9-F10</f>
        <v>553.16999999999996</v>
      </c>
      <c r="J10" s="328">
        <f t="shared" ref="J10:J50" si="2">J9-C10</f>
        <v>23</v>
      </c>
    </row>
    <row r="11" spans="1:10" x14ac:dyDescent="0.25">
      <c r="A11" s="86" t="s">
        <v>33</v>
      </c>
      <c r="B11" s="87"/>
      <c r="C11" s="15">
        <v>15</v>
      </c>
      <c r="D11" s="329">
        <v>359.35</v>
      </c>
      <c r="E11" s="144">
        <v>44402</v>
      </c>
      <c r="F11" s="290">
        <f t="shared" si="0"/>
        <v>359.35</v>
      </c>
      <c r="G11" s="291" t="s">
        <v>530</v>
      </c>
      <c r="H11" s="292">
        <v>125</v>
      </c>
      <c r="I11" s="327">
        <f t="shared" si="1"/>
        <v>193.81999999999994</v>
      </c>
      <c r="J11" s="328">
        <f t="shared" si="2"/>
        <v>8</v>
      </c>
    </row>
    <row r="12" spans="1:10" x14ac:dyDescent="0.25">
      <c r="A12" s="76"/>
      <c r="B12" s="87"/>
      <c r="C12" s="15">
        <v>8</v>
      </c>
      <c r="D12" s="329">
        <v>193.89</v>
      </c>
      <c r="E12" s="144">
        <v>44403</v>
      </c>
      <c r="F12" s="290">
        <f t="shared" si="0"/>
        <v>193.89</v>
      </c>
      <c r="G12" s="291" t="s">
        <v>544</v>
      </c>
      <c r="H12" s="292">
        <v>125</v>
      </c>
      <c r="I12" s="327">
        <f t="shared" si="1"/>
        <v>-7.0000000000050022E-2</v>
      </c>
      <c r="J12" s="328">
        <f t="shared" si="2"/>
        <v>0</v>
      </c>
    </row>
    <row r="13" spans="1:10" x14ac:dyDescent="0.25">
      <c r="A13" s="76"/>
      <c r="B13" s="87"/>
      <c r="C13" s="15"/>
      <c r="D13" s="329"/>
      <c r="E13" s="144"/>
      <c r="F13" s="290">
        <f t="shared" si="0"/>
        <v>0</v>
      </c>
      <c r="G13" s="1049"/>
      <c r="H13" s="1050"/>
      <c r="I13" s="1067">
        <f t="shared" si="1"/>
        <v>-7.0000000000050022E-2</v>
      </c>
      <c r="J13" s="1068">
        <f t="shared" si="2"/>
        <v>0</v>
      </c>
    </row>
    <row r="14" spans="1:10" x14ac:dyDescent="0.25">
      <c r="B14" s="87"/>
      <c r="C14" s="289"/>
      <c r="D14" s="329"/>
      <c r="E14" s="270"/>
      <c r="F14" s="290">
        <f t="shared" si="0"/>
        <v>0</v>
      </c>
      <c r="G14" s="1049"/>
      <c r="H14" s="1050"/>
      <c r="I14" s="1067">
        <f t="shared" si="1"/>
        <v>-7.0000000000050022E-2</v>
      </c>
      <c r="J14" s="1068">
        <f t="shared" si="2"/>
        <v>0</v>
      </c>
    </row>
    <row r="15" spans="1:10" x14ac:dyDescent="0.25">
      <c r="B15" s="87"/>
      <c r="C15" s="15"/>
      <c r="D15" s="329"/>
      <c r="E15" s="597"/>
      <c r="F15" s="290">
        <f t="shared" si="0"/>
        <v>0</v>
      </c>
      <c r="G15" s="1049"/>
      <c r="H15" s="1050"/>
      <c r="I15" s="1067">
        <f t="shared" si="1"/>
        <v>-7.0000000000050022E-2</v>
      </c>
      <c r="J15" s="1068">
        <f t="shared" si="2"/>
        <v>0</v>
      </c>
    </row>
    <row r="16" spans="1:10" x14ac:dyDescent="0.25">
      <c r="A16" s="85"/>
      <c r="B16" s="87"/>
      <c r="C16" s="15"/>
      <c r="D16" s="329"/>
      <c r="E16" s="597"/>
      <c r="F16" s="290">
        <f t="shared" si="0"/>
        <v>0</v>
      </c>
      <c r="G16" s="291"/>
      <c r="H16" s="292"/>
      <c r="I16" s="327">
        <f t="shared" si="1"/>
        <v>-7.0000000000050022E-2</v>
      </c>
      <c r="J16" s="328">
        <f t="shared" si="2"/>
        <v>0</v>
      </c>
    </row>
    <row r="17" spans="1:10" x14ac:dyDescent="0.25">
      <c r="A17" s="87"/>
      <c r="B17" s="87"/>
      <c r="C17" s="15"/>
      <c r="D17" s="329"/>
      <c r="E17" s="597"/>
      <c r="F17" s="290">
        <f t="shared" si="0"/>
        <v>0</v>
      </c>
      <c r="G17" s="291"/>
      <c r="H17" s="292"/>
      <c r="I17" s="327">
        <f t="shared" si="1"/>
        <v>-7.0000000000050022E-2</v>
      </c>
      <c r="J17" s="328">
        <f t="shared" si="2"/>
        <v>0</v>
      </c>
    </row>
    <row r="18" spans="1:10" x14ac:dyDescent="0.25">
      <c r="A18" s="2"/>
      <c r="B18" s="87"/>
      <c r="C18" s="15"/>
      <c r="D18" s="329"/>
      <c r="E18" s="1009"/>
      <c r="F18" s="290">
        <f t="shared" si="0"/>
        <v>0</v>
      </c>
      <c r="G18" s="291"/>
      <c r="H18" s="292"/>
      <c r="I18" s="327">
        <f t="shared" si="1"/>
        <v>-7.0000000000050022E-2</v>
      </c>
      <c r="J18" s="328">
        <f t="shared" si="2"/>
        <v>0</v>
      </c>
    </row>
    <row r="19" spans="1:10" x14ac:dyDescent="0.25">
      <c r="A19" s="2"/>
      <c r="B19" s="87"/>
      <c r="C19" s="15"/>
      <c r="D19" s="329">
        <f t="shared" ref="D19:D53" si="3">C19*B19</f>
        <v>0</v>
      </c>
      <c r="E19" s="1009"/>
      <c r="F19" s="290">
        <f t="shared" si="0"/>
        <v>0</v>
      </c>
      <c r="G19" s="291"/>
      <c r="H19" s="292"/>
      <c r="I19" s="327">
        <f t="shared" si="1"/>
        <v>-7.0000000000050022E-2</v>
      </c>
      <c r="J19" s="328">
        <f t="shared" si="2"/>
        <v>0</v>
      </c>
    </row>
    <row r="20" spans="1:10" x14ac:dyDescent="0.25">
      <c r="A20" s="2"/>
      <c r="B20" s="87"/>
      <c r="C20" s="15"/>
      <c r="D20" s="329">
        <f t="shared" si="3"/>
        <v>0</v>
      </c>
      <c r="E20" s="270"/>
      <c r="F20" s="290">
        <f t="shared" si="0"/>
        <v>0</v>
      </c>
      <c r="G20" s="291"/>
      <c r="H20" s="292"/>
      <c r="I20" s="327">
        <f>I19-F20</f>
        <v>-7.0000000000050022E-2</v>
      </c>
      <c r="J20" s="328">
        <f t="shared" si="2"/>
        <v>0</v>
      </c>
    </row>
    <row r="21" spans="1:10" x14ac:dyDescent="0.25">
      <c r="A21" s="2"/>
      <c r="B21" s="87"/>
      <c r="C21" s="15"/>
      <c r="D21" s="329">
        <f t="shared" si="3"/>
        <v>0</v>
      </c>
      <c r="E21" s="270"/>
      <c r="F21" s="290">
        <f t="shared" si="0"/>
        <v>0</v>
      </c>
      <c r="G21" s="291"/>
      <c r="H21" s="292"/>
      <c r="I21" s="327">
        <f t="shared" ref="I21:I50" si="4">I20-F21</f>
        <v>-7.0000000000050022E-2</v>
      </c>
      <c r="J21" s="328">
        <f t="shared" si="2"/>
        <v>0</v>
      </c>
    </row>
    <row r="22" spans="1:10" x14ac:dyDescent="0.25">
      <c r="A22" s="2"/>
      <c r="B22" s="87"/>
      <c r="C22" s="15"/>
      <c r="D22" s="329">
        <f t="shared" si="3"/>
        <v>0</v>
      </c>
      <c r="E22" s="270"/>
      <c r="F22" s="290">
        <f t="shared" si="0"/>
        <v>0</v>
      </c>
      <c r="G22" s="291"/>
      <c r="H22" s="292"/>
      <c r="I22" s="327">
        <f t="shared" si="4"/>
        <v>-7.0000000000050022E-2</v>
      </c>
      <c r="J22" s="328">
        <f t="shared" si="2"/>
        <v>0</v>
      </c>
    </row>
    <row r="23" spans="1:10" x14ac:dyDescent="0.25">
      <c r="A23" s="2"/>
      <c r="B23" s="87"/>
      <c r="C23" s="15"/>
      <c r="D23" s="329">
        <f t="shared" si="3"/>
        <v>0</v>
      </c>
      <c r="E23" s="270"/>
      <c r="F23" s="290">
        <f t="shared" si="0"/>
        <v>0</v>
      </c>
      <c r="G23" s="291"/>
      <c r="H23" s="292"/>
      <c r="I23" s="327">
        <f t="shared" si="4"/>
        <v>-7.0000000000050022E-2</v>
      </c>
      <c r="J23" s="328">
        <f t="shared" si="2"/>
        <v>0</v>
      </c>
    </row>
    <row r="24" spans="1:10" x14ac:dyDescent="0.25">
      <c r="A24" s="2"/>
      <c r="B24" s="87"/>
      <c r="C24" s="15"/>
      <c r="D24" s="329">
        <f t="shared" si="3"/>
        <v>0</v>
      </c>
      <c r="E24" s="1010"/>
      <c r="F24" s="290">
        <f t="shared" si="0"/>
        <v>0</v>
      </c>
      <c r="G24" s="291"/>
      <c r="H24" s="292"/>
      <c r="I24" s="327">
        <f t="shared" si="4"/>
        <v>-7.0000000000050022E-2</v>
      </c>
      <c r="J24" s="328">
        <f t="shared" si="2"/>
        <v>0</v>
      </c>
    </row>
    <row r="25" spans="1:10" x14ac:dyDescent="0.25">
      <c r="A25" s="2"/>
      <c r="B25" s="87"/>
      <c r="C25" s="15"/>
      <c r="D25" s="329">
        <f t="shared" si="3"/>
        <v>0</v>
      </c>
      <c r="E25" s="730"/>
      <c r="F25" s="72">
        <f t="shared" si="0"/>
        <v>0</v>
      </c>
      <c r="G25" s="291"/>
      <c r="H25" s="292"/>
      <c r="I25" s="327">
        <f t="shared" si="4"/>
        <v>-7.0000000000050022E-2</v>
      </c>
      <c r="J25" s="328">
        <f t="shared" si="2"/>
        <v>0</v>
      </c>
    </row>
    <row r="26" spans="1:10" x14ac:dyDescent="0.25">
      <c r="A26" s="2"/>
      <c r="B26" s="87"/>
      <c r="C26" s="15"/>
      <c r="D26" s="329">
        <f t="shared" si="3"/>
        <v>0</v>
      </c>
      <c r="E26" s="730"/>
      <c r="F26" s="72">
        <f t="shared" si="0"/>
        <v>0</v>
      </c>
      <c r="G26" s="291"/>
      <c r="H26" s="292"/>
      <c r="I26" s="327">
        <f t="shared" si="4"/>
        <v>-7.0000000000050022E-2</v>
      </c>
      <c r="J26" s="328">
        <f t="shared" si="2"/>
        <v>0</v>
      </c>
    </row>
    <row r="27" spans="1:10" x14ac:dyDescent="0.25">
      <c r="A27" s="203"/>
      <c r="B27" s="87"/>
      <c r="C27" s="15"/>
      <c r="D27" s="329">
        <f t="shared" si="3"/>
        <v>0</v>
      </c>
      <c r="E27" s="730"/>
      <c r="F27" s="72">
        <f t="shared" si="0"/>
        <v>0</v>
      </c>
      <c r="G27" s="291"/>
      <c r="H27" s="292"/>
      <c r="I27" s="327">
        <f t="shared" si="4"/>
        <v>-7.0000000000050022E-2</v>
      </c>
      <c r="J27" s="328">
        <f t="shared" si="2"/>
        <v>0</v>
      </c>
    </row>
    <row r="28" spans="1:10" x14ac:dyDescent="0.25">
      <c r="A28" s="203"/>
      <c r="B28" s="87"/>
      <c r="C28" s="15"/>
      <c r="D28" s="329">
        <f t="shared" si="3"/>
        <v>0</v>
      </c>
      <c r="E28" s="144"/>
      <c r="F28" s="72">
        <f t="shared" si="0"/>
        <v>0</v>
      </c>
      <c r="G28" s="291"/>
      <c r="H28" s="292"/>
      <c r="I28" s="327">
        <f t="shared" si="4"/>
        <v>-7.0000000000050022E-2</v>
      </c>
      <c r="J28" s="328">
        <f t="shared" si="2"/>
        <v>0</v>
      </c>
    </row>
    <row r="29" spans="1:10" x14ac:dyDescent="0.25">
      <c r="A29" s="203"/>
      <c r="B29" s="87"/>
      <c r="C29" s="15"/>
      <c r="D29" s="329">
        <f t="shared" si="3"/>
        <v>0</v>
      </c>
      <c r="E29" s="144"/>
      <c r="F29" s="72">
        <f t="shared" si="0"/>
        <v>0</v>
      </c>
      <c r="G29" s="291"/>
      <c r="H29" s="292"/>
      <c r="I29" s="327">
        <f t="shared" si="4"/>
        <v>-7.0000000000050022E-2</v>
      </c>
      <c r="J29" s="328">
        <f t="shared" si="2"/>
        <v>0</v>
      </c>
    </row>
    <row r="30" spans="1:10" x14ac:dyDescent="0.25">
      <c r="A30" s="203"/>
      <c r="B30" s="87"/>
      <c r="C30" s="15"/>
      <c r="D30" s="329">
        <f t="shared" si="3"/>
        <v>0</v>
      </c>
      <c r="E30" s="144"/>
      <c r="F30" s="72">
        <f t="shared" si="0"/>
        <v>0</v>
      </c>
      <c r="G30" s="291"/>
      <c r="H30" s="292"/>
      <c r="I30" s="327">
        <f t="shared" si="4"/>
        <v>-7.0000000000050022E-2</v>
      </c>
      <c r="J30" s="328">
        <f t="shared" si="2"/>
        <v>0</v>
      </c>
    </row>
    <row r="31" spans="1:10" x14ac:dyDescent="0.25">
      <c r="A31" s="203"/>
      <c r="B31" s="87"/>
      <c r="C31" s="15"/>
      <c r="D31" s="329">
        <f t="shared" si="3"/>
        <v>0</v>
      </c>
      <c r="E31" s="144"/>
      <c r="F31" s="72">
        <f t="shared" si="0"/>
        <v>0</v>
      </c>
      <c r="G31" s="291"/>
      <c r="H31" s="292"/>
      <c r="I31" s="327">
        <f t="shared" si="4"/>
        <v>-7.0000000000050022E-2</v>
      </c>
      <c r="J31" s="328">
        <f t="shared" si="2"/>
        <v>0</v>
      </c>
    </row>
    <row r="32" spans="1:10" x14ac:dyDescent="0.25">
      <c r="A32" s="2"/>
      <c r="B32" s="87"/>
      <c r="C32" s="289"/>
      <c r="D32" s="329">
        <f t="shared" si="3"/>
        <v>0</v>
      </c>
      <c r="E32" s="270"/>
      <c r="F32" s="290">
        <f t="shared" si="0"/>
        <v>0</v>
      </c>
      <c r="G32" s="291"/>
      <c r="H32" s="292"/>
      <c r="I32" s="327">
        <f t="shared" si="4"/>
        <v>-7.0000000000050022E-2</v>
      </c>
      <c r="J32" s="328">
        <f t="shared" si="2"/>
        <v>0</v>
      </c>
    </row>
    <row r="33" spans="1:10" x14ac:dyDescent="0.25">
      <c r="A33" s="2"/>
      <c r="B33" s="87"/>
      <c r="C33" s="15"/>
      <c r="D33" s="329">
        <f t="shared" si="3"/>
        <v>0</v>
      </c>
      <c r="E33" s="597"/>
      <c r="F33" s="72">
        <f t="shared" si="0"/>
        <v>0</v>
      </c>
      <c r="G33" s="291"/>
      <c r="H33" s="292"/>
      <c r="I33" s="257">
        <f t="shared" si="4"/>
        <v>-7.0000000000050022E-2</v>
      </c>
      <c r="J33" s="258">
        <f t="shared" si="2"/>
        <v>0</v>
      </c>
    </row>
    <row r="34" spans="1:10" x14ac:dyDescent="0.25">
      <c r="A34" s="2"/>
      <c r="B34" s="87"/>
      <c r="C34" s="15"/>
      <c r="D34" s="329">
        <f t="shared" si="3"/>
        <v>0</v>
      </c>
      <c r="E34" s="597"/>
      <c r="F34" s="72">
        <f t="shared" si="0"/>
        <v>0</v>
      </c>
      <c r="G34" s="291"/>
      <c r="H34" s="292"/>
      <c r="I34" s="257">
        <f t="shared" si="4"/>
        <v>-7.0000000000050022E-2</v>
      </c>
      <c r="J34" s="258">
        <f t="shared" si="2"/>
        <v>0</v>
      </c>
    </row>
    <row r="35" spans="1:10" x14ac:dyDescent="0.25">
      <c r="A35" s="2"/>
      <c r="B35" s="87"/>
      <c r="C35" s="15"/>
      <c r="D35" s="329">
        <f t="shared" si="3"/>
        <v>0</v>
      </c>
      <c r="E35" s="597"/>
      <c r="F35" s="72">
        <f t="shared" si="0"/>
        <v>0</v>
      </c>
      <c r="G35" s="291"/>
      <c r="H35" s="292"/>
      <c r="I35" s="327">
        <f t="shared" si="4"/>
        <v>-7.0000000000050022E-2</v>
      </c>
      <c r="J35" s="328">
        <f t="shared" si="2"/>
        <v>0</v>
      </c>
    </row>
    <row r="36" spans="1:10" x14ac:dyDescent="0.25">
      <c r="A36" s="2"/>
      <c r="B36" s="87"/>
      <c r="C36" s="15"/>
      <c r="D36" s="329">
        <f t="shared" si="3"/>
        <v>0</v>
      </c>
      <c r="E36" s="597"/>
      <c r="F36" s="72">
        <f t="shared" si="0"/>
        <v>0</v>
      </c>
      <c r="G36" s="291"/>
      <c r="H36" s="292"/>
      <c r="I36" s="327">
        <f t="shared" si="4"/>
        <v>-7.0000000000050022E-2</v>
      </c>
      <c r="J36" s="328">
        <f t="shared" si="2"/>
        <v>0</v>
      </c>
    </row>
    <row r="37" spans="1:10" x14ac:dyDescent="0.25">
      <c r="A37" s="2"/>
      <c r="B37" s="87"/>
      <c r="C37" s="15"/>
      <c r="D37" s="329">
        <f t="shared" si="3"/>
        <v>0</v>
      </c>
      <c r="E37" s="597" t="s">
        <v>41</v>
      </c>
      <c r="F37" s="72">
        <f t="shared" si="0"/>
        <v>0</v>
      </c>
      <c r="G37" s="291"/>
      <c r="H37" s="292"/>
      <c r="I37" s="327">
        <f t="shared" si="4"/>
        <v>-7.0000000000050022E-2</v>
      </c>
      <c r="J37" s="328">
        <f t="shared" si="2"/>
        <v>0</v>
      </c>
    </row>
    <row r="38" spans="1:10" x14ac:dyDescent="0.25">
      <c r="A38" s="2"/>
      <c r="B38" s="87"/>
      <c r="C38" s="15"/>
      <c r="D38" s="329">
        <f t="shared" si="3"/>
        <v>0</v>
      </c>
      <c r="E38" s="144"/>
      <c r="F38" s="72">
        <f t="shared" si="0"/>
        <v>0</v>
      </c>
      <c r="G38" s="291"/>
      <c r="H38" s="292"/>
      <c r="I38" s="327">
        <f t="shared" si="4"/>
        <v>-7.0000000000050022E-2</v>
      </c>
      <c r="J38" s="328">
        <f t="shared" si="2"/>
        <v>0</v>
      </c>
    </row>
    <row r="39" spans="1:10" x14ac:dyDescent="0.25">
      <c r="A39" s="2"/>
      <c r="B39" s="87"/>
      <c r="C39" s="15"/>
      <c r="D39" s="329">
        <f t="shared" si="3"/>
        <v>0</v>
      </c>
      <c r="E39" s="597"/>
      <c r="F39" s="72">
        <f t="shared" si="0"/>
        <v>0</v>
      </c>
      <c r="G39" s="291"/>
      <c r="H39" s="292"/>
      <c r="I39" s="327">
        <f t="shared" si="4"/>
        <v>-7.0000000000050022E-2</v>
      </c>
      <c r="J39" s="328">
        <f t="shared" si="2"/>
        <v>0</v>
      </c>
    </row>
    <row r="40" spans="1:10" x14ac:dyDescent="0.25">
      <c r="A40" s="2"/>
      <c r="B40" s="87"/>
      <c r="C40" s="15"/>
      <c r="D40" s="329">
        <f t="shared" si="3"/>
        <v>0</v>
      </c>
      <c r="E40" s="597"/>
      <c r="F40" s="72">
        <f t="shared" si="0"/>
        <v>0</v>
      </c>
      <c r="G40" s="291"/>
      <c r="H40" s="292"/>
      <c r="I40" s="327">
        <f t="shared" si="4"/>
        <v>-7.0000000000050022E-2</v>
      </c>
      <c r="J40" s="328">
        <f t="shared" si="2"/>
        <v>0</v>
      </c>
    </row>
    <row r="41" spans="1:10" x14ac:dyDescent="0.25">
      <c r="A41" s="2"/>
      <c r="B41" s="87"/>
      <c r="C41" s="15"/>
      <c r="D41" s="329">
        <f t="shared" si="3"/>
        <v>0</v>
      </c>
      <c r="E41" s="597"/>
      <c r="F41" s="72">
        <f t="shared" si="0"/>
        <v>0</v>
      </c>
      <c r="G41" s="291"/>
      <c r="H41" s="292"/>
      <c r="I41" s="257">
        <f t="shared" si="4"/>
        <v>-7.0000000000050022E-2</v>
      </c>
      <c r="J41" s="258">
        <f t="shared" si="2"/>
        <v>0</v>
      </c>
    </row>
    <row r="42" spans="1:10" x14ac:dyDescent="0.25">
      <c r="A42" s="2"/>
      <c r="B42" s="87"/>
      <c r="C42" s="15"/>
      <c r="D42" s="329">
        <f t="shared" si="3"/>
        <v>0</v>
      </c>
      <c r="E42" s="597"/>
      <c r="F42" s="72">
        <f t="shared" si="0"/>
        <v>0</v>
      </c>
      <c r="G42" s="73"/>
      <c r="H42" s="74"/>
      <c r="I42" s="257">
        <f t="shared" si="4"/>
        <v>-7.0000000000050022E-2</v>
      </c>
      <c r="J42" s="258">
        <f t="shared" si="2"/>
        <v>0</v>
      </c>
    </row>
    <row r="43" spans="1:10" x14ac:dyDescent="0.25">
      <c r="A43" s="2"/>
      <c r="B43" s="87"/>
      <c r="C43" s="15"/>
      <c r="D43" s="329">
        <f t="shared" si="3"/>
        <v>0</v>
      </c>
      <c r="E43" s="597"/>
      <c r="F43" s="72">
        <f t="shared" si="0"/>
        <v>0</v>
      </c>
      <c r="G43" s="73"/>
      <c r="H43" s="74"/>
      <c r="I43" s="257">
        <f t="shared" si="4"/>
        <v>-7.0000000000050022E-2</v>
      </c>
      <c r="J43" s="258">
        <f t="shared" si="2"/>
        <v>0</v>
      </c>
    </row>
    <row r="44" spans="1:10" x14ac:dyDescent="0.25">
      <c r="A44" s="2"/>
      <c r="B44" s="87"/>
      <c r="C44" s="15"/>
      <c r="D44" s="329">
        <f t="shared" si="3"/>
        <v>0</v>
      </c>
      <c r="E44" s="597"/>
      <c r="F44" s="72">
        <f t="shared" si="0"/>
        <v>0</v>
      </c>
      <c r="G44" s="73"/>
      <c r="H44" s="74"/>
      <c r="I44" s="257">
        <f t="shared" si="4"/>
        <v>-7.0000000000050022E-2</v>
      </c>
      <c r="J44" s="258">
        <f t="shared" si="2"/>
        <v>0</v>
      </c>
    </row>
    <row r="45" spans="1:10" x14ac:dyDescent="0.25">
      <c r="A45" s="2"/>
      <c r="B45" s="87"/>
      <c r="C45" s="15"/>
      <c r="D45" s="329">
        <f t="shared" si="3"/>
        <v>0</v>
      </c>
      <c r="E45" s="597"/>
      <c r="F45" s="72">
        <f t="shared" si="0"/>
        <v>0</v>
      </c>
      <c r="G45" s="73"/>
      <c r="H45" s="74"/>
      <c r="I45" s="257">
        <f t="shared" si="4"/>
        <v>-7.0000000000050022E-2</v>
      </c>
      <c r="J45" s="258">
        <f t="shared" si="2"/>
        <v>0</v>
      </c>
    </row>
    <row r="46" spans="1:10" x14ac:dyDescent="0.25">
      <c r="A46" s="2"/>
      <c r="B46" s="87"/>
      <c r="C46" s="15"/>
      <c r="D46" s="329">
        <f t="shared" si="3"/>
        <v>0</v>
      </c>
      <c r="E46" s="597"/>
      <c r="F46" s="72">
        <f t="shared" si="0"/>
        <v>0</v>
      </c>
      <c r="G46" s="73"/>
      <c r="H46" s="74"/>
      <c r="I46" s="257">
        <f t="shared" si="4"/>
        <v>-7.0000000000050022E-2</v>
      </c>
      <c r="J46" s="258">
        <f t="shared" si="2"/>
        <v>0</v>
      </c>
    </row>
    <row r="47" spans="1:10" x14ac:dyDescent="0.25">
      <c r="A47" s="2"/>
      <c r="B47" s="87"/>
      <c r="C47" s="15"/>
      <c r="D47" s="329">
        <f t="shared" si="3"/>
        <v>0</v>
      </c>
      <c r="E47" s="597"/>
      <c r="F47" s="72">
        <f t="shared" si="0"/>
        <v>0</v>
      </c>
      <c r="G47" s="73"/>
      <c r="H47" s="74"/>
      <c r="I47" s="257">
        <f t="shared" si="4"/>
        <v>-7.0000000000050022E-2</v>
      </c>
      <c r="J47" s="258">
        <f t="shared" si="2"/>
        <v>0</v>
      </c>
    </row>
    <row r="48" spans="1:10" x14ac:dyDescent="0.25">
      <c r="A48" s="2"/>
      <c r="B48" s="87"/>
      <c r="C48" s="15"/>
      <c r="D48" s="329">
        <f t="shared" si="3"/>
        <v>0</v>
      </c>
      <c r="E48" s="597"/>
      <c r="F48" s="72">
        <f t="shared" si="0"/>
        <v>0</v>
      </c>
      <c r="G48" s="73"/>
      <c r="H48" s="74"/>
      <c r="I48" s="257">
        <f t="shared" si="4"/>
        <v>-7.0000000000050022E-2</v>
      </c>
      <c r="J48" s="258">
        <f t="shared" si="2"/>
        <v>0</v>
      </c>
    </row>
    <row r="49" spans="1:10" x14ac:dyDescent="0.25">
      <c r="A49" s="2"/>
      <c r="B49" s="87"/>
      <c r="C49" s="15"/>
      <c r="D49" s="329">
        <f t="shared" si="3"/>
        <v>0</v>
      </c>
      <c r="E49" s="597"/>
      <c r="F49" s="72">
        <f t="shared" si="0"/>
        <v>0</v>
      </c>
      <c r="G49" s="73"/>
      <c r="H49" s="74"/>
      <c r="I49" s="257">
        <f t="shared" si="4"/>
        <v>-7.0000000000050022E-2</v>
      </c>
      <c r="J49" s="258">
        <f t="shared" si="2"/>
        <v>0</v>
      </c>
    </row>
    <row r="50" spans="1:10" x14ac:dyDescent="0.25">
      <c r="A50" s="2"/>
      <c r="B50" s="87"/>
      <c r="C50" s="15"/>
      <c r="D50" s="329">
        <f t="shared" si="3"/>
        <v>0</v>
      </c>
      <c r="E50" s="597"/>
      <c r="F50" s="72">
        <f t="shared" si="0"/>
        <v>0</v>
      </c>
      <c r="G50" s="73"/>
      <c r="H50" s="74"/>
      <c r="I50" s="257">
        <f t="shared" si="4"/>
        <v>-7.0000000000050022E-2</v>
      </c>
      <c r="J50" s="258">
        <f t="shared" si="2"/>
        <v>0</v>
      </c>
    </row>
    <row r="51" spans="1:10" ht="15.75" thickBot="1" x14ac:dyDescent="0.3">
      <c r="A51" s="4"/>
      <c r="B51" s="77"/>
      <c r="C51" s="38"/>
      <c r="D51" s="735">
        <f t="shared" si="3"/>
        <v>0</v>
      </c>
      <c r="E51" s="367"/>
      <c r="F51" s="233">
        <f t="shared" si="0"/>
        <v>0</v>
      </c>
      <c r="G51" s="234"/>
      <c r="H51" s="222"/>
    </row>
    <row r="52" spans="1:10" ht="16.5" thickTop="1" thickBot="1" x14ac:dyDescent="0.3">
      <c r="C52" s="94">
        <f>SUM(C8:C51)</f>
        <v>44</v>
      </c>
      <c r="D52" s="329">
        <f t="shared" si="3"/>
        <v>0</v>
      </c>
      <c r="E52" s="39"/>
      <c r="F52" s="5">
        <f>SUM(F8:F51)</f>
        <v>1026.6199999999999</v>
      </c>
    </row>
    <row r="53" spans="1:10" ht="15.75" thickBot="1" x14ac:dyDescent="0.3">
      <c r="A53" s="53"/>
      <c r="D53" s="329">
        <f t="shared" si="3"/>
        <v>0</v>
      </c>
      <c r="E53" s="71">
        <f>F4+F5+F6-+C52</f>
        <v>0</v>
      </c>
    </row>
    <row r="54" spans="1:10" ht="15.75" thickBot="1" x14ac:dyDescent="0.3">
      <c r="A54" s="126"/>
    </row>
    <row r="55" spans="1:10" ht="16.5" thickTop="1" thickBot="1" x14ac:dyDescent="0.3">
      <c r="A55" s="48"/>
      <c r="C55" s="1132" t="s">
        <v>11</v>
      </c>
      <c r="D55" s="1133"/>
      <c r="E55" s="155">
        <f>E5+E4+E6+-F52</f>
        <v>-6.9999999999936335E-2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HM1" zoomScaleNormal="100" workbookViewId="0">
      <selection activeCell="HM1" sqref="HM1:HS1"/>
    </sheetView>
  </sheetViews>
  <sheetFormatPr baseColWidth="10" defaultColWidth="11.42578125" defaultRowHeight="15.75" x14ac:dyDescent="0.25"/>
  <cols>
    <col min="1" max="1" width="6.85546875" style="146" customWidth="1"/>
    <col min="2" max="2" width="26" style="79" customWidth="1"/>
    <col min="3" max="3" width="17.7109375" style="79" customWidth="1"/>
    <col min="4" max="4" width="13.42578125" style="79" bestFit="1" customWidth="1"/>
    <col min="5" max="5" width="11.42578125" style="144"/>
    <col min="6" max="6" width="11.42578125" style="110"/>
    <col min="7" max="8" width="11.42578125" style="79"/>
    <col min="9" max="9" width="11" style="79" customWidth="1"/>
    <col min="10" max="10" width="11.42578125" style="79"/>
    <col min="11" max="11" width="31.28515625" style="79" bestFit="1" customWidth="1"/>
    <col min="12" max="12" width="17.42578125" style="79" customWidth="1"/>
    <col min="13" max="13" width="15.5703125" style="79" bestFit="1" customWidth="1"/>
    <col min="14" max="14" width="11.28515625" style="79" customWidth="1"/>
    <col min="15" max="16" width="11.42578125" style="79"/>
    <col min="17" max="17" width="11.85546875" style="79" bestFit="1" customWidth="1"/>
    <col min="18" max="18" width="11.42578125" style="79"/>
    <col min="19" max="19" width="13.85546875" style="79" bestFit="1" customWidth="1"/>
    <col min="20" max="20" width="11.42578125" style="79"/>
    <col min="21" max="21" width="28.5703125" style="79" bestFit="1" customWidth="1"/>
    <col min="22" max="22" width="17.42578125" style="79" bestFit="1" customWidth="1"/>
    <col min="23" max="23" width="13.7109375" style="79" customWidth="1"/>
    <col min="24" max="24" width="11.28515625" style="79" customWidth="1"/>
    <col min="25" max="28" width="11.42578125" style="79"/>
    <col min="29" max="29" width="13.85546875" style="676" bestFit="1" customWidth="1"/>
    <col min="30" max="30" width="11.42578125" style="79"/>
    <col min="31" max="31" width="31.28515625" style="79" bestFit="1" customWidth="1"/>
    <col min="32" max="32" width="19" style="79" customWidth="1"/>
    <col min="33" max="33" width="12.85546875" style="79" customWidth="1"/>
    <col min="34" max="35" width="11.42578125" style="79"/>
    <col min="36" max="36" width="10.42578125" style="79" customWidth="1"/>
    <col min="37" max="37" width="12.85546875" style="79" bestFit="1" customWidth="1"/>
    <col min="38" max="38" width="11.42578125" style="79"/>
    <col min="39" max="39" width="12.7109375" style="79" bestFit="1" customWidth="1"/>
    <col min="40" max="40" width="11.42578125" style="79"/>
    <col min="41" max="41" width="31.5703125" style="79" customWidth="1"/>
    <col min="42" max="42" width="19.140625" style="79" customWidth="1"/>
    <col min="43" max="43" width="14.28515625" style="79" customWidth="1"/>
    <col min="44" max="44" width="13.7109375" style="79" customWidth="1"/>
    <col min="45" max="45" width="13.28515625" style="79" customWidth="1"/>
    <col min="46" max="46" width="11.7109375" style="79" customWidth="1"/>
    <col min="47" max="47" width="13.85546875" style="79" customWidth="1"/>
    <col min="48" max="48" width="11.5703125" style="79" customWidth="1"/>
    <col min="49" max="49" width="17" style="676" customWidth="1"/>
    <col min="50" max="50" width="12.85546875" style="79" customWidth="1"/>
    <col min="51" max="51" width="34.7109375" style="79" customWidth="1"/>
    <col min="52" max="52" width="16.28515625" style="99" bestFit="1" customWidth="1"/>
    <col min="53" max="53" width="14.42578125" style="79" bestFit="1" customWidth="1"/>
    <col min="54" max="56" width="11.42578125" style="79" customWidth="1"/>
    <col min="57" max="57" width="12.85546875" style="79" bestFit="1" customWidth="1"/>
    <col min="58" max="58" width="14.5703125" style="79" customWidth="1"/>
    <col min="59" max="59" width="19.5703125" style="676" customWidth="1"/>
    <col min="60" max="60" width="11.42578125" style="79" customWidth="1"/>
    <col min="61" max="61" width="28.7109375" style="79" customWidth="1"/>
    <col min="62" max="62" width="16.28515625" style="79" bestFit="1" customWidth="1"/>
    <col min="63" max="63" width="14.28515625" style="79" bestFit="1" customWidth="1"/>
    <col min="64" max="64" width="11.5703125" style="79" customWidth="1"/>
    <col min="65" max="65" width="12.5703125" style="79" customWidth="1"/>
    <col min="66" max="66" width="12" style="79" customWidth="1"/>
    <col min="67" max="67" width="12.85546875" style="79" bestFit="1" customWidth="1"/>
    <col min="68" max="68" width="9.5703125" style="79" bestFit="1" customWidth="1"/>
    <col min="69" max="69" width="16" style="676" customWidth="1"/>
    <col min="70" max="70" width="11.42578125" style="79"/>
    <col min="71" max="71" width="28.5703125" style="79" bestFit="1" customWidth="1"/>
    <col min="72" max="72" width="18.42578125" style="79" customWidth="1"/>
    <col min="73" max="73" width="13.5703125" style="79" customWidth="1"/>
    <col min="74" max="76" width="11.42578125" style="79"/>
    <col min="77" max="77" width="12.85546875" style="79" bestFit="1" customWidth="1"/>
    <col min="78" max="78" width="11.42578125" style="79"/>
    <col min="79" max="79" width="13.85546875" style="676" bestFit="1" customWidth="1"/>
    <col min="80" max="80" width="13.85546875" style="676" customWidth="1"/>
    <col min="81" max="81" width="31" style="79" customWidth="1"/>
    <col min="82" max="82" width="18.42578125" style="79" customWidth="1"/>
    <col min="83" max="83" width="15" style="79" customWidth="1"/>
    <col min="84" max="85" width="11.5703125" style="79" customWidth="1"/>
    <col min="86" max="86" width="11.42578125" style="79"/>
    <col min="87" max="87" width="12.85546875" style="79" bestFit="1" customWidth="1"/>
    <col min="88" max="88" width="11.42578125" style="79"/>
    <col min="89" max="89" width="14.7109375" style="676" customWidth="1"/>
    <col min="90" max="90" width="11.42578125" style="676"/>
    <col min="91" max="91" width="28.5703125" style="79" bestFit="1" customWidth="1"/>
    <col min="92" max="92" width="18.42578125" style="79" customWidth="1"/>
    <col min="93" max="93" width="15" style="79" customWidth="1"/>
    <col min="94" max="94" width="14.85546875" style="79" bestFit="1" customWidth="1"/>
    <col min="95" max="95" width="11.42578125" style="79"/>
    <col min="96" max="96" width="14.42578125" style="79" bestFit="1" customWidth="1"/>
    <col min="97" max="97" width="13.5703125" style="79" bestFit="1" customWidth="1"/>
    <col min="98" max="98" width="11.42578125" style="79"/>
    <col min="99" max="99" width="13.85546875" style="676" bestFit="1" customWidth="1"/>
    <col min="100" max="100" width="11.42578125" style="79"/>
    <col min="101" max="101" width="28.5703125" style="79" bestFit="1" customWidth="1"/>
    <col min="102" max="102" width="18.42578125" style="79" customWidth="1"/>
    <col min="103" max="103" width="13.28515625" style="79" bestFit="1" customWidth="1"/>
    <col min="104" max="106" width="11.42578125" style="79"/>
    <col min="107" max="107" width="12.85546875" style="79" bestFit="1" customWidth="1"/>
    <col min="108" max="108" width="11.42578125" style="79"/>
    <col min="109" max="109" width="14.85546875" style="676" customWidth="1"/>
    <col min="110" max="110" width="11.42578125" style="79"/>
    <col min="111" max="111" width="27.85546875" style="79" customWidth="1"/>
    <col min="112" max="112" width="19.7109375" style="79" customWidth="1"/>
    <col min="113" max="113" width="13.5703125" style="79" customWidth="1"/>
    <col min="114" max="114" width="11.42578125" style="79" customWidth="1"/>
    <col min="115" max="115" width="12" style="79" customWidth="1"/>
    <col min="116" max="116" width="10.5703125" style="79" bestFit="1" customWidth="1"/>
    <col min="117" max="117" width="12.85546875" style="79" bestFit="1" customWidth="1"/>
    <col min="118" max="118" width="9.5703125" style="79" bestFit="1" customWidth="1"/>
    <col min="119" max="119" width="14.7109375" style="676" customWidth="1"/>
    <col min="120" max="120" width="11.42578125" style="79"/>
    <col min="121" max="121" width="33" style="79" customWidth="1"/>
    <col min="122" max="122" width="18.42578125" style="79" customWidth="1"/>
    <col min="123" max="123" width="13.28515625" style="79" bestFit="1" customWidth="1"/>
    <col min="124" max="124" width="11.42578125" style="79"/>
    <col min="125" max="125" width="13" style="79" bestFit="1" customWidth="1"/>
    <col min="126" max="126" width="11.42578125" style="79"/>
    <col min="127" max="127" width="13.5703125" style="79" bestFit="1" customWidth="1"/>
    <col min="128" max="128" width="11.42578125" style="79"/>
    <col min="129" max="129" width="17.85546875" style="676" customWidth="1"/>
    <col min="130" max="130" width="11.42578125" style="79"/>
    <col min="131" max="131" width="29.140625" style="79" bestFit="1" customWidth="1"/>
    <col min="132" max="132" width="18.28515625" style="79" customWidth="1"/>
    <col min="133" max="133" width="13.7109375" style="79" bestFit="1" customWidth="1"/>
    <col min="134" max="134" width="11.42578125" style="79"/>
    <col min="135" max="135" width="13" style="79" bestFit="1" customWidth="1"/>
    <col min="136" max="136" width="11.42578125" style="79"/>
    <col min="137" max="137" width="13.5703125" style="79" bestFit="1" customWidth="1"/>
    <col min="138" max="138" width="11.42578125" style="79"/>
    <col min="139" max="139" width="15" style="676" customWidth="1"/>
    <col min="140" max="140" width="11.42578125" style="79"/>
    <col min="141" max="141" width="31.28515625" style="79" bestFit="1" customWidth="1"/>
    <col min="142" max="142" width="19.7109375" style="79" customWidth="1"/>
    <col min="143" max="143" width="15.5703125" style="79" bestFit="1" customWidth="1"/>
    <col min="144" max="147" width="11.28515625" style="79" customWidth="1"/>
    <col min="148" max="148" width="11.42578125" style="79"/>
    <col min="149" max="149" width="16" style="676" customWidth="1"/>
    <col min="150" max="150" width="11.42578125" style="79"/>
    <col min="151" max="151" width="28.5703125" style="79" bestFit="1" customWidth="1"/>
    <col min="152" max="152" width="19.7109375" style="79" customWidth="1"/>
    <col min="153" max="153" width="13.28515625" style="79" bestFit="1" customWidth="1"/>
    <col min="154" max="155" width="11.28515625" style="79" customWidth="1"/>
    <col min="156" max="156" width="10.5703125" style="79" customWidth="1"/>
    <col min="157" max="157" width="11.28515625" style="79" customWidth="1"/>
    <col min="158" max="158" width="11.42578125" style="79"/>
    <col min="159" max="159" width="15.5703125" style="676" customWidth="1"/>
    <col min="160" max="160" width="11.42578125" style="79"/>
    <col min="161" max="161" width="31" style="79" customWidth="1"/>
    <col min="162" max="162" width="18.42578125" style="79" customWidth="1"/>
    <col min="163" max="163" width="13.28515625" style="79" bestFit="1" customWidth="1"/>
    <col min="164" max="166" width="11.42578125" style="79"/>
    <col min="167" max="167" width="12.85546875" style="79" bestFit="1" customWidth="1"/>
    <col min="168" max="168" width="11.42578125" style="79"/>
    <col min="169" max="169" width="15.5703125" style="676" customWidth="1"/>
    <col min="170" max="170" width="11.42578125" style="79"/>
    <col min="171" max="171" width="30.42578125" style="79" bestFit="1" customWidth="1"/>
    <col min="172" max="172" width="18.42578125" style="79" customWidth="1"/>
    <col min="173" max="173" width="13.28515625" style="79" bestFit="1" customWidth="1"/>
    <col min="174" max="176" width="11.42578125" style="79"/>
    <col min="177" max="177" width="12.85546875" style="79" bestFit="1" customWidth="1"/>
    <col min="178" max="178" width="11.42578125" style="79"/>
    <col min="179" max="179" width="15.5703125" style="676" bestFit="1" customWidth="1"/>
    <col min="180" max="180" width="12.42578125" style="79" bestFit="1" customWidth="1"/>
    <col min="181" max="181" width="27.28515625" style="79" customWidth="1"/>
    <col min="182" max="182" width="18.5703125" style="79" customWidth="1"/>
    <col min="183" max="183" width="14.42578125" style="79" bestFit="1" customWidth="1"/>
    <col min="184" max="186" width="11.42578125" style="79"/>
    <col min="187" max="187" width="12.85546875" style="79" bestFit="1" customWidth="1"/>
    <col min="188" max="188" width="11.42578125" style="79"/>
    <col min="189" max="189" width="16" style="676" customWidth="1"/>
    <col min="190" max="190" width="11.42578125" style="79"/>
    <col min="191" max="191" width="28.5703125" style="79" bestFit="1" customWidth="1"/>
    <col min="192" max="192" width="18.42578125" style="79" customWidth="1"/>
    <col min="193" max="193" width="13.42578125" style="79" customWidth="1"/>
    <col min="194" max="196" width="11.42578125" style="79"/>
    <col min="197" max="197" width="12.85546875" style="79" bestFit="1" customWidth="1"/>
    <col min="198" max="198" width="11.42578125" style="79"/>
    <col min="199" max="199" width="16" style="676" customWidth="1"/>
    <col min="200" max="200" width="11.42578125" style="79"/>
    <col min="201" max="201" width="31.28515625" style="79" bestFit="1" customWidth="1"/>
    <col min="202" max="202" width="18.140625" style="79" customWidth="1"/>
    <col min="203" max="203" width="14.42578125" style="79" bestFit="1" customWidth="1"/>
    <col min="204" max="206" width="11.42578125" style="79"/>
    <col min="207" max="207" width="13" style="79" bestFit="1" customWidth="1"/>
    <col min="208" max="208" width="11.42578125" style="79"/>
    <col min="209" max="209" width="16.5703125" style="676" customWidth="1"/>
    <col min="210" max="210" width="11.42578125" style="79"/>
    <col min="211" max="211" width="28.5703125" style="79" bestFit="1" customWidth="1"/>
    <col min="212" max="212" width="18.5703125" style="79" customWidth="1"/>
    <col min="213" max="213" width="13.28515625" style="79" bestFit="1" customWidth="1"/>
    <col min="214" max="218" width="11.42578125" style="79"/>
    <col min="219" max="219" width="17.28515625" style="676" customWidth="1"/>
    <col min="220" max="220" width="11.42578125" style="79"/>
    <col min="221" max="221" width="31.28515625" style="79" bestFit="1" customWidth="1"/>
    <col min="222" max="222" width="17.7109375" style="79" bestFit="1" customWidth="1"/>
    <col min="223" max="223" width="14.42578125" style="79" bestFit="1" customWidth="1"/>
    <col min="224" max="224" width="11.28515625" style="79" customWidth="1"/>
    <col min="225" max="228" width="11.42578125" style="79"/>
    <col min="229" max="229" width="15.5703125" style="676" bestFit="1" customWidth="1"/>
    <col min="230" max="230" width="11.42578125" style="79"/>
    <col min="231" max="231" width="29.140625" style="79" bestFit="1" customWidth="1"/>
    <col min="232" max="232" width="18.7109375" style="79" customWidth="1"/>
    <col min="233" max="233" width="15.5703125" style="79" bestFit="1" customWidth="1"/>
    <col min="234" max="234" width="11.28515625" style="79" customWidth="1"/>
    <col min="235" max="238" width="11.42578125" style="79"/>
    <col min="239" max="239" width="14.85546875" style="676" customWidth="1"/>
    <col min="240" max="240" width="11.42578125" style="79"/>
    <col min="241" max="241" width="28.5703125" style="79" bestFit="1" customWidth="1"/>
    <col min="242" max="242" width="16.28515625" style="79" bestFit="1" customWidth="1"/>
    <col min="243" max="243" width="15.5703125" style="79" bestFit="1" customWidth="1"/>
    <col min="244" max="244" width="11.28515625" style="79" customWidth="1"/>
    <col min="245" max="246" width="11.42578125" style="79"/>
    <col min="247" max="247" width="13.140625" style="79" bestFit="1" customWidth="1"/>
    <col min="248" max="248" width="11.42578125" style="79"/>
    <col min="249" max="249" width="16.28515625" style="676" customWidth="1"/>
    <col min="250" max="250" width="11.42578125" style="79"/>
    <col min="251" max="251" width="28.5703125" style="79" bestFit="1" customWidth="1"/>
    <col min="252" max="252" width="16.28515625" style="79" bestFit="1" customWidth="1"/>
    <col min="253" max="253" width="15.5703125" style="79" bestFit="1" customWidth="1"/>
    <col min="254" max="254" width="11.28515625" style="79" customWidth="1"/>
    <col min="255" max="258" width="11.42578125" style="79"/>
    <col min="259" max="259" width="15" style="676" customWidth="1"/>
    <col min="260" max="260" width="12.5703125" style="79" customWidth="1"/>
    <col min="261" max="261" width="32.42578125" style="79" customWidth="1"/>
    <col min="262" max="262" width="18.28515625" style="79" customWidth="1"/>
    <col min="263" max="263" width="14.42578125" style="79" bestFit="1" customWidth="1"/>
    <col min="264" max="265" width="11.5703125" style="79" customWidth="1"/>
    <col min="266" max="267" width="12.42578125" style="79" customWidth="1"/>
    <col min="268" max="268" width="9.5703125" style="79" bestFit="1" customWidth="1"/>
    <col min="269" max="269" width="16.28515625" style="676" customWidth="1"/>
    <col min="270" max="270" width="10.5703125" style="79" customWidth="1"/>
    <col min="271" max="271" width="33.42578125" style="79" bestFit="1" customWidth="1"/>
    <col min="272" max="272" width="17.7109375" style="79" bestFit="1" customWidth="1"/>
    <col min="273" max="273" width="14.42578125" style="79" bestFit="1" customWidth="1"/>
    <col min="274" max="274" width="11.28515625" style="79" bestFit="1" customWidth="1"/>
    <col min="275" max="275" width="11.42578125" style="79" customWidth="1"/>
    <col min="276" max="276" width="10.5703125" style="79" bestFit="1" customWidth="1"/>
    <col min="277" max="277" width="12.85546875" style="79" bestFit="1" customWidth="1"/>
    <col min="278" max="278" width="9.5703125" style="79" bestFit="1" customWidth="1"/>
    <col min="279" max="279" width="15.7109375" style="676" customWidth="1"/>
    <col min="280" max="280" width="13.28515625" style="79" customWidth="1"/>
    <col min="281" max="281" width="31.28515625" style="79" bestFit="1" customWidth="1"/>
    <col min="282" max="282" width="18" style="79" customWidth="1"/>
    <col min="283" max="283" width="14.7109375" style="79" customWidth="1"/>
    <col min="284" max="284" width="11.140625" style="79" customWidth="1"/>
    <col min="285" max="285" width="11.5703125" style="79" customWidth="1"/>
    <col min="286" max="286" width="10.5703125" style="79" bestFit="1" customWidth="1"/>
    <col min="287" max="287" width="11.85546875" style="79" bestFit="1" customWidth="1"/>
    <col min="288" max="288" width="11.42578125" style="79" customWidth="1"/>
    <col min="289" max="289" width="16.5703125" style="676" customWidth="1"/>
    <col min="290" max="290" width="8.5703125" style="79" customWidth="1"/>
    <col min="291" max="291" width="29.140625" style="79" bestFit="1" customWidth="1"/>
    <col min="292" max="292" width="18.28515625" style="79" customWidth="1"/>
    <col min="293" max="293" width="14.42578125" style="79" bestFit="1" customWidth="1"/>
    <col min="294" max="294" width="12" style="79" customWidth="1"/>
    <col min="295" max="295" width="12.42578125" style="79" customWidth="1"/>
    <col min="296" max="296" width="10.5703125" style="79" bestFit="1" customWidth="1"/>
    <col min="297" max="297" width="12.85546875" style="79" bestFit="1" customWidth="1"/>
    <col min="298" max="298" width="9.5703125" style="79" bestFit="1" customWidth="1"/>
    <col min="299" max="299" width="15.5703125" style="676" customWidth="1"/>
    <col min="300" max="300" width="16.42578125" style="79" customWidth="1"/>
    <col min="301" max="301" width="30" style="79" bestFit="1" customWidth="1"/>
    <col min="302" max="302" width="18.42578125" style="79" customWidth="1"/>
    <col min="303" max="303" width="15.5703125" style="79" bestFit="1" customWidth="1"/>
    <col min="304" max="304" width="14.85546875" style="79" bestFit="1" customWidth="1"/>
    <col min="305" max="305" width="10.140625" style="79" bestFit="1" customWidth="1"/>
    <col min="306" max="306" width="10.7109375" style="79" bestFit="1" customWidth="1"/>
    <col min="307" max="307" width="13.140625" style="79" bestFit="1" customWidth="1"/>
    <col min="308" max="308" width="9.5703125" style="79" bestFit="1" customWidth="1"/>
    <col min="309" max="309" width="18.85546875" style="676" customWidth="1"/>
    <col min="310" max="310" width="12.42578125" style="79" customWidth="1"/>
    <col min="311" max="311" width="31.28515625" style="79" bestFit="1" customWidth="1"/>
    <col min="312" max="312" width="17.7109375" style="79" bestFit="1" customWidth="1"/>
    <col min="313" max="313" width="15.5703125" style="79" bestFit="1" customWidth="1"/>
    <col min="314" max="314" width="12.28515625" style="79" customWidth="1"/>
    <col min="315" max="315" width="11.5703125" style="79" customWidth="1"/>
    <col min="316" max="316" width="10.5703125" style="79" bestFit="1" customWidth="1"/>
    <col min="317" max="317" width="12.85546875" style="79" bestFit="1" customWidth="1"/>
    <col min="318" max="318" width="9.5703125" style="79" bestFit="1" customWidth="1"/>
    <col min="319" max="319" width="16.42578125" style="676" customWidth="1"/>
    <col min="320" max="320" width="11.140625" style="79" customWidth="1"/>
    <col min="321" max="321" width="28.5703125" style="79" bestFit="1" customWidth="1"/>
    <col min="322" max="322" width="16.28515625" style="79" bestFit="1" customWidth="1"/>
    <col min="323" max="323" width="16.42578125" style="79" customWidth="1"/>
    <col min="324" max="324" width="11.140625" style="79" bestFit="1" customWidth="1"/>
    <col min="325" max="325" width="11.7109375" style="79" customWidth="1"/>
    <col min="326" max="326" width="10.5703125" style="79" bestFit="1" customWidth="1"/>
    <col min="327" max="327" width="12.85546875" style="79" bestFit="1" customWidth="1"/>
    <col min="328" max="328" width="9.5703125" style="79" bestFit="1" customWidth="1"/>
    <col min="329" max="329" width="15.28515625" style="676" customWidth="1"/>
    <col min="330" max="330" width="12.42578125" style="79" customWidth="1"/>
    <col min="331" max="331" width="31.28515625" style="79" bestFit="1" customWidth="1"/>
    <col min="332" max="332" width="18" style="79" customWidth="1"/>
    <col min="333" max="333" width="13.28515625" style="79" customWidth="1"/>
    <col min="334" max="334" width="11.85546875" style="79" customWidth="1"/>
    <col min="335" max="335" width="11.5703125" style="79" customWidth="1"/>
    <col min="336" max="336" width="10.5703125" style="79" bestFit="1" customWidth="1"/>
    <col min="337" max="337" width="12.85546875" style="79" bestFit="1" customWidth="1"/>
    <col min="338" max="338" width="9.5703125" style="79" bestFit="1" customWidth="1"/>
    <col min="339" max="339" width="13.85546875" style="79" bestFit="1" customWidth="1"/>
    <col min="340" max="340" width="27.85546875" style="79" bestFit="1" customWidth="1"/>
    <col min="341" max="341" width="18.5703125" style="79" customWidth="1"/>
    <col min="342" max="342" width="13.28515625" style="79" bestFit="1" customWidth="1"/>
    <col min="343" max="343" width="11" style="79" bestFit="1" customWidth="1"/>
    <col min="344" max="344" width="11.42578125" style="79" customWidth="1"/>
    <col min="345" max="345" width="10.5703125" style="79" bestFit="1" customWidth="1"/>
    <col min="346" max="346" width="12.85546875" style="79" bestFit="1" customWidth="1"/>
    <col min="347" max="347" width="9.5703125" style="79" bestFit="1" customWidth="1"/>
    <col min="348" max="348" width="15.5703125" style="79" customWidth="1"/>
    <col min="349" max="349" width="11" style="79" customWidth="1"/>
    <col min="350" max="350" width="28.5703125" style="79" bestFit="1" customWidth="1"/>
    <col min="351" max="351" width="18.28515625" style="79" customWidth="1"/>
    <col min="352" max="352" width="13.28515625" style="79" bestFit="1" customWidth="1"/>
    <col min="353" max="357" width="11.42578125" style="79"/>
    <col min="358" max="358" width="17.140625" style="79" customWidth="1"/>
    <col min="359" max="359" width="11.42578125" style="79"/>
    <col min="360" max="360" width="31.28515625" style="79" bestFit="1" customWidth="1"/>
    <col min="361" max="361" width="17.7109375" style="79" bestFit="1" customWidth="1"/>
    <col min="362" max="362" width="13.28515625" style="79" bestFit="1" customWidth="1"/>
    <col min="363" max="367" width="11.42578125" style="79"/>
    <col min="368" max="368" width="15.7109375" style="79" customWidth="1"/>
    <col min="369" max="369" width="11.42578125" style="79"/>
    <col min="370" max="370" width="28.5703125" style="79" bestFit="1" customWidth="1"/>
    <col min="371" max="371" width="17.7109375" style="79" bestFit="1" customWidth="1"/>
    <col min="372" max="372" width="12.28515625" style="79" bestFit="1" customWidth="1"/>
    <col min="373" max="375" width="11.42578125" style="79"/>
    <col min="376" max="376" width="11.85546875" style="79" bestFit="1" customWidth="1"/>
    <col min="377" max="377" width="11.42578125" style="79"/>
    <col min="378" max="378" width="16" style="79" customWidth="1"/>
    <col min="379" max="379" width="11.42578125" style="79"/>
    <col min="380" max="380" width="28.5703125" style="79" bestFit="1" customWidth="1"/>
    <col min="381" max="381" width="17.7109375" style="79" bestFit="1" customWidth="1"/>
    <col min="382" max="382" width="13" style="79" customWidth="1"/>
    <col min="383" max="387" width="11.42578125" style="79"/>
    <col min="388" max="388" width="13.85546875" style="79" customWidth="1"/>
    <col min="389" max="389" width="11.42578125" style="79"/>
    <col min="390" max="390" width="28.5703125" style="79" bestFit="1" customWidth="1"/>
    <col min="391" max="391" width="16.28515625" style="79" bestFit="1" customWidth="1"/>
    <col min="392" max="392" width="13.28515625" style="79" bestFit="1" customWidth="1"/>
    <col min="393" max="395" width="11.42578125" style="79"/>
    <col min="396" max="396" width="11.85546875" style="79" bestFit="1" customWidth="1"/>
    <col min="397" max="397" width="11.42578125" style="79"/>
    <col min="398" max="398" width="16.5703125" style="79" customWidth="1"/>
    <col min="399" max="399" width="11.42578125" style="79"/>
    <col min="400" max="400" width="28.5703125" style="79" bestFit="1" customWidth="1"/>
    <col min="401" max="401" width="16.28515625" style="79" bestFit="1" customWidth="1"/>
    <col min="402" max="402" width="11.42578125" style="79"/>
    <col min="403" max="403" width="11.28515625" style="79" customWidth="1"/>
    <col min="404" max="407" width="11.42578125" style="79"/>
    <col min="408" max="408" width="16.85546875" style="79" customWidth="1"/>
    <col min="409" max="409" width="11.42578125" style="79"/>
    <col min="410" max="410" width="28.5703125" style="79" bestFit="1" customWidth="1"/>
    <col min="411" max="411" width="17" style="79" customWidth="1"/>
    <col min="412" max="412" width="14.7109375" style="79" customWidth="1"/>
    <col min="413" max="413" width="11.28515625" style="79" customWidth="1"/>
    <col min="414" max="415" width="11.42578125" style="79"/>
    <col min="416" max="416" width="13.5703125" style="79" bestFit="1" customWidth="1"/>
    <col min="417" max="417" width="11.42578125" style="79"/>
    <col min="418" max="418" width="15.85546875" style="79" customWidth="1"/>
    <col min="419" max="419" width="11.42578125" style="79"/>
    <col min="420" max="420" width="28.5703125" style="79" bestFit="1" customWidth="1"/>
    <col min="421" max="421" width="17.7109375" style="79" bestFit="1" customWidth="1"/>
    <col min="422" max="422" width="12.28515625" style="79" bestFit="1" customWidth="1"/>
    <col min="423" max="423" width="11.28515625" style="79" customWidth="1"/>
    <col min="424" max="429" width="11.42578125" style="79"/>
    <col min="430" max="430" width="25.28515625" style="79" bestFit="1" customWidth="1"/>
    <col min="431" max="431" width="16.28515625" style="79" bestFit="1" customWidth="1"/>
    <col min="432" max="432" width="11.42578125" style="79"/>
    <col min="433" max="433" width="11.28515625" style="79" customWidth="1"/>
    <col min="434" max="435" width="11.42578125" style="79"/>
    <col min="436" max="436" width="11.85546875" style="79" bestFit="1" customWidth="1"/>
    <col min="437" max="438" width="11.42578125" style="79"/>
    <col min="439" max="439" width="28.5703125" style="79" bestFit="1" customWidth="1"/>
    <col min="440" max="440" width="16.28515625" style="79" bestFit="1" customWidth="1"/>
    <col min="441" max="441" width="11.42578125" style="79"/>
    <col min="442" max="442" width="11.28515625" style="79" customWidth="1"/>
    <col min="443" max="447" width="11.42578125" style="79"/>
    <col min="448" max="448" width="25.28515625" style="79" bestFit="1" customWidth="1"/>
    <col min="449" max="449" width="16.28515625" style="79" bestFit="1" customWidth="1"/>
    <col min="450" max="450" width="11.42578125" style="79"/>
    <col min="451" max="451" width="11.28515625" style="79" customWidth="1"/>
    <col min="452" max="456" width="11.42578125" style="79"/>
    <col min="457" max="457" width="25.28515625" style="79" bestFit="1" customWidth="1"/>
    <col min="458" max="458" width="16.28515625" style="79" bestFit="1" customWidth="1"/>
    <col min="459" max="459" width="14.42578125" style="79" customWidth="1"/>
    <col min="460" max="460" width="11.28515625" style="79" customWidth="1"/>
    <col min="461" max="465" width="11.42578125" style="79"/>
    <col min="466" max="466" width="25.28515625" style="79" bestFit="1" customWidth="1"/>
    <col min="467" max="467" width="17.7109375" style="79" bestFit="1" customWidth="1"/>
    <col min="468" max="468" width="11.42578125" style="79"/>
    <col min="469" max="469" width="11.28515625" style="79" customWidth="1"/>
    <col min="470" max="474" width="11.42578125" style="79"/>
    <col min="475" max="475" width="25.28515625" style="79" bestFit="1" customWidth="1"/>
    <col min="476" max="476" width="16.28515625" style="79" bestFit="1" customWidth="1"/>
    <col min="477" max="477" width="11.42578125" style="79"/>
    <col min="478" max="478" width="11.28515625" style="79" customWidth="1"/>
    <col min="479" max="483" width="11.42578125" style="79"/>
    <col min="484" max="484" width="25.28515625" style="79" bestFit="1" customWidth="1"/>
    <col min="485" max="485" width="16.28515625" style="79" bestFit="1" customWidth="1"/>
    <col min="486" max="486" width="11.42578125" style="79"/>
    <col min="487" max="487" width="11.28515625" style="79" customWidth="1"/>
    <col min="488" max="492" width="11.42578125" style="79"/>
    <col min="493" max="493" width="25.28515625" style="79" bestFit="1" customWidth="1"/>
    <col min="494" max="494" width="17.7109375" style="79" bestFit="1" customWidth="1"/>
    <col min="495" max="495" width="11.42578125" style="79"/>
    <col min="496" max="496" width="11.28515625" style="79" customWidth="1"/>
    <col min="497" max="498" width="11.42578125" style="79"/>
    <col min="499" max="499" width="11.85546875" style="79" bestFit="1" customWidth="1"/>
    <col min="500" max="501" width="11.42578125" style="79"/>
    <col min="502" max="502" width="26.7109375" style="79" customWidth="1"/>
    <col min="503" max="503" width="16.28515625" style="79" bestFit="1" customWidth="1"/>
    <col min="504" max="504" width="11.42578125" style="79"/>
    <col min="505" max="505" width="11.28515625" style="79" customWidth="1"/>
    <col min="506" max="510" width="11.42578125" style="79"/>
    <col min="511" max="511" width="25.28515625" style="79" bestFit="1" customWidth="1"/>
    <col min="512" max="512" width="16.28515625" style="79" bestFit="1" customWidth="1"/>
    <col min="513" max="513" width="11.42578125" style="79"/>
    <col min="514" max="514" width="11.28515625" style="79" customWidth="1"/>
    <col min="515" max="519" width="11.42578125" style="79"/>
    <col min="520" max="520" width="25.28515625" style="79" bestFit="1" customWidth="1"/>
    <col min="521" max="521" width="16.28515625" style="79" bestFit="1" customWidth="1"/>
    <col min="522" max="522" width="11.42578125" style="79"/>
    <col min="523" max="523" width="11.28515625" style="79" customWidth="1"/>
    <col min="524" max="528" width="11.42578125" style="79"/>
    <col min="529" max="529" width="28.5703125" style="79" bestFit="1" customWidth="1"/>
    <col min="530" max="530" width="16.28515625" style="79" bestFit="1" customWidth="1"/>
    <col min="531" max="531" width="11.42578125" style="79"/>
    <col min="532" max="532" width="11.28515625" style="79" customWidth="1"/>
    <col min="533" max="537" width="11.42578125" style="79"/>
    <col min="538" max="538" width="25.28515625" style="79" bestFit="1" customWidth="1"/>
    <col min="539" max="539" width="16.28515625" style="79" bestFit="1" customWidth="1"/>
    <col min="540" max="540" width="11.42578125" style="79"/>
    <col min="541" max="541" width="11.28515625" style="79" customWidth="1"/>
    <col min="542" max="546" width="11.42578125" style="79"/>
    <col min="547" max="547" width="25.28515625" style="79" bestFit="1" customWidth="1"/>
    <col min="548" max="548" width="16.28515625" style="79" bestFit="1" customWidth="1"/>
    <col min="549" max="549" width="11.42578125" style="79"/>
    <col min="550" max="550" width="11.28515625" style="79" customWidth="1"/>
    <col min="551" max="555" width="11.42578125" style="79"/>
    <col min="556" max="556" width="28.5703125" style="79" bestFit="1" customWidth="1"/>
    <col min="557" max="557" width="16.28515625" style="79" bestFit="1" customWidth="1"/>
    <col min="558" max="558" width="11.42578125" style="79"/>
    <col min="559" max="559" width="11.28515625" style="79" customWidth="1"/>
    <col min="560" max="564" width="11.42578125" style="79"/>
    <col min="565" max="565" width="25.28515625" style="79" bestFit="1" customWidth="1"/>
    <col min="566" max="566" width="16.28515625" style="79" bestFit="1" customWidth="1"/>
    <col min="567" max="567" width="11.42578125" style="79"/>
    <col min="568" max="568" width="11.28515625" style="79" customWidth="1"/>
    <col min="569" max="573" width="11.42578125" style="79"/>
    <col min="574" max="574" width="28.42578125" style="79" customWidth="1"/>
    <col min="575" max="575" width="16.28515625" style="79" bestFit="1" customWidth="1"/>
    <col min="576" max="576" width="11.42578125" style="79"/>
    <col min="577" max="577" width="11.28515625" style="79" customWidth="1"/>
    <col min="578" max="582" width="11.42578125" style="79"/>
    <col min="583" max="583" width="25.28515625" style="79" bestFit="1" customWidth="1"/>
    <col min="584" max="584" width="16.28515625" style="79" bestFit="1" customWidth="1"/>
    <col min="585" max="585" width="11.42578125" style="79"/>
    <col min="586" max="586" width="11.28515625" style="79" customWidth="1"/>
    <col min="587" max="591" width="11.42578125" style="79"/>
    <col min="592" max="592" width="25.28515625" style="79" bestFit="1" customWidth="1"/>
    <col min="593" max="593" width="16.28515625" style="79" bestFit="1" customWidth="1"/>
    <col min="594" max="594" width="11.42578125" style="79"/>
    <col min="595" max="595" width="11.28515625" style="79" customWidth="1"/>
    <col min="596" max="600" width="11.42578125" style="79"/>
    <col min="601" max="601" width="25.28515625" style="79" bestFit="1" customWidth="1"/>
    <col min="602" max="602" width="16.28515625" style="79" bestFit="1" customWidth="1"/>
    <col min="603" max="603" width="11.42578125" style="79"/>
    <col min="604" max="604" width="11.28515625" style="79" customWidth="1"/>
    <col min="605" max="609" width="11.42578125" style="79"/>
    <col min="610" max="610" width="25.28515625" style="79" bestFit="1" customWidth="1"/>
    <col min="611" max="611" width="16.28515625" style="79" bestFit="1" customWidth="1"/>
    <col min="612" max="612" width="11.42578125" style="79"/>
    <col min="613" max="613" width="11.28515625" style="79" customWidth="1"/>
    <col min="614" max="618" width="11.42578125" style="79"/>
    <col min="619" max="619" width="25.28515625" style="79" bestFit="1" customWidth="1"/>
    <col min="620" max="620" width="16.28515625" style="79" bestFit="1" customWidth="1"/>
    <col min="621" max="621" width="11.42578125" style="79"/>
    <col min="622" max="622" width="11.28515625" style="79" customWidth="1"/>
    <col min="623" max="627" width="11.42578125" style="79"/>
    <col min="628" max="628" width="25.28515625" style="79" bestFit="1" customWidth="1"/>
    <col min="629" max="629" width="16.28515625" style="79" bestFit="1" customWidth="1"/>
    <col min="630" max="630" width="11.42578125" style="79"/>
    <col min="631" max="631" width="11.28515625" style="79" customWidth="1"/>
    <col min="632" max="636" width="11.42578125" style="79"/>
    <col min="637" max="637" width="25.28515625" style="79" bestFit="1" customWidth="1"/>
    <col min="638" max="638" width="16.28515625" style="79" bestFit="1" customWidth="1"/>
    <col min="639" max="639" width="11.42578125" style="79"/>
    <col min="640" max="640" width="11.28515625" style="79" customWidth="1"/>
    <col min="641" max="645" width="11.42578125" style="79"/>
    <col min="646" max="646" width="25.28515625" style="79" bestFit="1" customWidth="1"/>
    <col min="647" max="647" width="16.28515625" style="79" bestFit="1" customWidth="1"/>
    <col min="648" max="648" width="11.42578125" style="79"/>
    <col min="649" max="649" width="11.28515625" style="79" customWidth="1"/>
    <col min="650" max="654" width="11.42578125" style="79"/>
    <col min="655" max="655" width="29.42578125" style="79" customWidth="1"/>
    <col min="656" max="656" width="16.28515625" style="79" bestFit="1" customWidth="1"/>
    <col min="657" max="657" width="11.42578125" style="79"/>
    <col min="658" max="658" width="11.28515625" style="79" customWidth="1"/>
    <col min="659" max="663" width="11.42578125" style="79"/>
    <col min="664" max="664" width="25.28515625" style="79" bestFit="1" customWidth="1"/>
    <col min="665" max="665" width="16.28515625" style="79" bestFit="1" customWidth="1"/>
    <col min="666" max="666" width="11.42578125" style="79"/>
    <col min="667" max="667" width="11.28515625" style="79" customWidth="1"/>
    <col min="668" max="672" width="11.42578125" style="79"/>
    <col min="673" max="673" width="25.28515625" style="79" bestFit="1" customWidth="1"/>
    <col min="674" max="674" width="16.28515625" style="79" bestFit="1" customWidth="1"/>
    <col min="675" max="675" width="11.42578125" style="79"/>
    <col min="676" max="676" width="11.28515625" style="79" customWidth="1"/>
    <col min="677" max="681" width="11.42578125" style="79"/>
    <col min="682" max="682" width="25.28515625" style="79" bestFit="1" customWidth="1"/>
    <col min="683" max="683" width="16.28515625" style="79" bestFit="1" customWidth="1"/>
    <col min="684" max="684" width="11.42578125" style="79"/>
    <col min="685" max="685" width="11.28515625" style="79" customWidth="1"/>
    <col min="686" max="690" width="11.42578125" style="79"/>
    <col min="691" max="691" width="25.28515625" style="79" bestFit="1" customWidth="1"/>
    <col min="692" max="692" width="16.28515625" style="79" bestFit="1" customWidth="1"/>
    <col min="693" max="693" width="11.42578125" style="79"/>
    <col min="694" max="694" width="11.28515625" style="79" customWidth="1"/>
    <col min="695" max="699" width="11.42578125" style="79"/>
    <col min="700" max="700" width="25.28515625" style="79" bestFit="1" customWidth="1"/>
    <col min="701" max="701" width="16.28515625" style="79" bestFit="1" customWidth="1"/>
    <col min="702" max="702" width="11.42578125" style="79"/>
    <col min="703" max="703" width="11.28515625" style="79" customWidth="1"/>
    <col min="704" max="708" width="11.42578125" style="79"/>
    <col min="709" max="709" width="25.28515625" style="79" bestFit="1" customWidth="1"/>
    <col min="710" max="710" width="16.28515625" style="79" bestFit="1" customWidth="1"/>
    <col min="711" max="711" width="11.42578125" style="79"/>
    <col min="712" max="712" width="11.28515625" style="79" customWidth="1"/>
    <col min="713" max="717" width="11.42578125" style="79"/>
    <col min="718" max="718" width="25.28515625" style="79" bestFit="1" customWidth="1"/>
    <col min="719" max="719" width="16.28515625" style="79" bestFit="1" customWidth="1"/>
    <col min="720" max="720" width="11.42578125" style="79"/>
    <col min="721" max="721" width="11.28515625" style="79" customWidth="1"/>
    <col min="722" max="726" width="11.42578125" style="79"/>
    <col min="727" max="727" width="25.28515625" style="79" bestFit="1" customWidth="1"/>
    <col min="728" max="728" width="16.28515625" style="79" bestFit="1" customWidth="1"/>
    <col min="729" max="729" width="11.42578125" style="79"/>
    <col min="730" max="730" width="11.28515625" style="79" customWidth="1"/>
    <col min="731" max="735" width="11.42578125" style="79"/>
    <col min="736" max="736" width="25.28515625" style="79" bestFit="1" customWidth="1"/>
    <col min="737" max="737" width="16.28515625" style="79" bestFit="1" customWidth="1"/>
    <col min="738" max="738" width="11.42578125" style="79"/>
    <col min="739" max="739" width="11.28515625" style="79" customWidth="1"/>
    <col min="740" max="744" width="11.42578125" style="79"/>
    <col min="745" max="745" width="25.28515625" style="79" bestFit="1" customWidth="1"/>
    <col min="746" max="746" width="16.28515625" style="79" bestFit="1" customWidth="1"/>
    <col min="747" max="747" width="11.42578125" style="79"/>
    <col min="748" max="748" width="11.28515625" style="79" customWidth="1"/>
    <col min="749" max="753" width="11.42578125" style="79"/>
    <col min="754" max="754" width="25.28515625" style="79" bestFit="1" customWidth="1"/>
    <col min="755" max="755" width="16.28515625" style="79" bestFit="1" customWidth="1"/>
    <col min="756" max="756" width="11.42578125" style="79"/>
    <col min="757" max="757" width="11.28515625" style="79" customWidth="1"/>
    <col min="758" max="762" width="11.42578125" style="79"/>
    <col min="763" max="763" width="25.28515625" style="79" bestFit="1" customWidth="1"/>
    <col min="764" max="764" width="16.28515625" style="79" bestFit="1" customWidth="1"/>
    <col min="765" max="765" width="11.42578125" style="79"/>
    <col min="766" max="766" width="11.28515625" style="79" customWidth="1"/>
    <col min="767" max="771" width="11.42578125" style="79"/>
    <col min="772" max="772" width="25.28515625" style="79" bestFit="1" customWidth="1"/>
    <col min="773" max="773" width="16.28515625" style="79" bestFit="1" customWidth="1"/>
    <col min="774" max="774" width="11.42578125" style="79"/>
    <col min="775" max="775" width="11.28515625" style="79" customWidth="1"/>
    <col min="776" max="780" width="11.42578125" style="79"/>
    <col min="781" max="781" width="25.28515625" style="79" bestFit="1" customWidth="1"/>
    <col min="782" max="782" width="16.28515625" style="79" bestFit="1" customWidth="1"/>
    <col min="783" max="783" width="11.42578125" style="79"/>
    <col min="784" max="784" width="11.28515625" style="79" customWidth="1"/>
    <col min="785" max="789" width="11.42578125" style="79"/>
    <col min="790" max="790" width="25.28515625" style="79" bestFit="1" customWidth="1"/>
    <col min="791" max="791" width="16.28515625" style="79" bestFit="1" customWidth="1"/>
    <col min="792" max="792" width="11.42578125" style="79"/>
    <col min="793" max="793" width="11.28515625" style="79" customWidth="1"/>
    <col min="794" max="798" width="11.42578125" style="79"/>
    <col min="799" max="799" width="25.28515625" style="79" bestFit="1" customWidth="1"/>
    <col min="800" max="800" width="16.28515625" style="79" bestFit="1" customWidth="1"/>
    <col min="801" max="801" width="11.42578125" style="79"/>
    <col min="802" max="802" width="11.28515625" style="79" customWidth="1"/>
    <col min="803" max="807" width="11.42578125" style="79"/>
    <col min="808" max="808" width="25.28515625" style="79" bestFit="1" customWidth="1"/>
    <col min="809" max="809" width="16.28515625" style="79" bestFit="1" customWidth="1"/>
    <col min="810" max="810" width="11.42578125" style="79"/>
    <col min="811" max="811" width="11.28515625" style="79" customWidth="1"/>
    <col min="812" max="816" width="11.42578125" style="79"/>
    <col min="817" max="817" width="25.28515625" style="79" bestFit="1" customWidth="1"/>
    <col min="818" max="818" width="16.28515625" style="79" bestFit="1" customWidth="1"/>
    <col min="819" max="819" width="11.42578125" style="79"/>
    <col min="820" max="820" width="11.28515625" style="79" customWidth="1"/>
    <col min="821" max="16384" width="11.42578125" style="79"/>
  </cols>
  <sheetData>
    <row r="1" spans="1:824" ht="36.75" customHeight="1" thickBot="1" x14ac:dyDescent="0.55000000000000004">
      <c r="B1" s="390" t="s">
        <v>35</v>
      </c>
      <c r="C1" s="391"/>
      <c r="D1" s="391"/>
      <c r="E1" s="382"/>
      <c r="F1" s="392"/>
      <c r="G1" s="393"/>
      <c r="H1" s="393"/>
      <c r="I1" s="393"/>
      <c r="K1" s="1107" t="s">
        <v>261</v>
      </c>
      <c r="L1" s="1107"/>
      <c r="M1" s="1107"/>
      <c r="N1" s="1107"/>
      <c r="O1" s="1107"/>
      <c r="P1" s="1107"/>
      <c r="Q1" s="1107"/>
      <c r="R1" s="394">
        <f>I1+1</f>
        <v>1</v>
      </c>
      <c r="S1" s="394"/>
      <c r="U1" s="1103" t="s">
        <v>262</v>
      </c>
      <c r="V1" s="1103"/>
      <c r="W1" s="1103"/>
      <c r="X1" s="1103"/>
      <c r="Y1" s="1103"/>
      <c r="Z1" s="1103"/>
      <c r="AA1" s="1103"/>
      <c r="AB1" s="394">
        <f>R1+1</f>
        <v>2</v>
      </c>
      <c r="AC1" s="685"/>
      <c r="AE1" s="1103" t="str">
        <f>U1</f>
        <v>ENTRADAS DEL MES JULIO 2021</v>
      </c>
      <c r="AF1" s="1103"/>
      <c r="AG1" s="1103"/>
      <c r="AH1" s="1103"/>
      <c r="AI1" s="1103"/>
      <c r="AJ1" s="1103"/>
      <c r="AK1" s="1103"/>
      <c r="AL1" s="394">
        <f>AB1+1</f>
        <v>3</v>
      </c>
      <c r="AM1" s="394"/>
      <c r="AO1" s="1103" t="str">
        <f>AE1</f>
        <v>ENTRADAS DEL MES JULIO 2021</v>
      </c>
      <c r="AP1" s="1103"/>
      <c r="AQ1" s="1103"/>
      <c r="AR1" s="1103"/>
      <c r="AS1" s="1103"/>
      <c r="AT1" s="1103"/>
      <c r="AU1" s="1103"/>
      <c r="AV1" s="394">
        <f>AL1+1</f>
        <v>4</v>
      </c>
      <c r="AW1" s="685"/>
      <c r="AY1" s="1103" t="str">
        <f>AO1</f>
        <v>ENTRADAS DEL MES JULIO 2021</v>
      </c>
      <c r="AZ1" s="1103"/>
      <c r="BA1" s="1103"/>
      <c r="BB1" s="1103"/>
      <c r="BC1" s="1103"/>
      <c r="BD1" s="1103"/>
      <c r="BE1" s="1103"/>
      <c r="BF1" s="394">
        <f>AV1+1</f>
        <v>5</v>
      </c>
      <c r="BG1" s="741"/>
      <c r="BI1" s="1103" t="str">
        <f>AY1</f>
        <v>ENTRADAS DEL MES JULIO 2021</v>
      </c>
      <c r="BJ1" s="1103"/>
      <c r="BK1" s="1103"/>
      <c r="BL1" s="1103"/>
      <c r="BM1" s="1103"/>
      <c r="BN1" s="1103"/>
      <c r="BO1" s="1103"/>
      <c r="BP1" s="394">
        <f>BF1+1</f>
        <v>6</v>
      </c>
      <c r="BQ1" s="685"/>
      <c r="BS1" s="1103" t="str">
        <f>BI1</f>
        <v>ENTRADAS DEL MES JULIO 2021</v>
      </c>
      <c r="BT1" s="1103"/>
      <c r="BU1" s="1103"/>
      <c r="BV1" s="1103"/>
      <c r="BW1" s="1103"/>
      <c r="BX1" s="1103"/>
      <c r="BY1" s="1103"/>
      <c r="BZ1" s="394">
        <f>BP1+1</f>
        <v>7</v>
      </c>
      <c r="CC1" s="1103" t="str">
        <f>BS1</f>
        <v>ENTRADAS DEL MES JULIO 2021</v>
      </c>
      <c r="CD1" s="1103"/>
      <c r="CE1" s="1103"/>
      <c r="CF1" s="1103"/>
      <c r="CG1" s="1103"/>
      <c r="CH1" s="1103"/>
      <c r="CI1" s="1103"/>
      <c r="CJ1" s="394">
        <f>BZ1+1</f>
        <v>8</v>
      </c>
      <c r="CM1" s="1103" t="str">
        <f>CC1</f>
        <v>ENTRADAS DEL MES JULIO 2021</v>
      </c>
      <c r="CN1" s="1103"/>
      <c r="CO1" s="1103"/>
      <c r="CP1" s="1103"/>
      <c r="CQ1" s="1103"/>
      <c r="CR1" s="1103"/>
      <c r="CS1" s="1103"/>
      <c r="CT1" s="394">
        <f>CJ1+1</f>
        <v>9</v>
      </c>
      <c r="CU1" s="685"/>
      <c r="CW1" s="1103" t="str">
        <f>CM1</f>
        <v>ENTRADAS DEL MES JULIO 2021</v>
      </c>
      <c r="CX1" s="1103"/>
      <c r="CY1" s="1103"/>
      <c r="CZ1" s="1103"/>
      <c r="DA1" s="1103"/>
      <c r="DB1" s="1103"/>
      <c r="DC1" s="1103"/>
      <c r="DD1" s="394">
        <f>CT1+1</f>
        <v>10</v>
      </c>
      <c r="DE1" s="685"/>
      <c r="DG1" s="1103" t="str">
        <f>CW1</f>
        <v>ENTRADAS DEL MES JULIO 2021</v>
      </c>
      <c r="DH1" s="1103"/>
      <c r="DI1" s="1103"/>
      <c r="DJ1" s="1103"/>
      <c r="DK1" s="1103"/>
      <c r="DL1" s="1103"/>
      <c r="DM1" s="1103"/>
      <c r="DN1" s="394">
        <f>DD1+1</f>
        <v>11</v>
      </c>
      <c r="DO1" s="685"/>
      <c r="DQ1" s="1103" t="str">
        <f>DG1</f>
        <v>ENTRADAS DEL MES JULIO 2021</v>
      </c>
      <c r="DR1" s="1103"/>
      <c r="DS1" s="1103"/>
      <c r="DT1" s="1103"/>
      <c r="DU1" s="1103"/>
      <c r="DV1" s="1103"/>
      <c r="DW1" s="1103"/>
      <c r="DX1" s="394">
        <f>DN1+1</f>
        <v>12</v>
      </c>
      <c r="EA1" s="1103" t="str">
        <f>DQ1</f>
        <v>ENTRADAS DEL MES JULIO 2021</v>
      </c>
      <c r="EB1" s="1103"/>
      <c r="EC1" s="1103"/>
      <c r="ED1" s="1103"/>
      <c r="EE1" s="1103"/>
      <c r="EF1" s="1103"/>
      <c r="EG1" s="1103"/>
      <c r="EH1" s="394">
        <f>DX1+1</f>
        <v>13</v>
      </c>
      <c r="EI1" s="685"/>
      <c r="EK1" s="1103" t="str">
        <f>EA1</f>
        <v>ENTRADAS DEL MES JULIO 2021</v>
      </c>
      <c r="EL1" s="1103"/>
      <c r="EM1" s="1103"/>
      <c r="EN1" s="1103"/>
      <c r="EO1" s="1103"/>
      <c r="EP1" s="1103"/>
      <c r="EQ1" s="1103"/>
      <c r="ER1" s="394">
        <f>EH1+1</f>
        <v>14</v>
      </c>
      <c r="ES1" s="685"/>
      <c r="EU1" s="1103" t="str">
        <f>EK1</f>
        <v>ENTRADAS DEL MES JULIO 2021</v>
      </c>
      <c r="EV1" s="1103"/>
      <c r="EW1" s="1103"/>
      <c r="EX1" s="1103"/>
      <c r="EY1" s="1103"/>
      <c r="EZ1" s="1103"/>
      <c r="FA1" s="1103"/>
      <c r="FB1" s="394">
        <f>ER1+1</f>
        <v>15</v>
      </c>
      <c r="FC1" s="685"/>
      <c r="FE1" s="1103" t="str">
        <f>EU1</f>
        <v>ENTRADAS DEL MES JULIO 2021</v>
      </c>
      <c r="FF1" s="1103"/>
      <c r="FG1" s="1103"/>
      <c r="FH1" s="1103"/>
      <c r="FI1" s="1103"/>
      <c r="FJ1" s="1103"/>
      <c r="FK1" s="1103"/>
      <c r="FL1" s="394">
        <f>FB1+1</f>
        <v>16</v>
      </c>
      <c r="FM1" s="685"/>
      <c r="FO1" s="1103" t="str">
        <f>FE1</f>
        <v>ENTRADAS DEL MES JULIO 2021</v>
      </c>
      <c r="FP1" s="1103"/>
      <c r="FQ1" s="1103"/>
      <c r="FR1" s="1103"/>
      <c r="FS1" s="1103"/>
      <c r="FT1" s="1103"/>
      <c r="FU1" s="1103"/>
      <c r="FV1" s="394">
        <f>FL1+1</f>
        <v>17</v>
      </c>
      <c r="FW1" s="685"/>
      <c r="FY1" s="1103" t="str">
        <f>FO1</f>
        <v>ENTRADAS DEL MES JULIO 2021</v>
      </c>
      <c r="FZ1" s="1103"/>
      <c r="GA1" s="1103"/>
      <c r="GB1" s="1103"/>
      <c r="GC1" s="1103"/>
      <c r="GD1" s="1103"/>
      <c r="GE1" s="1103"/>
      <c r="GF1" s="394">
        <f>FV1+1</f>
        <v>18</v>
      </c>
      <c r="GG1" s="685"/>
      <c r="GH1" s="79" t="s">
        <v>37</v>
      </c>
      <c r="GI1" s="1103" t="str">
        <f>FY1</f>
        <v>ENTRADAS DEL MES JULIO 2021</v>
      </c>
      <c r="GJ1" s="1103"/>
      <c r="GK1" s="1103"/>
      <c r="GL1" s="1103"/>
      <c r="GM1" s="1103"/>
      <c r="GN1" s="1103"/>
      <c r="GO1" s="1103"/>
      <c r="GP1" s="394">
        <f>GF1+1</f>
        <v>19</v>
      </c>
      <c r="GQ1" s="685"/>
      <c r="GS1" s="1103" t="str">
        <f>GI1</f>
        <v>ENTRADAS DEL MES JULIO 2021</v>
      </c>
      <c r="GT1" s="1103"/>
      <c r="GU1" s="1103"/>
      <c r="GV1" s="1103"/>
      <c r="GW1" s="1103"/>
      <c r="GX1" s="1103"/>
      <c r="GY1" s="1103"/>
      <c r="GZ1" s="394">
        <f>GP1+1</f>
        <v>20</v>
      </c>
      <c r="HA1" s="685"/>
      <c r="HC1" s="1103" t="str">
        <f>GS1</f>
        <v>ENTRADAS DEL MES JULIO 2021</v>
      </c>
      <c r="HD1" s="1103"/>
      <c r="HE1" s="1103"/>
      <c r="HF1" s="1103"/>
      <c r="HG1" s="1103"/>
      <c r="HH1" s="1103"/>
      <c r="HI1" s="1103"/>
      <c r="HJ1" s="394">
        <f>GZ1+1</f>
        <v>21</v>
      </c>
      <c r="HK1" s="685"/>
      <c r="HM1" s="1103" t="str">
        <f>HC1</f>
        <v>ENTRADAS DEL MES JULIO 2021</v>
      </c>
      <c r="HN1" s="1103"/>
      <c r="HO1" s="1103"/>
      <c r="HP1" s="1103"/>
      <c r="HQ1" s="1103"/>
      <c r="HR1" s="1103"/>
      <c r="HS1" s="1103"/>
      <c r="HT1" s="394">
        <f>HJ1+1</f>
        <v>22</v>
      </c>
      <c r="HU1" s="685"/>
      <c r="HW1" s="1103" t="str">
        <f>HM1</f>
        <v>ENTRADAS DEL MES JULIO 2021</v>
      </c>
      <c r="HX1" s="1103"/>
      <c r="HY1" s="1103"/>
      <c r="HZ1" s="1103"/>
      <c r="IA1" s="1103"/>
      <c r="IB1" s="1103"/>
      <c r="IC1" s="1103"/>
      <c r="ID1" s="394">
        <f>HT1+1</f>
        <v>23</v>
      </c>
      <c r="IE1" s="685"/>
      <c r="IG1" s="1103" t="str">
        <f>HW1</f>
        <v>ENTRADAS DEL MES JULIO 2021</v>
      </c>
      <c r="IH1" s="1103"/>
      <c r="II1" s="1103"/>
      <c r="IJ1" s="1103"/>
      <c r="IK1" s="1103"/>
      <c r="IL1" s="1103"/>
      <c r="IM1" s="1103"/>
      <c r="IN1" s="394">
        <f>ID1+1</f>
        <v>24</v>
      </c>
      <c r="IO1" s="685"/>
      <c r="IQ1" s="1103" t="str">
        <f>IG1</f>
        <v>ENTRADAS DEL MES JULIO 2021</v>
      </c>
      <c r="IR1" s="1103"/>
      <c r="IS1" s="1103"/>
      <c r="IT1" s="1103"/>
      <c r="IU1" s="1103"/>
      <c r="IV1" s="1103"/>
      <c r="IW1" s="1103"/>
      <c r="IX1" s="394">
        <f>IN1+1</f>
        <v>25</v>
      </c>
      <c r="IY1" s="685"/>
      <c r="JA1" s="1103" t="str">
        <f>IQ1</f>
        <v>ENTRADAS DEL MES JULIO 2021</v>
      </c>
      <c r="JB1" s="1103"/>
      <c r="JC1" s="1103"/>
      <c r="JD1" s="1103"/>
      <c r="JE1" s="1103"/>
      <c r="JF1" s="1103"/>
      <c r="JG1" s="1103"/>
      <c r="JH1" s="394">
        <f>IX1+1</f>
        <v>26</v>
      </c>
      <c r="JI1" s="685"/>
      <c r="JK1" s="1104" t="str">
        <f>JA1</f>
        <v>ENTRADAS DEL MES JULIO 2021</v>
      </c>
      <c r="JL1" s="1104"/>
      <c r="JM1" s="1104"/>
      <c r="JN1" s="1104"/>
      <c r="JO1" s="1104"/>
      <c r="JP1" s="1104"/>
      <c r="JQ1" s="1104"/>
      <c r="JR1" s="394">
        <f>JH1+1</f>
        <v>27</v>
      </c>
      <c r="JS1" s="685"/>
      <c r="JU1" s="1103" t="str">
        <f>JK1</f>
        <v>ENTRADAS DEL MES JULIO 2021</v>
      </c>
      <c r="JV1" s="1103"/>
      <c r="JW1" s="1103"/>
      <c r="JX1" s="1103"/>
      <c r="JY1" s="1103"/>
      <c r="JZ1" s="1103"/>
      <c r="KA1" s="1103"/>
      <c r="KB1" s="394">
        <f>JR1+1</f>
        <v>28</v>
      </c>
      <c r="KC1" s="685"/>
      <c r="KE1" s="1103" t="str">
        <f>JU1</f>
        <v>ENTRADAS DEL MES JULIO 2021</v>
      </c>
      <c r="KF1" s="1103"/>
      <c r="KG1" s="1103"/>
      <c r="KH1" s="1103"/>
      <c r="KI1" s="1103"/>
      <c r="KJ1" s="1103"/>
      <c r="KK1" s="1103"/>
      <c r="KL1" s="394">
        <f>KB1+1</f>
        <v>29</v>
      </c>
      <c r="KM1" s="685"/>
      <c r="KO1" s="1103" t="str">
        <f>KE1</f>
        <v>ENTRADAS DEL MES JULIO 2021</v>
      </c>
      <c r="KP1" s="1103"/>
      <c r="KQ1" s="1103"/>
      <c r="KR1" s="1103"/>
      <c r="KS1" s="1103"/>
      <c r="KT1" s="1103"/>
      <c r="KU1" s="1103"/>
      <c r="KV1" s="394">
        <f>KL1+1</f>
        <v>30</v>
      </c>
      <c r="KW1" s="685"/>
      <c r="KY1" s="1103" t="str">
        <f>KO1</f>
        <v>ENTRADAS DEL MES JULIO 2021</v>
      </c>
      <c r="KZ1" s="1103"/>
      <c r="LA1" s="1103"/>
      <c r="LB1" s="1103"/>
      <c r="LC1" s="1103"/>
      <c r="LD1" s="1103"/>
      <c r="LE1" s="1103"/>
      <c r="LF1" s="394">
        <f>KV1+1</f>
        <v>31</v>
      </c>
      <c r="LG1" s="685"/>
      <c r="LI1" s="1103" t="str">
        <f>KY1</f>
        <v>ENTRADAS DEL MES JULIO 2021</v>
      </c>
      <c r="LJ1" s="1103"/>
      <c r="LK1" s="1103"/>
      <c r="LL1" s="1103"/>
      <c r="LM1" s="1103"/>
      <c r="LN1" s="1103"/>
      <c r="LO1" s="1103"/>
      <c r="LP1" s="394">
        <f>LF1+1</f>
        <v>32</v>
      </c>
      <c r="LQ1" s="685"/>
      <c r="LS1" s="1103" t="str">
        <f>LI1</f>
        <v>ENTRADAS DEL MES JULIO 2021</v>
      </c>
      <c r="LT1" s="1103"/>
      <c r="LU1" s="1103"/>
      <c r="LV1" s="1103"/>
      <c r="LW1" s="1103"/>
      <c r="LX1" s="1103"/>
      <c r="LY1" s="1103"/>
      <c r="LZ1" s="394">
        <f>LP1+1</f>
        <v>33</v>
      </c>
      <c r="MB1" s="1103" t="str">
        <f>LS1</f>
        <v>ENTRADAS DEL MES JULIO 2021</v>
      </c>
      <c r="MC1" s="1103"/>
      <c r="MD1" s="1103"/>
      <c r="ME1" s="1103"/>
      <c r="MF1" s="1103"/>
      <c r="MG1" s="1103"/>
      <c r="MH1" s="1103"/>
      <c r="MI1" s="394">
        <f>LZ1+1</f>
        <v>34</v>
      </c>
      <c r="MJ1" s="394"/>
      <c r="ML1" s="1103" t="str">
        <f>MB1</f>
        <v>ENTRADAS DEL MES JULIO 2021</v>
      </c>
      <c r="MM1" s="1103"/>
      <c r="MN1" s="1103"/>
      <c r="MO1" s="1103"/>
      <c r="MP1" s="1103"/>
      <c r="MQ1" s="1103"/>
      <c r="MR1" s="1103"/>
      <c r="MS1" s="394">
        <f>MI1+1</f>
        <v>35</v>
      </c>
      <c r="MT1" s="394"/>
      <c r="MV1" s="1103" t="str">
        <f>ML1</f>
        <v>ENTRADAS DEL MES JULIO 2021</v>
      </c>
      <c r="MW1" s="1103"/>
      <c r="MX1" s="1103"/>
      <c r="MY1" s="1103"/>
      <c r="MZ1" s="1103"/>
      <c r="NA1" s="1103"/>
      <c r="NB1" s="1103"/>
      <c r="NC1" s="394">
        <f>MS1+1</f>
        <v>36</v>
      </c>
      <c r="ND1" s="394"/>
      <c r="NF1" s="1103" t="str">
        <f>MV1</f>
        <v>ENTRADAS DEL MES JULIO 2021</v>
      </c>
      <c r="NG1" s="1103"/>
      <c r="NH1" s="1103"/>
      <c r="NI1" s="1103"/>
      <c r="NJ1" s="1103"/>
      <c r="NK1" s="1103"/>
      <c r="NL1" s="1103"/>
      <c r="NM1" s="394">
        <f>NC1+1</f>
        <v>37</v>
      </c>
      <c r="NN1" s="394"/>
      <c r="NP1" s="1103" t="str">
        <f>NF1</f>
        <v>ENTRADAS DEL MES JULIO 2021</v>
      </c>
      <c r="NQ1" s="1103"/>
      <c r="NR1" s="1103"/>
      <c r="NS1" s="1103"/>
      <c r="NT1" s="1103"/>
      <c r="NU1" s="1103"/>
      <c r="NV1" s="1103"/>
      <c r="NW1" s="394">
        <f>NM1+1</f>
        <v>38</v>
      </c>
      <c r="NX1" s="394"/>
      <c r="NZ1" s="1103" t="str">
        <f>NP1</f>
        <v>ENTRADAS DEL MES JULIO 2021</v>
      </c>
      <c r="OA1" s="1103"/>
      <c r="OB1" s="1103"/>
      <c r="OC1" s="1103"/>
      <c r="OD1" s="1103"/>
      <c r="OE1" s="1103"/>
      <c r="OF1" s="1103"/>
      <c r="OG1" s="394">
        <f>NW1+1</f>
        <v>39</v>
      </c>
      <c r="OH1" s="394"/>
      <c r="OJ1" s="1103" t="str">
        <f>NZ1</f>
        <v>ENTRADAS DEL MES JULIO 2021</v>
      </c>
      <c r="OK1" s="1103"/>
      <c r="OL1" s="1103"/>
      <c r="OM1" s="1103"/>
      <c r="ON1" s="1103"/>
      <c r="OO1" s="1103"/>
      <c r="OP1" s="1103"/>
      <c r="OQ1" s="394">
        <f>OG1+1</f>
        <v>40</v>
      </c>
      <c r="OR1" s="394"/>
      <c r="OT1" s="1103" t="str">
        <f>OJ1</f>
        <v>ENTRADAS DEL MES JULIO 2021</v>
      </c>
      <c r="OU1" s="1103"/>
      <c r="OV1" s="1103"/>
      <c r="OW1" s="1103"/>
      <c r="OX1" s="1103"/>
      <c r="OY1" s="1103"/>
      <c r="OZ1" s="1103"/>
      <c r="PA1" s="394">
        <f>OQ1+1</f>
        <v>41</v>
      </c>
      <c r="PB1" s="394"/>
      <c r="PD1" s="1103" t="str">
        <f>OT1</f>
        <v>ENTRADAS DEL MES JULIO 2021</v>
      </c>
      <c r="PE1" s="1103"/>
      <c r="PF1" s="1103"/>
      <c r="PG1" s="1103"/>
      <c r="PH1" s="1103"/>
      <c r="PI1" s="1103"/>
      <c r="PJ1" s="1103"/>
      <c r="PK1" s="394">
        <f>PA1+1</f>
        <v>42</v>
      </c>
      <c r="PL1" s="394"/>
      <c r="PN1" s="1103" t="str">
        <f>PD1</f>
        <v>ENTRADAS DEL MES JULIO 2021</v>
      </c>
      <c r="PO1" s="1103"/>
      <c r="PP1" s="1103"/>
      <c r="PQ1" s="1103"/>
      <c r="PR1" s="1103"/>
      <c r="PS1" s="1103"/>
      <c r="PT1" s="1103"/>
      <c r="PU1" s="394">
        <f>PK1+1</f>
        <v>43</v>
      </c>
      <c r="PW1" s="1103" t="str">
        <f>PN1</f>
        <v>ENTRADAS DEL MES JULIO 2021</v>
      </c>
      <c r="PX1" s="1103"/>
      <c r="PY1" s="1103"/>
      <c r="PZ1" s="1103"/>
      <c r="QA1" s="1103"/>
      <c r="QB1" s="1103"/>
      <c r="QC1" s="1103"/>
      <c r="QD1" s="394">
        <f>PU1+1</f>
        <v>44</v>
      </c>
      <c r="QF1" s="1103" t="str">
        <f>PW1</f>
        <v>ENTRADAS DEL MES JULIO 2021</v>
      </c>
      <c r="QG1" s="1103"/>
      <c r="QH1" s="1103"/>
      <c r="QI1" s="1103"/>
      <c r="QJ1" s="1103"/>
      <c r="QK1" s="1103"/>
      <c r="QL1" s="1103"/>
      <c r="QM1" s="394">
        <f>QD1+1</f>
        <v>45</v>
      </c>
      <c r="QO1" s="1103" t="str">
        <f>QF1</f>
        <v>ENTRADAS DEL MES JULIO 2021</v>
      </c>
      <c r="QP1" s="1103"/>
      <c r="QQ1" s="1103"/>
      <c r="QR1" s="1103"/>
      <c r="QS1" s="1103"/>
      <c r="QT1" s="1103"/>
      <c r="QU1" s="1103"/>
      <c r="QV1" s="394">
        <f>QM1+1</f>
        <v>46</v>
      </c>
      <c r="QX1" s="1103" t="str">
        <f>QO1</f>
        <v>ENTRADAS DEL MES JULIO 2021</v>
      </c>
      <c r="QY1" s="1103"/>
      <c r="QZ1" s="1103"/>
      <c r="RA1" s="1103"/>
      <c r="RB1" s="1103"/>
      <c r="RC1" s="1103"/>
      <c r="RD1" s="1103"/>
      <c r="RE1" s="394">
        <f>QV1+1</f>
        <v>47</v>
      </c>
      <c r="RG1" s="1103" t="str">
        <f>QX1</f>
        <v>ENTRADAS DEL MES JULIO 2021</v>
      </c>
      <c r="RH1" s="1103"/>
      <c r="RI1" s="1103"/>
      <c r="RJ1" s="1103"/>
      <c r="RK1" s="1103"/>
      <c r="RL1" s="1103"/>
      <c r="RM1" s="1103"/>
      <c r="RN1" s="394">
        <f>RE1+1</f>
        <v>48</v>
      </c>
      <c r="RP1" s="1103" t="str">
        <f>RG1</f>
        <v>ENTRADAS DEL MES JULIO 2021</v>
      </c>
      <c r="RQ1" s="1103"/>
      <c r="RR1" s="1103"/>
      <c r="RS1" s="1103"/>
      <c r="RT1" s="1103"/>
      <c r="RU1" s="1103"/>
      <c r="RV1" s="1103"/>
      <c r="RW1" s="394">
        <f>RN1+1</f>
        <v>49</v>
      </c>
      <c r="RY1" s="1103" t="str">
        <f>RP1</f>
        <v>ENTRADAS DEL MES JULIO 2021</v>
      </c>
      <c r="RZ1" s="1103"/>
      <c r="SA1" s="1103"/>
      <c r="SB1" s="1103"/>
      <c r="SC1" s="1103"/>
      <c r="SD1" s="1103"/>
      <c r="SE1" s="1103"/>
      <c r="SF1" s="394">
        <f>RW1+1</f>
        <v>50</v>
      </c>
      <c r="SH1" s="1103" t="str">
        <f>RY1</f>
        <v>ENTRADAS DEL MES JULIO 2021</v>
      </c>
      <c r="SI1" s="1103"/>
      <c r="SJ1" s="1103"/>
      <c r="SK1" s="1103"/>
      <c r="SL1" s="1103"/>
      <c r="SM1" s="1103"/>
      <c r="SN1" s="1103"/>
      <c r="SO1" s="394">
        <f>SF1+1</f>
        <v>51</v>
      </c>
      <c r="SQ1" s="1103" t="str">
        <f>SH1</f>
        <v>ENTRADAS DEL MES JULIO 2021</v>
      </c>
      <c r="SR1" s="1103"/>
      <c r="SS1" s="1103"/>
      <c r="ST1" s="1103"/>
      <c r="SU1" s="1103"/>
      <c r="SV1" s="1103"/>
      <c r="SW1" s="1103"/>
      <c r="SX1" s="394">
        <f>SO1+1</f>
        <v>52</v>
      </c>
      <c r="SZ1" s="1103" t="str">
        <f>SQ1</f>
        <v>ENTRADAS DEL MES JULIO 2021</v>
      </c>
      <c r="TA1" s="1103"/>
      <c r="TB1" s="1103"/>
      <c r="TC1" s="1103"/>
      <c r="TD1" s="1103"/>
      <c r="TE1" s="1103"/>
      <c r="TF1" s="1103"/>
      <c r="TG1" s="394">
        <f>SX1+1</f>
        <v>53</v>
      </c>
      <c r="TI1" s="1103" t="str">
        <f>SZ1</f>
        <v>ENTRADAS DEL MES JULIO 2021</v>
      </c>
      <c r="TJ1" s="1103"/>
      <c r="TK1" s="1103"/>
      <c r="TL1" s="1103"/>
      <c r="TM1" s="1103"/>
      <c r="TN1" s="1103"/>
      <c r="TO1" s="1103"/>
      <c r="TP1" s="394">
        <f>TG1+1</f>
        <v>54</v>
      </c>
      <c r="TR1" s="1103" t="str">
        <f>TI1</f>
        <v>ENTRADAS DEL MES JULIO 2021</v>
      </c>
      <c r="TS1" s="1103"/>
      <c r="TT1" s="1103"/>
      <c r="TU1" s="1103"/>
      <c r="TV1" s="1103"/>
      <c r="TW1" s="1103"/>
      <c r="TX1" s="1103"/>
      <c r="TY1" s="394">
        <f>TP1+1</f>
        <v>55</v>
      </c>
      <c r="UA1" s="1103" t="str">
        <f>TR1</f>
        <v>ENTRADAS DEL MES JULIO 2021</v>
      </c>
      <c r="UB1" s="1103"/>
      <c r="UC1" s="1103"/>
      <c r="UD1" s="1103"/>
      <c r="UE1" s="1103"/>
      <c r="UF1" s="1103"/>
      <c r="UG1" s="1103"/>
      <c r="UH1" s="394">
        <f>TY1+1</f>
        <v>56</v>
      </c>
      <c r="UJ1" s="1103" t="str">
        <f>UA1</f>
        <v>ENTRADAS DEL MES JULIO 2021</v>
      </c>
      <c r="UK1" s="1103"/>
      <c r="UL1" s="1103"/>
      <c r="UM1" s="1103"/>
      <c r="UN1" s="1103"/>
      <c r="UO1" s="1103"/>
      <c r="UP1" s="1103"/>
      <c r="UQ1" s="394">
        <f>UH1+1</f>
        <v>57</v>
      </c>
      <c r="US1" s="1103" t="str">
        <f>UJ1</f>
        <v>ENTRADAS DEL MES JULIO 2021</v>
      </c>
      <c r="UT1" s="1103"/>
      <c r="UU1" s="1103"/>
      <c r="UV1" s="1103"/>
      <c r="UW1" s="1103"/>
      <c r="UX1" s="1103"/>
      <c r="UY1" s="1103"/>
      <c r="UZ1" s="394">
        <f>UQ1+1</f>
        <v>58</v>
      </c>
      <c r="VB1" s="1103" t="str">
        <f>US1</f>
        <v>ENTRADAS DEL MES JULIO 2021</v>
      </c>
      <c r="VC1" s="1103"/>
      <c r="VD1" s="1103"/>
      <c r="VE1" s="1103"/>
      <c r="VF1" s="1103"/>
      <c r="VG1" s="1103"/>
      <c r="VH1" s="1103"/>
      <c r="VI1" s="394">
        <f>UZ1+1</f>
        <v>59</v>
      </c>
      <c r="VK1" s="1103" t="str">
        <f>VB1</f>
        <v>ENTRADAS DEL MES JULIO 2021</v>
      </c>
      <c r="VL1" s="1103"/>
      <c r="VM1" s="1103"/>
      <c r="VN1" s="1103"/>
      <c r="VO1" s="1103"/>
      <c r="VP1" s="1103"/>
      <c r="VQ1" s="1103"/>
      <c r="VR1" s="394">
        <f>VI1+1</f>
        <v>60</v>
      </c>
      <c r="VT1" s="1103" t="str">
        <f>VK1</f>
        <v>ENTRADAS DEL MES JULIO 2021</v>
      </c>
      <c r="VU1" s="1103"/>
      <c r="VV1" s="1103"/>
      <c r="VW1" s="1103"/>
      <c r="VX1" s="1103"/>
      <c r="VY1" s="1103"/>
      <c r="VZ1" s="1103"/>
      <c r="WA1" s="394">
        <f>VR1+1</f>
        <v>61</v>
      </c>
      <c r="WC1" s="1103" t="str">
        <f>VT1</f>
        <v>ENTRADAS DEL MES JULIO 2021</v>
      </c>
      <c r="WD1" s="1103"/>
      <c r="WE1" s="1103"/>
      <c r="WF1" s="1103"/>
      <c r="WG1" s="1103"/>
      <c r="WH1" s="1103"/>
      <c r="WI1" s="1103"/>
      <c r="WJ1" s="394">
        <f>WA1+1</f>
        <v>62</v>
      </c>
      <c r="WL1" s="1103" t="str">
        <f>WC1</f>
        <v>ENTRADAS DEL MES JULIO 2021</v>
      </c>
      <c r="WM1" s="1103"/>
      <c r="WN1" s="1103"/>
      <c r="WO1" s="1103"/>
      <c r="WP1" s="1103"/>
      <c r="WQ1" s="1103"/>
      <c r="WR1" s="1103"/>
      <c r="WS1" s="394">
        <f>WJ1+1</f>
        <v>63</v>
      </c>
      <c r="WU1" s="1103" t="str">
        <f>WL1</f>
        <v>ENTRADAS DEL MES JULIO 2021</v>
      </c>
      <c r="WV1" s="1103"/>
      <c r="WW1" s="1103"/>
      <c r="WX1" s="1103"/>
      <c r="WY1" s="1103"/>
      <c r="WZ1" s="1103"/>
      <c r="XA1" s="1103"/>
      <c r="XB1" s="394">
        <f>WS1+1</f>
        <v>64</v>
      </c>
      <c r="XD1" s="1103" t="str">
        <f>WU1</f>
        <v>ENTRADAS DEL MES JULIO 2021</v>
      </c>
      <c r="XE1" s="1103"/>
      <c r="XF1" s="1103"/>
      <c r="XG1" s="1103"/>
      <c r="XH1" s="1103"/>
      <c r="XI1" s="1103"/>
      <c r="XJ1" s="1103"/>
      <c r="XK1" s="394">
        <f>XB1+1</f>
        <v>65</v>
      </c>
      <c r="XM1" s="1103" t="str">
        <f>XD1</f>
        <v>ENTRADAS DEL MES JULIO 2021</v>
      </c>
      <c r="XN1" s="1103"/>
      <c r="XO1" s="1103"/>
      <c r="XP1" s="1103"/>
      <c r="XQ1" s="1103"/>
      <c r="XR1" s="1103"/>
      <c r="XS1" s="1103"/>
      <c r="XT1" s="394">
        <f>XK1+1</f>
        <v>66</v>
      </c>
      <c r="XV1" s="1103" t="str">
        <f>XM1</f>
        <v>ENTRADAS DEL MES JULIO 2021</v>
      </c>
      <c r="XW1" s="1103"/>
      <c r="XX1" s="1103"/>
      <c r="XY1" s="1103"/>
      <c r="XZ1" s="1103"/>
      <c r="YA1" s="1103"/>
      <c r="YB1" s="1103"/>
      <c r="YC1" s="394">
        <f>XT1+1</f>
        <v>67</v>
      </c>
      <c r="YE1" s="1103" t="str">
        <f>XV1</f>
        <v>ENTRADAS DEL MES JULIO 2021</v>
      </c>
      <c r="YF1" s="1103"/>
      <c r="YG1" s="1103"/>
      <c r="YH1" s="1103"/>
      <c r="YI1" s="1103"/>
      <c r="YJ1" s="1103"/>
      <c r="YK1" s="1103"/>
      <c r="YL1" s="394">
        <f>YC1+1</f>
        <v>68</v>
      </c>
      <c r="YN1" s="1103" t="str">
        <f>YE1</f>
        <v>ENTRADAS DEL MES JULIO 2021</v>
      </c>
      <c r="YO1" s="1103"/>
      <c r="YP1" s="1103"/>
      <c r="YQ1" s="1103"/>
      <c r="YR1" s="1103"/>
      <c r="YS1" s="1103"/>
      <c r="YT1" s="1103"/>
      <c r="YU1" s="394">
        <f>YL1+1</f>
        <v>69</v>
      </c>
      <c r="YW1" s="1103" t="str">
        <f>YN1</f>
        <v>ENTRADAS DEL MES JULIO 2021</v>
      </c>
      <c r="YX1" s="1103"/>
      <c r="YY1" s="1103"/>
      <c r="YZ1" s="1103"/>
      <c r="ZA1" s="1103"/>
      <c r="ZB1" s="1103"/>
      <c r="ZC1" s="1103"/>
      <c r="ZD1" s="394">
        <f>YU1+1</f>
        <v>70</v>
      </c>
      <c r="ZF1" s="1103" t="str">
        <f>YW1</f>
        <v>ENTRADAS DEL MES JULIO 2021</v>
      </c>
      <c r="ZG1" s="1103"/>
      <c r="ZH1" s="1103"/>
      <c r="ZI1" s="1103"/>
      <c r="ZJ1" s="1103"/>
      <c r="ZK1" s="1103"/>
      <c r="ZL1" s="1103"/>
      <c r="ZM1" s="394">
        <f>ZD1+1</f>
        <v>71</v>
      </c>
      <c r="ZO1" s="1103" t="str">
        <f>ZF1</f>
        <v>ENTRADAS DEL MES JULIO 2021</v>
      </c>
      <c r="ZP1" s="1103"/>
      <c r="ZQ1" s="1103"/>
      <c r="ZR1" s="1103"/>
      <c r="ZS1" s="1103"/>
      <c r="ZT1" s="1103"/>
      <c r="ZU1" s="1103"/>
      <c r="ZV1" s="394">
        <f>ZM1+1</f>
        <v>72</v>
      </c>
      <c r="ZX1" s="1103" t="str">
        <f>ZO1</f>
        <v>ENTRADAS DEL MES JULIO 2021</v>
      </c>
      <c r="ZY1" s="1103"/>
      <c r="ZZ1" s="1103"/>
      <c r="AAA1" s="1103"/>
      <c r="AAB1" s="1103"/>
      <c r="AAC1" s="1103"/>
      <c r="AAD1" s="1103"/>
      <c r="AAE1" s="394">
        <f>ZV1+1</f>
        <v>73</v>
      </c>
      <c r="AAG1" s="1103" t="str">
        <f>ZX1</f>
        <v>ENTRADAS DEL MES JULIO 2021</v>
      </c>
      <c r="AAH1" s="1103"/>
      <c r="AAI1" s="1103"/>
      <c r="AAJ1" s="1103"/>
      <c r="AAK1" s="1103"/>
      <c r="AAL1" s="1103"/>
      <c r="AAM1" s="1103"/>
      <c r="AAN1" s="394">
        <f>AAE1+1</f>
        <v>74</v>
      </c>
      <c r="AAP1" s="1103" t="str">
        <f>AAG1</f>
        <v>ENTRADAS DEL MES JULIO 2021</v>
      </c>
      <c r="AAQ1" s="1103"/>
      <c r="AAR1" s="1103"/>
      <c r="AAS1" s="1103"/>
      <c r="AAT1" s="1103"/>
      <c r="AAU1" s="1103"/>
      <c r="AAV1" s="1103"/>
      <c r="AAW1" s="394">
        <f>AAN1+1</f>
        <v>75</v>
      </c>
      <c r="AAY1" s="1103" t="str">
        <f>AAP1</f>
        <v>ENTRADAS DEL MES JULIO 2021</v>
      </c>
      <c r="AAZ1" s="1103"/>
      <c r="ABA1" s="1103"/>
      <c r="ABB1" s="1103"/>
      <c r="ABC1" s="1103"/>
      <c r="ABD1" s="1103"/>
      <c r="ABE1" s="1103"/>
      <c r="ABF1" s="394">
        <f>AAW1+1</f>
        <v>76</v>
      </c>
      <c r="ABH1" s="1103" t="str">
        <f>AAY1</f>
        <v>ENTRADAS DEL MES JULIO 2021</v>
      </c>
      <c r="ABI1" s="1103"/>
      <c r="ABJ1" s="1103"/>
      <c r="ABK1" s="1103"/>
      <c r="ABL1" s="1103"/>
      <c r="ABM1" s="1103"/>
      <c r="ABN1" s="1103"/>
      <c r="ABO1" s="394">
        <f>ABF1+1</f>
        <v>77</v>
      </c>
      <c r="ABQ1" s="1103" t="str">
        <f>ABH1</f>
        <v>ENTRADAS DEL MES JULIO 2021</v>
      </c>
      <c r="ABR1" s="1103"/>
      <c r="ABS1" s="1103"/>
      <c r="ABT1" s="1103"/>
      <c r="ABU1" s="1103"/>
      <c r="ABV1" s="1103"/>
      <c r="ABW1" s="1103"/>
      <c r="ABX1" s="394">
        <f>ABO1+1</f>
        <v>78</v>
      </c>
      <c r="ABZ1" s="1103" t="str">
        <f>ABQ1</f>
        <v>ENTRADAS DEL MES JULIO 2021</v>
      </c>
      <c r="ACA1" s="1103"/>
      <c r="ACB1" s="1103"/>
      <c r="ACC1" s="1103"/>
      <c r="ACD1" s="1103"/>
      <c r="ACE1" s="1103"/>
      <c r="ACF1" s="1103"/>
      <c r="ACG1" s="394">
        <f>ABX1+1</f>
        <v>79</v>
      </c>
      <c r="ACI1" s="1103" t="str">
        <f>ABZ1</f>
        <v>ENTRADAS DEL MES JULIO 2021</v>
      </c>
      <c r="ACJ1" s="1103"/>
      <c r="ACK1" s="1103"/>
      <c r="ACL1" s="1103"/>
      <c r="ACM1" s="1103"/>
      <c r="ACN1" s="1103"/>
      <c r="ACO1" s="1103"/>
      <c r="ACP1" s="394">
        <f>ACG1+1</f>
        <v>80</v>
      </c>
      <c r="ACR1" s="1103" t="str">
        <f>ACI1</f>
        <v>ENTRADAS DEL MES JULIO 2021</v>
      </c>
      <c r="ACS1" s="1103"/>
      <c r="ACT1" s="1103"/>
      <c r="ACU1" s="1103"/>
      <c r="ACV1" s="1103"/>
      <c r="ACW1" s="1103"/>
      <c r="ACX1" s="1103"/>
      <c r="ACY1" s="394">
        <f>ACP1+1</f>
        <v>81</v>
      </c>
      <c r="ADA1" s="1103" t="str">
        <f>ACR1</f>
        <v>ENTRADAS DEL MES JULIO 2021</v>
      </c>
      <c r="ADB1" s="1103"/>
      <c r="ADC1" s="1103"/>
      <c r="ADD1" s="1103"/>
      <c r="ADE1" s="1103"/>
      <c r="ADF1" s="1103"/>
      <c r="ADG1" s="1103"/>
      <c r="ADH1" s="394">
        <f>ACY1+1</f>
        <v>82</v>
      </c>
      <c r="ADJ1" s="1103" t="str">
        <f>ADA1</f>
        <v>ENTRADAS DEL MES JULIO 2021</v>
      </c>
      <c r="ADK1" s="1103"/>
      <c r="ADL1" s="1103"/>
      <c r="ADM1" s="1103"/>
      <c r="ADN1" s="1103"/>
      <c r="ADO1" s="1103"/>
      <c r="ADP1" s="1103"/>
      <c r="ADQ1" s="394">
        <f>ADH1+1</f>
        <v>83</v>
      </c>
      <c r="ADS1" s="1103" t="str">
        <f>ADJ1</f>
        <v>ENTRADAS DEL MES JULIO 2021</v>
      </c>
      <c r="ADT1" s="1103"/>
      <c r="ADU1" s="1103"/>
      <c r="ADV1" s="1103"/>
      <c r="ADW1" s="1103"/>
      <c r="ADX1" s="1103"/>
      <c r="ADY1" s="1103"/>
      <c r="ADZ1" s="394">
        <f>ADQ1+1</f>
        <v>84</v>
      </c>
      <c r="AEB1" s="1103" t="str">
        <f>ADS1</f>
        <v>ENTRADAS DEL MES JULIO 2021</v>
      </c>
      <c r="AEC1" s="1103"/>
      <c r="AED1" s="1103"/>
      <c r="AEE1" s="1103"/>
      <c r="AEF1" s="1103"/>
      <c r="AEG1" s="1103"/>
      <c r="AEH1" s="1103"/>
      <c r="AEI1" s="394">
        <f>ADZ1+1</f>
        <v>85</v>
      </c>
      <c r="AEK1" s="1103" t="str">
        <f>AEB1</f>
        <v>ENTRADAS DEL MES JULIO 2021</v>
      </c>
      <c r="AEL1" s="1103"/>
      <c r="AEM1" s="1103"/>
      <c r="AEN1" s="1103"/>
      <c r="AEO1" s="1103"/>
      <c r="AEP1" s="1103"/>
      <c r="AEQ1" s="1103"/>
      <c r="AER1" s="394">
        <f>AEI1+1</f>
        <v>86</v>
      </c>
    </row>
    <row r="2" spans="1:824" ht="17.25" thickTop="1" thickBot="1" x14ac:dyDescent="0.3">
      <c r="A2" s="395" t="s">
        <v>14</v>
      </c>
      <c r="B2" s="396" t="s">
        <v>0</v>
      </c>
      <c r="C2" s="397" t="s">
        <v>10</v>
      </c>
      <c r="D2" s="398"/>
      <c r="E2" s="383" t="s">
        <v>25</v>
      </c>
      <c r="F2" s="399" t="s">
        <v>3</v>
      </c>
      <c r="G2" s="400" t="s">
        <v>8</v>
      </c>
      <c r="H2" s="401" t="s">
        <v>5</v>
      </c>
      <c r="I2" s="396" t="s">
        <v>6</v>
      </c>
      <c r="CC2" s="79" t="s">
        <v>41</v>
      </c>
      <c r="QN2" s="79">
        <v>0</v>
      </c>
    </row>
    <row r="3" spans="1:824" ht="17.25" thickTop="1" thickBot="1" x14ac:dyDescent="0.3">
      <c r="D3" s="107"/>
      <c r="F3" s="90"/>
      <c r="G3" s="76"/>
      <c r="H3" s="49"/>
      <c r="I3" s="110">
        <v>0</v>
      </c>
      <c r="K3" s="75" t="s">
        <v>0</v>
      </c>
      <c r="L3" s="75" t="s">
        <v>1</v>
      </c>
      <c r="M3" s="75"/>
      <c r="N3" s="75" t="s">
        <v>2</v>
      </c>
      <c r="O3" s="75" t="s">
        <v>3</v>
      </c>
      <c r="P3" s="75" t="s">
        <v>4</v>
      </c>
      <c r="Q3" s="402" t="s">
        <v>20</v>
      </c>
      <c r="R3" s="403" t="s">
        <v>6</v>
      </c>
      <c r="S3" s="675"/>
      <c r="U3" s="75" t="s">
        <v>0</v>
      </c>
      <c r="V3" s="75" t="s">
        <v>1</v>
      </c>
      <c r="W3" s="75"/>
      <c r="X3" s="75" t="s">
        <v>2</v>
      </c>
      <c r="Y3" s="75" t="s">
        <v>3</v>
      </c>
      <c r="Z3" s="75" t="s">
        <v>4</v>
      </c>
      <c r="AA3" s="402" t="s">
        <v>20</v>
      </c>
      <c r="AB3" s="403" t="s">
        <v>6</v>
      </c>
      <c r="AC3" s="686"/>
      <c r="AE3" s="75" t="s">
        <v>0</v>
      </c>
      <c r="AF3" s="75" t="s">
        <v>1</v>
      </c>
      <c r="AG3" s="75"/>
      <c r="AH3" s="75" t="s">
        <v>2</v>
      </c>
      <c r="AI3" s="75" t="s">
        <v>3</v>
      </c>
      <c r="AJ3" s="75" t="s">
        <v>4</v>
      </c>
      <c r="AK3" s="402" t="s">
        <v>20</v>
      </c>
      <c r="AL3" s="403" t="s">
        <v>6</v>
      </c>
      <c r="AM3" s="675"/>
      <c r="AO3" s="75" t="s">
        <v>0</v>
      </c>
      <c r="AP3" s="75" t="s">
        <v>1</v>
      </c>
      <c r="AQ3" s="75"/>
      <c r="AR3" s="75" t="s">
        <v>2</v>
      </c>
      <c r="AS3" s="75" t="s">
        <v>3</v>
      </c>
      <c r="AT3" s="75" t="s">
        <v>4</v>
      </c>
      <c r="AU3" s="402" t="s">
        <v>20</v>
      </c>
      <c r="AV3" s="403" t="s">
        <v>6</v>
      </c>
      <c r="AW3" s="686"/>
      <c r="AY3" s="75" t="s">
        <v>0</v>
      </c>
      <c r="AZ3" s="123" t="s">
        <v>1</v>
      </c>
      <c r="BA3" s="75"/>
      <c r="BB3" s="75" t="s">
        <v>2</v>
      </c>
      <c r="BC3" s="75" t="s">
        <v>3</v>
      </c>
      <c r="BD3" s="75" t="s">
        <v>4</v>
      </c>
      <c r="BE3" s="402" t="s">
        <v>20</v>
      </c>
      <c r="BF3" s="403" t="s">
        <v>6</v>
      </c>
      <c r="BG3" s="686"/>
      <c r="BI3" s="75" t="s">
        <v>0</v>
      </c>
      <c r="BJ3" s="75" t="s">
        <v>1</v>
      </c>
      <c r="BK3" s="75"/>
      <c r="BL3" s="75" t="s">
        <v>2</v>
      </c>
      <c r="BM3" s="75" t="s">
        <v>3</v>
      </c>
      <c r="BN3" s="75" t="s">
        <v>4</v>
      </c>
      <c r="BO3" s="402" t="s">
        <v>20</v>
      </c>
      <c r="BP3" s="403" t="s">
        <v>6</v>
      </c>
      <c r="BQ3" s="686"/>
      <c r="BS3" s="75" t="s">
        <v>0</v>
      </c>
      <c r="BT3" s="75" t="s">
        <v>1</v>
      </c>
      <c r="BU3" s="75"/>
      <c r="BV3" s="75" t="s">
        <v>2</v>
      </c>
      <c r="BW3" s="75" t="s">
        <v>3</v>
      </c>
      <c r="BX3" s="75" t="s">
        <v>4</v>
      </c>
      <c r="BY3" s="402" t="s">
        <v>20</v>
      </c>
      <c r="BZ3" s="403" t="s">
        <v>6</v>
      </c>
      <c r="CC3" s="75" t="s">
        <v>0</v>
      </c>
      <c r="CD3" s="75" t="s">
        <v>1</v>
      </c>
      <c r="CE3" s="75"/>
      <c r="CF3" s="75" t="s">
        <v>2</v>
      </c>
      <c r="CG3" s="75" t="s">
        <v>3</v>
      </c>
      <c r="CH3" s="75" t="s">
        <v>4</v>
      </c>
      <c r="CI3" s="402" t="s">
        <v>20</v>
      </c>
      <c r="CJ3" s="403" t="s">
        <v>6</v>
      </c>
      <c r="CM3" s="75" t="s">
        <v>0</v>
      </c>
      <c r="CN3" s="75" t="s">
        <v>1</v>
      </c>
      <c r="CO3" s="75"/>
      <c r="CP3" s="75" t="s">
        <v>2</v>
      </c>
      <c r="CQ3" s="75" t="s">
        <v>3</v>
      </c>
      <c r="CR3" s="75" t="s">
        <v>4</v>
      </c>
      <c r="CS3" s="402" t="s">
        <v>20</v>
      </c>
      <c r="CT3" s="403" t="s">
        <v>6</v>
      </c>
      <c r="CU3" s="686"/>
      <c r="CW3" s="75" t="s">
        <v>0</v>
      </c>
      <c r="CX3" s="75" t="s">
        <v>1</v>
      </c>
      <c r="CY3" s="75"/>
      <c r="CZ3" s="75" t="s">
        <v>2</v>
      </c>
      <c r="DA3" s="75" t="s">
        <v>3</v>
      </c>
      <c r="DB3" s="75" t="s">
        <v>4</v>
      </c>
      <c r="DC3" s="402" t="s">
        <v>20</v>
      </c>
      <c r="DD3" s="403" t="s">
        <v>6</v>
      </c>
      <c r="DE3" s="686"/>
      <c r="DG3" s="75" t="s">
        <v>0</v>
      </c>
      <c r="DH3" s="75" t="s">
        <v>1</v>
      </c>
      <c r="DI3" s="75"/>
      <c r="DJ3" s="75" t="s">
        <v>2</v>
      </c>
      <c r="DK3" s="75" t="s">
        <v>3</v>
      </c>
      <c r="DL3" s="75" t="s">
        <v>4</v>
      </c>
      <c r="DM3" s="402" t="s">
        <v>20</v>
      </c>
      <c r="DN3" s="403" t="s">
        <v>6</v>
      </c>
      <c r="DO3" s="686"/>
      <c r="DQ3" s="75" t="s">
        <v>0</v>
      </c>
      <c r="DR3" s="75" t="s">
        <v>1</v>
      </c>
      <c r="DS3" s="75"/>
      <c r="DT3" s="75" t="s">
        <v>2</v>
      </c>
      <c r="DU3" s="75" t="s">
        <v>3</v>
      </c>
      <c r="DV3" s="75" t="s">
        <v>4</v>
      </c>
      <c r="DW3" s="402" t="s">
        <v>20</v>
      </c>
      <c r="DX3" s="403" t="s">
        <v>6</v>
      </c>
      <c r="EA3" s="75" t="s">
        <v>0</v>
      </c>
      <c r="EB3" s="75" t="s">
        <v>1</v>
      </c>
      <c r="EC3" s="75"/>
      <c r="ED3" s="75" t="s">
        <v>2</v>
      </c>
      <c r="EE3" s="75" t="s">
        <v>3</v>
      </c>
      <c r="EF3" s="75" t="s">
        <v>4</v>
      </c>
      <c r="EG3" s="402" t="s">
        <v>20</v>
      </c>
      <c r="EH3" s="403" t="s">
        <v>6</v>
      </c>
      <c r="EI3" s="686"/>
      <c r="EK3" s="75" t="s">
        <v>0</v>
      </c>
      <c r="EL3" s="75" t="s">
        <v>1</v>
      </c>
      <c r="EM3" s="75"/>
      <c r="EN3" s="75" t="s">
        <v>2</v>
      </c>
      <c r="EO3" s="75" t="s">
        <v>3</v>
      </c>
      <c r="EP3" s="75" t="s">
        <v>4</v>
      </c>
      <c r="EQ3" s="402" t="s">
        <v>20</v>
      </c>
      <c r="ER3" s="403" t="s">
        <v>6</v>
      </c>
      <c r="ES3" s="686"/>
      <c r="EU3" s="75" t="s">
        <v>0</v>
      </c>
      <c r="EV3" s="75" t="s">
        <v>1</v>
      </c>
      <c r="EW3" s="75"/>
      <c r="EX3" s="75" t="s">
        <v>2</v>
      </c>
      <c r="EY3" s="75" t="s">
        <v>3</v>
      </c>
      <c r="EZ3" s="75" t="s">
        <v>4</v>
      </c>
      <c r="FA3" s="402" t="s">
        <v>20</v>
      </c>
      <c r="FB3" s="403" t="s">
        <v>6</v>
      </c>
      <c r="FC3" s="686"/>
      <c r="FE3" s="75" t="s">
        <v>0</v>
      </c>
      <c r="FF3" s="75" t="s">
        <v>1</v>
      </c>
      <c r="FG3" s="75"/>
      <c r="FH3" s="75" t="s">
        <v>2</v>
      </c>
      <c r="FI3" s="75" t="s">
        <v>3</v>
      </c>
      <c r="FJ3" s="75" t="s">
        <v>4</v>
      </c>
      <c r="FK3" s="402" t="s">
        <v>20</v>
      </c>
      <c r="FL3" s="403" t="s">
        <v>6</v>
      </c>
      <c r="FM3" s="686"/>
      <c r="FO3" s="75" t="s">
        <v>0</v>
      </c>
      <c r="FP3" s="75" t="s">
        <v>1</v>
      </c>
      <c r="FQ3" s="75"/>
      <c r="FR3" s="75" t="s">
        <v>2</v>
      </c>
      <c r="FS3" s="75" t="s">
        <v>3</v>
      </c>
      <c r="FT3" s="75" t="s">
        <v>4</v>
      </c>
      <c r="FU3" s="402" t="s">
        <v>20</v>
      </c>
      <c r="FV3" s="403" t="s">
        <v>6</v>
      </c>
      <c r="FW3" s="686"/>
      <c r="FY3" s="75" t="s">
        <v>0</v>
      </c>
      <c r="FZ3" s="75" t="s">
        <v>1</v>
      </c>
      <c r="GA3" s="75"/>
      <c r="GB3" s="75" t="s">
        <v>2</v>
      </c>
      <c r="GC3" s="75" t="s">
        <v>3</v>
      </c>
      <c r="GD3" s="75" t="s">
        <v>4</v>
      </c>
      <c r="GE3" s="402" t="s">
        <v>20</v>
      </c>
      <c r="GF3" s="403" t="s">
        <v>6</v>
      </c>
      <c r="GG3" s="686"/>
      <c r="GI3" s="75" t="s">
        <v>0</v>
      </c>
      <c r="GJ3" s="75" t="s">
        <v>1</v>
      </c>
      <c r="GK3" s="75"/>
      <c r="GL3" s="75" t="s">
        <v>2</v>
      </c>
      <c r="GM3" s="75" t="s">
        <v>3</v>
      </c>
      <c r="GN3" s="75" t="s">
        <v>4</v>
      </c>
      <c r="GO3" s="402" t="s">
        <v>20</v>
      </c>
      <c r="GP3" s="403" t="s">
        <v>6</v>
      </c>
      <c r="GQ3" s="686"/>
      <c r="GS3" s="75" t="s">
        <v>0</v>
      </c>
      <c r="GT3" s="75" t="s">
        <v>1</v>
      </c>
      <c r="GU3" s="75"/>
      <c r="GV3" s="75" t="s">
        <v>2</v>
      </c>
      <c r="GW3" s="75" t="s">
        <v>3</v>
      </c>
      <c r="GX3" s="75" t="s">
        <v>4</v>
      </c>
      <c r="GY3" s="402" t="s">
        <v>20</v>
      </c>
      <c r="GZ3" s="403" t="s">
        <v>6</v>
      </c>
      <c r="HA3" s="686"/>
      <c r="HC3" s="75" t="s">
        <v>0</v>
      </c>
      <c r="HD3" s="75" t="s">
        <v>1</v>
      </c>
      <c r="HE3" s="75"/>
      <c r="HF3" s="75" t="s">
        <v>2</v>
      </c>
      <c r="HG3" s="75" t="s">
        <v>3</v>
      </c>
      <c r="HH3" s="75" t="s">
        <v>4</v>
      </c>
      <c r="HI3" s="404" t="s">
        <v>20</v>
      </c>
      <c r="HJ3" s="403" t="s">
        <v>6</v>
      </c>
      <c r="HK3" s="686"/>
      <c r="HM3" s="75" t="s">
        <v>0</v>
      </c>
      <c r="HN3" s="75" t="s">
        <v>1</v>
      </c>
      <c r="HO3" s="75"/>
      <c r="HP3" s="75" t="s">
        <v>2</v>
      </c>
      <c r="HQ3" s="75" t="s">
        <v>3</v>
      </c>
      <c r="HR3" s="75" t="s">
        <v>4</v>
      </c>
      <c r="HS3" s="402" t="s">
        <v>20</v>
      </c>
      <c r="HT3" s="403" t="s">
        <v>6</v>
      </c>
      <c r="HU3" s="686"/>
      <c r="HW3" s="75" t="s">
        <v>0</v>
      </c>
      <c r="HX3" s="75" t="s">
        <v>1</v>
      </c>
      <c r="HY3" s="75"/>
      <c r="HZ3" s="75" t="s">
        <v>2</v>
      </c>
      <c r="IA3" s="75" t="s">
        <v>3</v>
      </c>
      <c r="IB3" s="75" t="s">
        <v>4</v>
      </c>
      <c r="IC3" s="402" t="s">
        <v>20</v>
      </c>
      <c r="ID3" s="403" t="s">
        <v>6</v>
      </c>
      <c r="IE3" s="686"/>
      <c r="IG3" s="75" t="s">
        <v>0</v>
      </c>
      <c r="IH3" s="75" t="s">
        <v>1</v>
      </c>
      <c r="II3" s="75"/>
      <c r="IJ3" s="75" t="s">
        <v>2</v>
      </c>
      <c r="IK3" s="75" t="s">
        <v>3</v>
      </c>
      <c r="IL3" s="75" t="s">
        <v>4</v>
      </c>
      <c r="IM3" s="402" t="s">
        <v>20</v>
      </c>
      <c r="IN3" s="403" t="s">
        <v>6</v>
      </c>
      <c r="IO3" s="686"/>
      <c r="IQ3" s="75" t="s">
        <v>0</v>
      </c>
      <c r="IR3" s="75" t="s">
        <v>1</v>
      </c>
      <c r="IS3" s="75"/>
      <c r="IT3" s="75" t="s">
        <v>2</v>
      </c>
      <c r="IU3" s="75" t="s">
        <v>3</v>
      </c>
      <c r="IV3" s="75" t="s">
        <v>4</v>
      </c>
      <c r="IW3" s="402" t="s">
        <v>20</v>
      </c>
      <c r="IX3" s="403" t="s">
        <v>6</v>
      </c>
      <c r="IY3" s="686"/>
      <c r="JA3" s="75" t="s">
        <v>0</v>
      </c>
      <c r="JB3" s="75" t="s">
        <v>1</v>
      </c>
      <c r="JC3" s="75"/>
      <c r="JD3" s="75" t="s">
        <v>2</v>
      </c>
      <c r="JE3" s="75" t="s">
        <v>3</v>
      </c>
      <c r="JF3" s="75" t="s">
        <v>4</v>
      </c>
      <c r="JG3" s="402" t="s">
        <v>20</v>
      </c>
      <c r="JH3" s="403" t="s">
        <v>6</v>
      </c>
      <c r="JI3" s="686"/>
      <c r="JK3" s="75" t="s">
        <v>0</v>
      </c>
      <c r="JL3" s="75" t="s">
        <v>1</v>
      </c>
      <c r="JM3" s="75"/>
      <c r="JN3" s="75" t="s">
        <v>2</v>
      </c>
      <c r="JO3" s="75" t="s">
        <v>3</v>
      </c>
      <c r="JP3" s="75" t="s">
        <v>4</v>
      </c>
      <c r="JQ3" s="402" t="s">
        <v>20</v>
      </c>
      <c r="JR3" s="403" t="s">
        <v>6</v>
      </c>
      <c r="JS3" s="686"/>
      <c r="JU3" s="75" t="s">
        <v>0</v>
      </c>
      <c r="JV3" s="75" t="s">
        <v>1</v>
      </c>
      <c r="JW3" s="75"/>
      <c r="JX3" s="75" t="s">
        <v>2</v>
      </c>
      <c r="JY3" s="75" t="s">
        <v>3</v>
      </c>
      <c r="JZ3" s="75" t="s">
        <v>4</v>
      </c>
      <c r="KA3" s="404" t="s">
        <v>20</v>
      </c>
      <c r="KB3" s="403" t="s">
        <v>6</v>
      </c>
      <c r="KC3" s="686"/>
      <c r="KE3" s="75" t="s">
        <v>0</v>
      </c>
      <c r="KF3" s="75" t="s">
        <v>1</v>
      </c>
      <c r="KG3" s="75"/>
      <c r="KH3" s="75" t="s">
        <v>2</v>
      </c>
      <c r="KI3" s="75" t="s">
        <v>3</v>
      </c>
      <c r="KJ3" s="75" t="s">
        <v>4</v>
      </c>
      <c r="KK3" s="402" t="s">
        <v>20</v>
      </c>
      <c r="KL3" s="403" t="s">
        <v>6</v>
      </c>
      <c r="KM3" s="686"/>
      <c r="KO3" s="75" t="s">
        <v>0</v>
      </c>
      <c r="KP3" s="75" t="s">
        <v>1</v>
      </c>
      <c r="KQ3" s="75"/>
      <c r="KR3" s="75" t="s">
        <v>2</v>
      </c>
      <c r="KS3" s="75" t="s">
        <v>3</v>
      </c>
      <c r="KT3" s="75" t="s">
        <v>4</v>
      </c>
      <c r="KU3" s="402" t="s">
        <v>20</v>
      </c>
      <c r="KV3" s="403" t="s">
        <v>6</v>
      </c>
      <c r="KW3" s="686"/>
      <c r="KY3" s="75" t="s">
        <v>0</v>
      </c>
      <c r="KZ3" s="75" t="s">
        <v>1</v>
      </c>
      <c r="LA3" s="75"/>
      <c r="LB3" s="75" t="s">
        <v>2</v>
      </c>
      <c r="LC3" s="75" t="s">
        <v>3</v>
      </c>
      <c r="LD3" s="75" t="s">
        <v>4</v>
      </c>
      <c r="LE3" s="402" t="s">
        <v>20</v>
      </c>
      <c r="LF3" s="403" t="s">
        <v>6</v>
      </c>
      <c r="LG3" s="686"/>
      <c r="LI3" s="75" t="s">
        <v>0</v>
      </c>
      <c r="LJ3" s="75" t="s">
        <v>1</v>
      </c>
      <c r="LK3" s="75"/>
      <c r="LL3" s="75" t="s">
        <v>2</v>
      </c>
      <c r="LM3" s="75" t="s">
        <v>3</v>
      </c>
      <c r="LN3" s="75" t="s">
        <v>4</v>
      </c>
      <c r="LO3" s="402" t="s">
        <v>20</v>
      </c>
      <c r="LP3" s="403" t="s">
        <v>6</v>
      </c>
      <c r="LQ3" s="686"/>
      <c r="LS3" s="75" t="s">
        <v>0</v>
      </c>
      <c r="LT3" s="75" t="s">
        <v>1</v>
      </c>
      <c r="LU3" s="75"/>
      <c r="LV3" s="75" t="s">
        <v>2</v>
      </c>
      <c r="LW3" s="75" t="s">
        <v>3</v>
      </c>
      <c r="LX3" s="75" t="s">
        <v>4</v>
      </c>
      <c r="LY3" s="402" t="s">
        <v>20</v>
      </c>
      <c r="LZ3" s="403" t="s">
        <v>6</v>
      </c>
      <c r="MB3" s="75" t="s">
        <v>0</v>
      </c>
      <c r="MC3" s="75" t="s">
        <v>1</v>
      </c>
      <c r="MD3" s="75"/>
      <c r="ME3" s="75" t="s">
        <v>2</v>
      </c>
      <c r="MF3" s="75" t="s">
        <v>3</v>
      </c>
      <c r="MG3" s="75" t="s">
        <v>4</v>
      </c>
      <c r="MH3" s="402" t="s">
        <v>20</v>
      </c>
      <c r="MI3" s="403" t="s">
        <v>6</v>
      </c>
      <c r="MJ3" s="675"/>
      <c r="ML3" s="75" t="s">
        <v>0</v>
      </c>
      <c r="MM3" s="75" t="s">
        <v>1</v>
      </c>
      <c r="MN3" s="75"/>
      <c r="MO3" s="75" t="s">
        <v>2</v>
      </c>
      <c r="MP3" s="75" t="s">
        <v>3</v>
      </c>
      <c r="MQ3" s="75" t="s">
        <v>4</v>
      </c>
      <c r="MR3" s="402" t="s">
        <v>20</v>
      </c>
      <c r="MS3" s="403" t="s">
        <v>6</v>
      </c>
      <c r="MT3" s="675"/>
      <c r="MV3" s="75" t="s">
        <v>0</v>
      </c>
      <c r="MW3" s="75" t="s">
        <v>1</v>
      </c>
      <c r="MX3" s="75"/>
      <c r="MY3" s="75" t="s">
        <v>2</v>
      </c>
      <c r="MZ3" s="75" t="s">
        <v>3</v>
      </c>
      <c r="NA3" s="75" t="s">
        <v>4</v>
      </c>
      <c r="NB3" s="402" t="s">
        <v>20</v>
      </c>
      <c r="NC3" s="403" t="s">
        <v>6</v>
      </c>
      <c r="ND3" s="675"/>
      <c r="NF3" s="75" t="s">
        <v>0</v>
      </c>
      <c r="NG3" s="75" t="s">
        <v>1</v>
      </c>
      <c r="NH3" s="75"/>
      <c r="NI3" s="75" t="s">
        <v>2</v>
      </c>
      <c r="NJ3" s="75" t="s">
        <v>3</v>
      </c>
      <c r="NK3" s="75" t="s">
        <v>4</v>
      </c>
      <c r="NL3" s="402" t="s">
        <v>20</v>
      </c>
      <c r="NM3" s="403" t="s">
        <v>6</v>
      </c>
      <c r="NN3" s="675"/>
      <c r="NP3" s="75" t="s">
        <v>0</v>
      </c>
      <c r="NQ3" s="75" t="s">
        <v>1</v>
      </c>
      <c r="NR3" s="75"/>
      <c r="NS3" s="75" t="s">
        <v>2</v>
      </c>
      <c r="NT3" s="75" t="s">
        <v>3</v>
      </c>
      <c r="NU3" s="75" t="s">
        <v>4</v>
      </c>
      <c r="NV3" s="402" t="s">
        <v>20</v>
      </c>
      <c r="NW3" s="403" t="s">
        <v>6</v>
      </c>
      <c r="NX3" s="675"/>
      <c r="NZ3" s="75" t="s">
        <v>0</v>
      </c>
      <c r="OA3" s="75" t="s">
        <v>1</v>
      </c>
      <c r="OB3" s="75"/>
      <c r="OC3" s="75" t="s">
        <v>2</v>
      </c>
      <c r="OD3" s="75" t="s">
        <v>3</v>
      </c>
      <c r="OE3" s="75" t="s">
        <v>4</v>
      </c>
      <c r="OF3" s="402" t="s">
        <v>20</v>
      </c>
      <c r="OG3" s="403" t="s">
        <v>6</v>
      </c>
      <c r="OH3" s="675"/>
      <c r="OJ3" s="75" t="s">
        <v>0</v>
      </c>
      <c r="OK3" s="75" t="s">
        <v>1</v>
      </c>
      <c r="OL3" s="75"/>
      <c r="OM3" s="75" t="s">
        <v>2</v>
      </c>
      <c r="ON3" s="75" t="s">
        <v>3</v>
      </c>
      <c r="OO3" s="75" t="s">
        <v>4</v>
      </c>
      <c r="OP3" s="402" t="s">
        <v>20</v>
      </c>
      <c r="OQ3" s="403" t="s">
        <v>6</v>
      </c>
      <c r="OR3" s="675"/>
      <c r="OT3" s="75" t="s">
        <v>0</v>
      </c>
      <c r="OU3" s="75" t="s">
        <v>1</v>
      </c>
      <c r="OV3" s="75"/>
      <c r="OW3" s="75" t="s">
        <v>2</v>
      </c>
      <c r="OX3" s="75" t="s">
        <v>3</v>
      </c>
      <c r="OY3" s="75" t="s">
        <v>4</v>
      </c>
      <c r="OZ3" s="402" t="s">
        <v>20</v>
      </c>
      <c r="PA3" s="403" t="s">
        <v>6</v>
      </c>
      <c r="PB3" s="675"/>
      <c r="PD3" s="75" t="s">
        <v>0</v>
      </c>
      <c r="PE3" s="75" t="s">
        <v>1</v>
      </c>
      <c r="PF3" s="75"/>
      <c r="PG3" s="75" t="s">
        <v>2</v>
      </c>
      <c r="PH3" s="75" t="s">
        <v>3</v>
      </c>
      <c r="PI3" s="75" t="s">
        <v>4</v>
      </c>
      <c r="PJ3" s="402" t="s">
        <v>20</v>
      </c>
      <c r="PK3" s="403" t="s">
        <v>6</v>
      </c>
      <c r="PL3" s="675"/>
      <c r="PN3" s="75" t="s">
        <v>0</v>
      </c>
      <c r="PO3" s="75" t="s">
        <v>1</v>
      </c>
      <c r="PP3" s="75"/>
      <c r="PQ3" s="75" t="s">
        <v>2</v>
      </c>
      <c r="PR3" s="75" t="s">
        <v>3</v>
      </c>
      <c r="PS3" s="75" t="s">
        <v>4</v>
      </c>
      <c r="PT3" s="402" t="s">
        <v>20</v>
      </c>
      <c r="PU3" s="403" t="s">
        <v>6</v>
      </c>
      <c r="PW3" s="75" t="s">
        <v>0</v>
      </c>
      <c r="PX3" s="75" t="s">
        <v>1</v>
      </c>
      <c r="PY3" s="75"/>
      <c r="PZ3" s="75" t="s">
        <v>2</v>
      </c>
      <c r="QA3" s="75" t="s">
        <v>3</v>
      </c>
      <c r="QB3" s="75" t="s">
        <v>4</v>
      </c>
      <c r="QC3" s="402" t="s">
        <v>20</v>
      </c>
      <c r="QD3" s="403" t="s">
        <v>6</v>
      </c>
      <c r="QF3" s="75" t="s">
        <v>0</v>
      </c>
      <c r="QG3" s="75" t="s">
        <v>1</v>
      </c>
      <c r="QH3" s="75"/>
      <c r="QI3" s="75" t="s">
        <v>2</v>
      </c>
      <c r="QJ3" s="75" t="s">
        <v>3</v>
      </c>
      <c r="QK3" s="75" t="s">
        <v>4</v>
      </c>
      <c r="QL3" s="402" t="s">
        <v>20</v>
      </c>
      <c r="QM3" s="403" t="s">
        <v>6</v>
      </c>
      <c r="QO3" s="75" t="s">
        <v>0</v>
      </c>
      <c r="QP3" s="75" t="s">
        <v>1</v>
      </c>
      <c r="QQ3" s="75"/>
      <c r="QR3" s="75" t="s">
        <v>2</v>
      </c>
      <c r="QS3" s="75" t="s">
        <v>3</v>
      </c>
      <c r="QT3" s="75" t="s">
        <v>4</v>
      </c>
      <c r="QU3" s="402" t="s">
        <v>20</v>
      </c>
      <c r="QV3" s="403" t="s">
        <v>6</v>
      </c>
      <c r="QX3" s="75" t="s">
        <v>0</v>
      </c>
      <c r="QY3" s="75" t="s">
        <v>1</v>
      </c>
      <c r="QZ3" s="75"/>
      <c r="RA3" s="75" t="s">
        <v>2</v>
      </c>
      <c r="RB3" s="75" t="s">
        <v>3</v>
      </c>
      <c r="RC3" s="75" t="s">
        <v>4</v>
      </c>
      <c r="RD3" s="402" t="s">
        <v>20</v>
      </c>
      <c r="RE3" s="403" t="s">
        <v>6</v>
      </c>
      <c r="RG3" s="75" t="s">
        <v>0</v>
      </c>
      <c r="RH3" s="75" t="s">
        <v>1</v>
      </c>
      <c r="RI3" s="75"/>
      <c r="RJ3" s="75" t="s">
        <v>2</v>
      </c>
      <c r="RK3" s="75" t="s">
        <v>3</v>
      </c>
      <c r="RL3" s="75" t="s">
        <v>4</v>
      </c>
      <c r="RM3" s="402" t="s">
        <v>20</v>
      </c>
      <c r="RN3" s="403" t="s">
        <v>6</v>
      </c>
      <c r="RP3" s="75" t="s">
        <v>0</v>
      </c>
      <c r="RQ3" s="75" t="s">
        <v>1</v>
      </c>
      <c r="RR3" s="75"/>
      <c r="RS3" s="75" t="s">
        <v>2</v>
      </c>
      <c r="RT3" s="75" t="s">
        <v>3</v>
      </c>
      <c r="RU3" s="75" t="s">
        <v>4</v>
      </c>
      <c r="RV3" s="402" t="s">
        <v>20</v>
      </c>
      <c r="RW3" s="403" t="s">
        <v>6</v>
      </c>
      <c r="RY3" s="75" t="s">
        <v>0</v>
      </c>
      <c r="RZ3" s="75" t="s">
        <v>1</v>
      </c>
      <c r="SA3" s="75"/>
      <c r="SB3" s="75" t="s">
        <v>2</v>
      </c>
      <c r="SC3" s="75" t="s">
        <v>3</v>
      </c>
      <c r="SD3" s="75" t="s">
        <v>4</v>
      </c>
      <c r="SE3" s="402" t="s">
        <v>20</v>
      </c>
      <c r="SF3" s="403" t="s">
        <v>6</v>
      </c>
      <c r="SH3" s="75" t="s">
        <v>0</v>
      </c>
      <c r="SI3" s="75" t="s">
        <v>1</v>
      </c>
      <c r="SJ3" s="75"/>
      <c r="SK3" s="75" t="s">
        <v>2</v>
      </c>
      <c r="SL3" s="75" t="s">
        <v>3</v>
      </c>
      <c r="SM3" s="75" t="s">
        <v>4</v>
      </c>
      <c r="SN3" s="402" t="s">
        <v>20</v>
      </c>
      <c r="SO3" s="403" t="s">
        <v>6</v>
      </c>
      <c r="SQ3" s="75" t="s">
        <v>0</v>
      </c>
      <c r="SR3" s="75" t="s">
        <v>1</v>
      </c>
      <c r="SS3" s="75"/>
      <c r="ST3" s="75" t="s">
        <v>2</v>
      </c>
      <c r="SU3" s="75" t="s">
        <v>3</v>
      </c>
      <c r="SV3" s="75" t="s">
        <v>4</v>
      </c>
      <c r="SW3" s="402" t="s">
        <v>20</v>
      </c>
      <c r="SX3" s="403" t="s">
        <v>6</v>
      </c>
      <c r="SZ3" s="75" t="s">
        <v>0</v>
      </c>
      <c r="TA3" s="75" t="s">
        <v>1</v>
      </c>
      <c r="TB3" s="75"/>
      <c r="TC3" s="75" t="s">
        <v>2</v>
      </c>
      <c r="TD3" s="75" t="s">
        <v>3</v>
      </c>
      <c r="TE3" s="75" t="s">
        <v>4</v>
      </c>
      <c r="TF3" s="402" t="s">
        <v>20</v>
      </c>
      <c r="TG3" s="403" t="s">
        <v>6</v>
      </c>
      <c r="TI3" s="75" t="s">
        <v>0</v>
      </c>
      <c r="TJ3" s="75" t="s">
        <v>1</v>
      </c>
      <c r="TK3" s="75"/>
      <c r="TL3" s="75" t="s">
        <v>2</v>
      </c>
      <c r="TM3" s="75" t="s">
        <v>3</v>
      </c>
      <c r="TN3" s="75" t="s">
        <v>4</v>
      </c>
      <c r="TO3" s="402" t="s">
        <v>20</v>
      </c>
      <c r="TP3" s="403" t="s">
        <v>6</v>
      </c>
      <c r="TR3" s="75" t="s">
        <v>0</v>
      </c>
      <c r="TS3" s="75" t="s">
        <v>1</v>
      </c>
      <c r="TT3" s="75"/>
      <c r="TU3" s="75" t="s">
        <v>2</v>
      </c>
      <c r="TV3" s="75" t="s">
        <v>3</v>
      </c>
      <c r="TW3" s="75" t="s">
        <v>4</v>
      </c>
      <c r="TX3" s="402" t="s">
        <v>20</v>
      </c>
      <c r="TY3" s="403" t="s">
        <v>6</v>
      </c>
      <c r="UA3" s="75" t="s">
        <v>0</v>
      </c>
      <c r="UB3" s="75" t="s">
        <v>1</v>
      </c>
      <c r="UC3" s="75"/>
      <c r="UD3" s="75" t="s">
        <v>2</v>
      </c>
      <c r="UE3" s="75" t="s">
        <v>3</v>
      </c>
      <c r="UF3" s="75" t="s">
        <v>4</v>
      </c>
      <c r="UG3" s="402" t="s">
        <v>20</v>
      </c>
      <c r="UH3" s="403" t="s">
        <v>6</v>
      </c>
      <c r="UJ3" s="75" t="s">
        <v>0</v>
      </c>
      <c r="UK3" s="75" t="s">
        <v>1</v>
      </c>
      <c r="UL3" s="75"/>
      <c r="UM3" s="75" t="s">
        <v>2</v>
      </c>
      <c r="UN3" s="75" t="s">
        <v>3</v>
      </c>
      <c r="UO3" s="75" t="s">
        <v>4</v>
      </c>
      <c r="UP3" s="402" t="s">
        <v>20</v>
      </c>
      <c r="UQ3" s="403" t="s">
        <v>6</v>
      </c>
      <c r="US3" s="75" t="s">
        <v>0</v>
      </c>
      <c r="UT3" s="75" t="s">
        <v>1</v>
      </c>
      <c r="UU3" s="75"/>
      <c r="UV3" s="75" t="s">
        <v>2</v>
      </c>
      <c r="UW3" s="75" t="s">
        <v>3</v>
      </c>
      <c r="UX3" s="75" t="s">
        <v>4</v>
      </c>
      <c r="UY3" s="402" t="s">
        <v>20</v>
      </c>
      <c r="UZ3" s="403" t="s">
        <v>6</v>
      </c>
      <c r="VB3" s="75" t="s">
        <v>0</v>
      </c>
      <c r="VC3" s="75" t="s">
        <v>1</v>
      </c>
      <c r="VD3" s="75"/>
      <c r="VE3" s="75" t="s">
        <v>2</v>
      </c>
      <c r="VF3" s="75" t="s">
        <v>3</v>
      </c>
      <c r="VG3" s="75" t="s">
        <v>4</v>
      </c>
      <c r="VH3" s="402" t="s">
        <v>20</v>
      </c>
      <c r="VI3" s="403" t="s">
        <v>6</v>
      </c>
      <c r="VK3" s="75" t="s">
        <v>0</v>
      </c>
      <c r="VL3" s="75" t="s">
        <v>1</v>
      </c>
      <c r="VM3" s="75"/>
      <c r="VN3" s="75" t="s">
        <v>2</v>
      </c>
      <c r="VO3" s="75" t="s">
        <v>3</v>
      </c>
      <c r="VP3" s="75" t="s">
        <v>4</v>
      </c>
      <c r="VQ3" s="402" t="s">
        <v>20</v>
      </c>
      <c r="VR3" s="403" t="s">
        <v>6</v>
      </c>
      <c r="VT3" s="75" t="s">
        <v>0</v>
      </c>
      <c r="VU3" s="75" t="s">
        <v>1</v>
      </c>
      <c r="VV3" s="75"/>
      <c r="VW3" s="75" t="s">
        <v>2</v>
      </c>
      <c r="VX3" s="75" t="s">
        <v>3</v>
      </c>
      <c r="VY3" s="75" t="s">
        <v>4</v>
      </c>
      <c r="VZ3" s="402" t="s">
        <v>20</v>
      </c>
      <c r="WA3" s="403" t="s">
        <v>6</v>
      </c>
      <c r="WC3" s="75" t="s">
        <v>0</v>
      </c>
      <c r="WD3" s="75" t="s">
        <v>1</v>
      </c>
      <c r="WE3" s="75"/>
      <c r="WF3" s="75" t="s">
        <v>2</v>
      </c>
      <c r="WG3" s="75" t="s">
        <v>3</v>
      </c>
      <c r="WH3" s="75" t="s">
        <v>4</v>
      </c>
      <c r="WI3" s="402" t="s">
        <v>20</v>
      </c>
      <c r="WJ3" s="403" t="s">
        <v>6</v>
      </c>
      <c r="WL3" s="75" t="s">
        <v>0</v>
      </c>
      <c r="WM3" s="75" t="s">
        <v>1</v>
      </c>
      <c r="WN3" s="75"/>
      <c r="WO3" s="75" t="s">
        <v>2</v>
      </c>
      <c r="WP3" s="75" t="s">
        <v>3</v>
      </c>
      <c r="WQ3" s="75" t="s">
        <v>4</v>
      </c>
      <c r="WR3" s="402" t="s">
        <v>20</v>
      </c>
      <c r="WS3" s="403" t="s">
        <v>6</v>
      </c>
      <c r="WU3" s="75" t="s">
        <v>0</v>
      </c>
      <c r="WV3" s="75" t="s">
        <v>1</v>
      </c>
      <c r="WW3" s="75"/>
      <c r="WX3" s="75" t="s">
        <v>2</v>
      </c>
      <c r="WY3" s="75" t="s">
        <v>3</v>
      </c>
      <c r="WZ3" s="75" t="s">
        <v>4</v>
      </c>
      <c r="XA3" s="402" t="s">
        <v>20</v>
      </c>
      <c r="XB3" s="403" t="s">
        <v>6</v>
      </c>
      <c r="XD3" s="75" t="s">
        <v>0</v>
      </c>
      <c r="XE3" s="75" t="s">
        <v>1</v>
      </c>
      <c r="XF3" s="75"/>
      <c r="XG3" s="75" t="s">
        <v>2</v>
      </c>
      <c r="XH3" s="75" t="s">
        <v>3</v>
      </c>
      <c r="XI3" s="75" t="s">
        <v>4</v>
      </c>
      <c r="XJ3" s="402" t="s">
        <v>20</v>
      </c>
      <c r="XK3" s="403" t="s">
        <v>6</v>
      </c>
      <c r="XM3" s="75" t="s">
        <v>0</v>
      </c>
      <c r="XN3" s="75" t="s">
        <v>1</v>
      </c>
      <c r="XO3" s="75"/>
      <c r="XP3" s="75" t="s">
        <v>2</v>
      </c>
      <c r="XQ3" s="75" t="s">
        <v>3</v>
      </c>
      <c r="XR3" s="75" t="s">
        <v>4</v>
      </c>
      <c r="XS3" s="402" t="s">
        <v>20</v>
      </c>
      <c r="XT3" s="403" t="s">
        <v>6</v>
      </c>
      <c r="XV3" s="75" t="s">
        <v>0</v>
      </c>
      <c r="XW3" s="75" t="s">
        <v>1</v>
      </c>
      <c r="XX3" s="75"/>
      <c r="XY3" s="75" t="s">
        <v>2</v>
      </c>
      <c r="XZ3" s="75" t="s">
        <v>3</v>
      </c>
      <c r="YA3" s="75" t="s">
        <v>4</v>
      </c>
      <c r="YB3" s="402" t="s">
        <v>20</v>
      </c>
      <c r="YC3" s="403" t="s">
        <v>6</v>
      </c>
      <c r="YE3" s="75" t="s">
        <v>0</v>
      </c>
      <c r="YF3" s="75" t="s">
        <v>1</v>
      </c>
      <c r="YG3" s="75"/>
      <c r="YH3" s="75" t="s">
        <v>2</v>
      </c>
      <c r="YI3" s="75" t="s">
        <v>3</v>
      </c>
      <c r="YJ3" s="75" t="s">
        <v>4</v>
      </c>
      <c r="YK3" s="402" t="s">
        <v>20</v>
      </c>
      <c r="YL3" s="403" t="s">
        <v>6</v>
      </c>
      <c r="YN3" s="75" t="s">
        <v>0</v>
      </c>
      <c r="YO3" s="75" t="s">
        <v>1</v>
      </c>
      <c r="YP3" s="75"/>
      <c r="YQ3" s="75" t="s">
        <v>2</v>
      </c>
      <c r="YR3" s="75" t="s">
        <v>3</v>
      </c>
      <c r="YS3" s="75" t="s">
        <v>4</v>
      </c>
      <c r="YT3" s="402" t="s">
        <v>20</v>
      </c>
      <c r="YU3" s="403" t="s">
        <v>6</v>
      </c>
      <c r="YW3" s="75" t="s">
        <v>0</v>
      </c>
      <c r="YX3" s="75" t="s">
        <v>1</v>
      </c>
      <c r="YY3" s="75"/>
      <c r="YZ3" s="75" t="s">
        <v>2</v>
      </c>
      <c r="ZA3" s="75" t="s">
        <v>3</v>
      </c>
      <c r="ZB3" s="75" t="s">
        <v>4</v>
      </c>
      <c r="ZC3" s="402" t="s">
        <v>20</v>
      </c>
      <c r="ZD3" s="403" t="s">
        <v>6</v>
      </c>
      <c r="ZF3" s="75" t="s">
        <v>0</v>
      </c>
      <c r="ZG3" s="75" t="s">
        <v>1</v>
      </c>
      <c r="ZH3" s="75"/>
      <c r="ZI3" s="75" t="s">
        <v>2</v>
      </c>
      <c r="ZJ3" s="75" t="s">
        <v>3</v>
      </c>
      <c r="ZK3" s="75" t="s">
        <v>4</v>
      </c>
      <c r="ZL3" s="402" t="s">
        <v>20</v>
      </c>
      <c r="ZM3" s="403" t="s">
        <v>6</v>
      </c>
      <c r="ZO3" s="75" t="s">
        <v>0</v>
      </c>
      <c r="ZP3" s="75" t="s">
        <v>1</v>
      </c>
      <c r="ZQ3" s="75"/>
      <c r="ZR3" s="75" t="s">
        <v>2</v>
      </c>
      <c r="ZS3" s="75" t="s">
        <v>3</v>
      </c>
      <c r="ZT3" s="75" t="s">
        <v>4</v>
      </c>
      <c r="ZU3" s="402" t="s">
        <v>20</v>
      </c>
      <c r="ZV3" s="403" t="s">
        <v>6</v>
      </c>
      <c r="ZX3" s="75" t="s">
        <v>0</v>
      </c>
      <c r="ZY3" s="75" t="s">
        <v>1</v>
      </c>
      <c r="ZZ3" s="75"/>
      <c r="AAA3" s="75" t="s">
        <v>2</v>
      </c>
      <c r="AAB3" s="75" t="s">
        <v>3</v>
      </c>
      <c r="AAC3" s="75" t="s">
        <v>4</v>
      </c>
      <c r="AAD3" s="402" t="s">
        <v>20</v>
      </c>
      <c r="AAE3" s="403" t="s">
        <v>6</v>
      </c>
      <c r="AAG3" s="75" t="s">
        <v>0</v>
      </c>
      <c r="AAH3" s="75" t="s">
        <v>1</v>
      </c>
      <c r="AAI3" s="75"/>
      <c r="AAJ3" s="75" t="s">
        <v>2</v>
      </c>
      <c r="AAK3" s="75" t="s">
        <v>3</v>
      </c>
      <c r="AAL3" s="75" t="s">
        <v>4</v>
      </c>
      <c r="AAM3" s="402" t="s">
        <v>20</v>
      </c>
      <c r="AAN3" s="403" t="s">
        <v>6</v>
      </c>
      <c r="AAP3" s="75" t="s">
        <v>0</v>
      </c>
      <c r="AAQ3" s="75" t="s">
        <v>1</v>
      </c>
      <c r="AAR3" s="75"/>
      <c r="AAS3" s="75" t="s">
        <v>2</v>
      </c>
      <c r="AAT3" s="75" t="s">
        <v>3</v>
      </c>
      <c r="AAU3" s="75" t="s">
        <v>4</v>
      </c>
      <c r="AAV3" s="402" t="s">
        <v>20</v>
      </c>
      <c r="AAW3" s="403" t="s">
        <v>6</v>
      </c>
      <c r="AAY3" s="75" t="s">
        <v>0</v>
      </c>
      <c r="AAZ3" s="75" t="s">
        <v>1</v>
      </c>
      <c r="ABA3" s="75"/>
      <c r="ABB3" s="75" t="s">
        <v>2</v>
      </c>
      <c r="ABC3" s="75" t="s">
        <v>3</v>
      </c>
      <c r="ABD3" s="75" t="s">
        <v>4</v>
      </c>
      <c r="ABE3" s="402" t="s">
        <v>20</v>
      </c>
      <c r="ABF3" s="403" t="s">
        <v>6</v>
      </c>
      <c r="ABH3" s="75" t="s">
        <v>0</v>
      </c>
      <c r="ABI3" s="75" t="s">
        <v>1</v>
      </c>
      <c r="ABJ3" s="75"/>
      <c r="ABK3" s="75" t="s">
        <v>2</v>
      </c>
      <c r="ABL3" s="75" t="s">
        <v>3</v>
      </c>
      <c r="ABM3" s="75" t="s">
        <v>4</v>
      </c>
      <c r="ABN3" s="402" t="s">
        <v>20</v>
      </c>
      <c r="ABO3" s="403" t="s">
        <v>6</v>
      </c>
      <c r="ABQ3" s="75" t="s">
        <v>0</v>
      </c>
      <c r="ABR3" s="75" t="s">
        <v>1</v>
      </c>
      <c r="ABS3" s="75"/>
      <c r="ABT3" s="75" t="s">
        <v>2</v>
      </c>
      <c r="ABU3" s="75" t="s">
        <v>3</v>
      </c>
      <c r="ABV3" s="75" t="s">
        <v>4</v>
      </c>
      <c r="ABW3" s="402" t="s">
        <v>20</v>
      </c>
      <c r="ABX3" s="403" t="s">
        <v>6</v>
      </c>
      <c r="ABZ3" s="75" t="s">
        <v>0</v>
      </c>
      <c r="ACA3" s="75" t="s">
        <v>1</v>
      </c>
      <c r="ACB3" s="75"/>
      <c r="ACC3" s="75" t="s">
        <v>2</v>
      </c>
      <c r="ACD3" s="75" t="s">
        <v>3</v>
      </c>
      <c r="ACE3" s="75" t="s">
        <v>4</v>
      </c>
      <c r="ACF3" s="402" t="s">
        <v>20</v>
      </c>
      <c r="ACG3" s="403" t="s">
        <v>6</v>
      </c>
      <c r="ACI3" s="75" t="s">
        <v>0</v>
      </c>
      <c r="ACJ3" s="75" t="s">
        <v>1</v>
      </c>
      <c r="ACK3" s="75"/>
      <c r="ACL3" s="75" t="s">
        <v>2</v>
      </c>
      <c r="ACM3" s="75" t="s">
        <v>3</v>
      </c>
      <c r="ACN3" s="75" t="s">
        <v>4</v>
      </c>
      <c r="ACO3" s="402" t="s">
        <v>20</v>
      </c>
      <c r="ACP3" s="403" t="s">
        <v>6</v>
      </c>
      <c r="ACR3" s="75" t="s">
        <v>0</v>
      </c>
      <c r="ACS3" s="75" t="s">
        <v>1</v>
      </c>
      <c r="ACT3" s="75"/>
      <c r="ACU3" s="75" t="s">
        <v>2</v>
      </c>
      <c r="ACV3" s="75" t="s">
        <v>3</v>
      </c>
      <c r="ACW3" s="75" t="s">
        <v>4</v>
      </c>
      <c r="ACX3" s="402" t="s">
        <v>20</v>
      </c>
      <c r="ACY3" s="403" t="s">
        <v>6</v>
      </c>
      <c r="ADA3" s="75" t="s">
        <v>0</v>
      </c>
      <c r="ADB3" s="75" t="s">
        <v>1</v>
      </c>
      <c r="ADC3" s="75"/>
      <c r="ADD3" s="75" t="s">
        <v>2</v>
      </c>
      <c r="ADE3" s="75" t="s">
        <v>3</v>
      </c>
      <c r="ADF3" s="75" t="s">
        <v>4</v>
      </c>
      <c r="ADG3" s="402" t="s">
        <v>20</v>
      </c>
      <c r="ADH3" s="403" t="s">
        <v>6</v>
      </c>
      <c r="ADJ3" s="75" t="s">
        <v>0</v>
      </c>
      <c r="ADK3" s="75" t="s">
        <v>1</v>
      </c>
      <c r="ADL3" s="75"/>
      <c r="ADM3" s="75" t="s">
        <v>2</v>
      </c>
      <c r="ADN3" s="75" t="s">
        <v>3</v>
      </c>
      <c r="ADO3" s="75" t="s">
        <v>4</v>
      </c>
      <c r="ADP3" s="402" t="s">
        <v>20</v>
      </c>
      <c r="ADQ3" s="403" t="s">
        <v>6</v>
      </c>
      <c r="ADS3" s="75" t="s">
        <v>0</v>
      </c>
      <c r="ADT3" s="75" t="s">
        <v>1</v>
      </c>
      <c r="ADU3" s="75"/>
      <c r="ADV3" s="75" t="s">
        <v>2</v>
      </c>
      <c r="ADW3" s="75" t="s">
        <v>3</v>
      </c>
      <c r="ADX3" s="75" t="s">
        <v>4</v>
      </c>
      <c r="ADY3" s="402" t="s">
        <v>20</v>
      </c>
      <c r="ADZ3" s="403" t="s">
        <v>6</v>
      </c>
      <c r="AEB3" s="75" t="s">
        <v>0</v>
      </c>
      <c r="AEC3" s="75" t="s">
        <v>1</v>
      </c>
      <c r="AED3" s="75"/>
      <c r="AEE3" s="75" t="s">
        <v>2</v>
      </c>
      <c r="AEF3" s="75" t="s">
        <v>3</v>
      </c>
      <c r="AEG3" s="75" t="s">
        <v>4</v>
      </c>
      <c r="AEH3" s="402" t="s">
        <v>20</v>
      </c>
      <c r="AEI3" s="403" t="s">
        <v>6</v>
      </c>
      <c r="AEK3" s="75" t="s">
        <v>0</v>
      </c>
      <c r="AEL3" s="75" t="s">
        <v>1</v>
      </c>
      <c r="AEM3" s="75"/>
      <c r="AEN3" s="75" t="s">
        <v>2</v>
      </c>
      <c r="AEO3" s="75" t="s">
        <v>3</v>
      </c>
      <c r="AEP3" s="75" t="s">
        <v>4</v>
      </c>
      <c r="AEQ3" s="402" t="s">
        <v>20</v>
      </c>
      <c r="AER3" s="403" t="s">
        <v>6</v>
      </c>
    </row>
    <row r="4" spans="1:824" ht="16.5" customHeight="1" thickTop="1" x14ac:dyDescent="0.25">
      <c r="A4" s="146">
        <v>1</v>
      </c>
      <c r="B4" s="267" t="str">
        <f t="shared" ref="B4:I4" si="0">K6</f>
        <v>SEABOARD FOODS</v>
      </c>
      <c r="C4" s="267" t="str">
        <f t="shared" si="0"/>
        <v>Seaboard</v>
      </c>
      <c r="D4" s="269" t="str">
        <f t="shared" si="0"/>
        <v>PED. 67191520</v>
      </c>
      <c r="E4" s="144">
        <f t="shared" si="0"/>
        <v>44380</v>
      </c>
      <c r="F4" s="90">
        <f t="shared" si="0"/>
        <v>18636.759999999998</v>
      </c>
      <c r="G4" s="76">
        <f t="shared" si="0"/>
        <v>21</v>
      </c>
      <c r="H4" s="49">
        <f t="shared" si="0"/>
        <v>18757</v>
      </c>
      <c r="I4" s="110">
        <f t="shared" si="0"/>
        <v>-120.2400000000016</v>
      </c>
      <c r="L4" s="79" t="s">
        <v>23</v>
      </c>
      <c r="Q4" s="388"/>
      <c r="V4" s="79" t="s">
        <v>23</v>
      </c>
      <c r="AA4" s="388"/>
      <c r="AF4" s="79" t="s">
        <v>23</v>
      </c>
      <c r="AK4" s="388"/>
      <c r="AP4" s="79" t="s">
        <v>23</v>
      </c>
      <c r="AU4" s="76"/>
      <c r="AZ4" s="200"/>
      <c r="BE4" s="388"/>
      <c r="BJ4" s="79" t="s">
        <v>23</v>
      </c>
      <c r="BO4" s="76"/>
      <c r="BT4" s="79" t="s">
        <v>23</v>
      </c>
      <c r="BY4" s="388"/>
      <c r="CD4" s="79" t="s">
        <v>23</v>
      </c>
      <c r="CI4" s="388"/>
      <c r="CN4" s="79" t="s">
        <v>23</v>
      </c>
      <c r="CS4" s="76"/>
      <c r="CX4" s="79" t="s">
        <v>23</v>
      </c>
      <c r="DC4" s="388"/>
      <c r="DH4" s="79" t="s">
        <v>23</v>
      </c>
      <c r="DM4" s="388"/>
      <c r="DR4" s="79" t="s">
        <v>23</v>
      </c>
      <c r="DW4" s="388"/>
      <c r="EB4" s="79" t="s">
        <v>23</v>
      </c>
      <c r="EG4" s="133"/>
      <c r="EL4" s="79" t="s">
        <v>23</v>
      </c>
      <c r="EQ4" s="133"/>
      <c r="EV4" s="79" t="s">
        <v>74</v>
      </c>
      <c r="FA4" s="76"/>
      <c r="FF4" s="76" t="s">
        <v>23</v>
      </c>
      <c r="FI4" s="99"/>
      <c r="FJ4" s="139"/>
      <c r="FK4" s="388"/>
      <c r="FP4" s="79" t="s">
        <v>23</v>
      </c>
      <c r="FU4" s="76"/>
      <c r="FZ4" s="79" t="s">
        <v>23</v>
      </c>
      <c r="GE4" s="76"/>
      <c r="GF4" s="162"/>
      <c r="GG4" s="690"/>
      <c r="GJ4" s="79" t="s">
        <v>23</v>
      </c>
      <c r="GO4" s="388"/>
      <c r="GT4" s="79" t="s">
        <v>23</v>
      </c>
      <c r="GY4" s="388"/>
      <c r="HD4" s="79" t="s">
        <v>23</v>
      </c>
      <c r="HI4" s="388"/>
      <c r="HJ4" s="76"/>
      <c r="HK4" s="693"/>
      <c r="HN4" s="79" t="s">
        <v>23</v>
      </c>
      <c r="HS4" s="388"/>
      <c r="HX4" s="79" t="s">
        <v>23</v>
      </c>
      <c r="IC4" s="388"/>
      <c r="IF4" s="79" t="s">
        <v>47</v>
      </c>
      <c r="IG4" s="267"/>
      <c r="IH4" s="79" t="s">
        <v>23</v>
      </c>
      <c r="II4" s="267"/>
      <c r="IJ4" s="267"/>
      <c r="IK4" s="267"/>
      <c r="IL4" s="267"/>
      <c r="IM4" s="335"/>
      <c r="IR4" s="79" t="s">
        <v>23</v>
      </c>
      <c r="IW4" s="388"/>
      <c r="JB4" s="79" t="s">
        <v>23</v>
      </c>
      <c r="JG4" s="388"/>
      <c r="JH4" s="110"/>
      <c r="JL4" s="79" t="s">
        <v>23</v>
      </c>
      <c r="JQ4" s="335"/>
      <c r="JV4" s="79" t="s">
        <v>23</v>
      </c>
      <c r="JY4" s="79" t="s">
        <v>49</v>
      </c>
      <c r="KA4" s="388"/>
      <c r="KB4" s="162"/>
      <c r="KC4" s="690"/>
      <c r="KF4" s="79" t="s">
        <v>23</v>
      </c>
      <c r="KK4" s="388"/>
      <c r="KO4" s="76"/>
      <c r="KP4" s="76" t="s">
        <v>23</v>
      </c>
      <c r="KU4" s="76"/>
      <c r="KV4" s="137"/>
      <c r="KW4" s="703"/>
      <c r="KZ4" s="79" t="s">
        <v>23</v>
      </c>
      <c r="LB4" s="143"/>
      <c r="LE4" s="217"/>
      <c r="LJ4" s="79" t="s">
        <v>23</v>
      </c>
      <c r="LO4" s="388"/>
      <c r="LP4" s="110"/>
      <c r="LT4" s="79" t="s">
        <v>23</v>
      </c>
      <c r="LY4" s="388"/>
      <c r="MC4" s="79" t="s">
        <v>23</v>
      </c>
      <c r="MH4" s="388"/>
      <c r="MM4" s="79" t="s">
        <v>23</v>
      </c>
      <c r="MR4" s="388"/>
      <c r="MW4" s="79" t="s">
        <v>23</v>
      </c>
      <c r="NB4" s="388"/>
      <c r="NG4" s="79" t="s">
        <v>23</v>
      </c>
      <c r="NL4" s="388"/>
      <c r="NQ4" s="79" t="s">
        <v>23</v>
      </c>
      <c r="NV4" s="388"/>
      <c r="OA4" s="79" t="s">
        <v>23</v>
      </c>
      <c r="OF4" s="388"/>
      <c r="OK4" s="79" t="s">
        <v>23</v>
      </c>
      <c r="OP4" s="217"/>
      <c r="OU4" s="79" t="s">
        <v>23</v>
      </c>
      <c r="OZ4" s="388"/>
      <c r="PE4" s="79" t="s">
        <v>23</v>
      </c>
      <c r="PJ4" s="388"/>
      <c r="PO4" s="79" t="s">
        <v>23</v>
      </c>
      <c r="PT4" s="388"/>
      <c r="PX4" s="79" t="s">
        <v>23</v>
      </c>
      <c r="QC4" s="388"/>
      <c r="QG4" s="79" t="s">
        <v>23</v>
      </c>
      <c r="QL4" s="388"/>
      <c r="QP4" s="79" t="s">
        <v>23</v>
      </c>
      <c r="QU4" s="388"/>
      <c r="QY4" s="79" t="s">
        <v>23</v>
      </c>
      <c r="RD4" s="388"/>
      <c r="RH4" s="79" t="s">
        <v>23</v>
      </c>
      <c r="RM4" s="388"/>
      <c r="RQ4" s="79" t="s">
        <v>23</v>
      </c>
      <c r="RV4" s="388"/>
      <c r="RZ4" s="79" t="s">
        <v>23</v>
      </c>
      <c r="SE4" s="388"/>
      <c r="SI4" s="79" t="s">
        <v>23</v>
      </c>
      <c r="SN4" s="388"/>
      <c r="SR4" s="79" t="s">
        <v>23</v>
      </c>
      <c r="SW4" s="388"/>
      <c r="TA4" s="79" t="s">
        <v>23</v>
      </c>
      <c r="TF4" s="388"/>
      <c r="TJ4" s="79" t="s">
        <v>23</v>
      </c>
      <c r="TO4" s="388"/>
      <c r="TS4" s="79" t="s">
        <v>23</v>
      </c>
      <c r="TX4" s="388"/>
      <c r="UB4" s="79" t="s">
        <v>23</v>
      </c>
      <c r="UG4" s="388"/>
      <c r="UK4" s="79" t="s">
        <v>23</v>
      </c>
      <c r="UP4" s="388"/>
      <c r="UT4" s="79" t="s">
        <v>23</v>
      </c>
      <c r="UY4" s="388"/>
      <c r="VC4" s="79" t="s">
        <v>23</v>
      </c>
      <c r="VH4" s="388"/>
      <c r="VL4" s="79" t="s">
        <v>23</v>
      </c>
      <c r="VQ4" s="388"/>
      <c r="VU4" s="79" t="s">
        <v>23</v>
      </c>
      <c r="VZ4" s="388"/>
      <c r="WD4" s="79" t="s">
        <v>23</v>
      </c>
      <c r="WI4" s="388"/>
      <c r="WM4" s="79" t="s">
        <v>23</v>
      </c>
      <c r="WR4" s="388"/>
      <c r="WV4" s="79" t="s">
        <v>23</v>
      </c>
      <c r="XA4" s="388"/>
      <c r="XE4" s="79" t="s">
        <v>23</v>
      </c>
      <c r="XJ4" s="388"/>
      <c r="XN4" s="79" t="s">
        <v>23</v>
      </c>
      <c r="XS4" s="388"/>
      <c r="XW4" s="79" t="s">
        <v>23</v>
      </c>
      <c r="YB4" s="388"/>
      <c r="YF4" s="79" t="s">
        <v>23</v>
      </c>
      <c r="YK4" s="388"/>
      <c r="YO4" s="79" t="s">
        <v>23</v>
      </c>
      <c r="YT4" s="388"/>
      <c r="YX4" s="79" t="s">
        <v>23</v>
      </c>
      <c r="ZC4" s="388"/>
      <c r="ZG4" s="79" t="s">
        <v>23</v>
      </c>
      <c r="ZL4" s="388"/>
      <c r="ZP4" s="79" t="s">
        <v>23</v>
      </c>
      <c r="ZU4" s="388"/>
      <c r="ZY4" s="79" t="s">
        <v>23</v>
      </c>
      <c r="AAD4" s="388"/>
      <c r="AAH4" s="79" t="s">
        <v>23</v>
      </c>
      <c r="AAM4" s="388"/>
      <c r="AAQ4" s="79" t="s">
        <v>23</v>
      </c>
      <c r="AAV4" s="388"/>
      <c r="AAZ4" s="79" t="s">
        <v>23</v>
      </c>
      <c r="ABE4" s="388"/>
      <c r="ABI4" s="79" t="s">
        <v>23</v>
      </c>
      <c r="ABN4" s="388"/>
      <c r="ABR4" s="79" t="s">
        <v>23</v>
      </c>
      <c r="ABW4" s="388"/>
      <c r="ACA4" s="79" t="s">
        <v>23</v>
      </c>
      <c r="ACF4" s="388"/>
      <c r="ACJ4" s="79" t="s">
        <v>23</v>
      </c>
      <c r="ACO4" s="388"/>
      <c r="ACS4" s="79" t="s">
        <v>23</v>
      </c>
      <c r="ACX4" s="388"/>
      <c r="ADB4" s="79" t="s">
        <v>23</v>
      </c>
      <c r="ADG4" s="388"/>
      <c r="ADK4" s="79" t="s">
        <v>23</v>
      </c>
      <c r="ADP4" s="388"/>
      <c r="ADT4" s="79" t="s">
        <v>23</v>
      </c>
      <c r="ADY4" s="388"/>
      <c r="AEC4" s="79" t="s">
        <v>23</v>
      </c>
      <c r="AEH4" s="388"/>
      <c r="AEL4" s="79" t="s">
        <v>23</v>
      </c>
      <c r="AEQ4" s="388"/>
    </row>
    <row r="5" spans="1:824" ht="15.75" customHeight="1" x14ac:dyDescent="0.25">
      <c r="A5" s="146">
        <v>2</v>
      </c>
      <c r="B5" s="267" t="str">
        <f t="shared" ref="B5:H5" si="1">U5</f>
        <v>TYSON FRESH MEAT</v>
      </c>
      <c r="C5" s="267" t="str">
        <f t="shared" si="1"/>
        <v xml:space="preserve">I B P </v>
      </c>
      <c r="D5" s="269" t="str">
        <f t="shared" si="1"/>
        <v>PED. 67341220</v>
      </c>
      <c r="E5" s="144">
        <f t="shared" si="1"/>
        <v>44384</v>
      </c>
      <c r="F5" s="90">
        <f t="shared" si="1"/>
        <v>18141.189999999999</v>
      </c>
      <c r="G5" s="76">
        <f t="shared" si="1"/>
        <v>20</v>
      </c>
      <c r="H5" s="49">
        <f t="shared" si="1"/>
        <v>18124.09</v>
      </c>
      <c r="I5" s="110">
        <f>AB5</f>
        <v>17.099999999998545</v>
      </c>
      <c r="L5" s="79" t="s">
        <v>23</v>
      </c>
      <c r="Q5" s="335"/>
      <c r="S5" s="676"/>
      <c r="T5" s="267"/>
      <c r="U5" s="275" t="s">
        <v>277</v>
      </c>
      <c r="V5" s="1016" t="s">
        <v>278</v>
      </c>
      <c r="W5" s="272" t="s">
        <v>279</v>
      </c>
      <c r="X5" s="273">
        <v>44384</v>
      </c>
      <c r="Y5" s="271">
        <v>18141.189999999999</v>
      </c>
      <c r="Z5" s="268">
        <v>20</v>
      </c>
      <c r="AA5" s="1039">
        <v>18124.09</v>
      </c>
      <c r="AB5" s="147">
        <f>Y5-AA5</f>
        <v>17.099999999998545</v>
      </c>
      <c r="AC5" s="687"/>
      <c r="AD5" s="267"/>
      <c r="AE5" s="267" t="s">
        <v>280</v>
      </c>
      <c r="AF5" s="1016" t="s">
        <v>278</v>
      </c>
      <c r="AG5" s="272" t="s">
        <v>281</v>
      </c>
      <c r="AH5" s="270">
        <v>44385</v>
      </c>
      <c r="AI5" s="271">
        <v>18202.98</v>
      </c>
      <c r="AJ5" s="268">
        <v>20</v>
      </c>
      <c r="AK5" s="1053">
        <v>18212.54</v>
      </c>
      <c r="AL5" s="147">
        <f>AI5-AK5</f>
        <v>-9.5600000000013097</v>
      </c>
      <c r="AM5" s="147"/>
      <c r="AN5" s="267"/>
      <c r="AO5" s="267" t="s">
        <v>83</v>
      </c>
      <c r="AP5" s="929" t="s">
        <v>102</v>
      </c>
      <c r="AQ5" s="272" t="s">
        <v>291</v>
      </c>
      <c r="AR5" s="270">
        <v>44386</v>
      </c>
      <c r="AS5" s="271">
        <v>18357.259999999998</v>
      </c>
      <c r="AT5" s="268">
        <v>21</v>
      </c>
      <c r="AU5" s="1053">
        <v>18364.599999999999</v>
      </c>
      <c r="AV5" s="147">
        <f>AS5-AU5</f>
        <v>-7.3400000000001455</v>
      </c>
      <c r="AW5" s="687"/>
      <c r="AX5" s="267"/>
      <c r="AY5" s="1106" t="s">
        <v>83</v>
      </c>
      <c r="AZ5" s="309" t="s">
        <v>23</v>
      </c>
      <c r="BA5" s="269" t="s">
        <v>292</v>
      </c>
      <c r="BB5" s="270">
        <v>44386</v>
      </c>
      <c r="BC5" s="271">
        <v>18402.41</v>
      </c>
      <c r="BD5" s="268">
        <v>21</v>
      </c>
      <c r="BE5" s="1053">
        <v>18427.099999999999</v>
      </c>
      <c r="BF5" s="147">
        <f>BC5-BE5</f>
        <v>-24.68999999999869</v>
      </c>
      <c r="BG5" s="687"/>
      <c r="BH5" s="267"/>
      <c r="BI5" s="267" t="s">
        <v>83</v>
      </c>
      <c r="BJ5" s="1021" t="s">
        <v>102</v>
      </c>
      <c r="BK5" s="272" t="s">
        <v>294</v>
      </c>
      <c r="BL5" s="270">
        <v>44390</v>
      </c>
      <c r="BM5" s="271">
        <v>17426</v>
      </c>
      <c r="BN5" s="268">
        <v>20</v>
      </c>
      <c r="BO5" s="1053">
        <v>17415.2</v>
      </c>
      <c r="BP5" s="147">
        <f>BM5-BO5</f>
        <v>10.799999999999272</v>
      </c>
      <c r="BQ5" s="687"/>
      <c r="BR5" s="267"/>
      <c r="BS5" s="356" t="s">
        <v>83</v>
      </c>
      <c r="BT5" s="1021" t="s">
        <v>102</v>
      </c>
      <c r="BU5" s="272" t="s">
        <v>295</v>
      </c>
      <c r="BV5" s="273">
        <v>44390</v>
      </c>
      <c r="BW5" s="271">
        <v>17228.71</v>
      </c>
      <c r="BX5" s="268">
        <v>20</v>
      </c>
      <c r="BY5" s="1053">
        <v>17238.3</v>
      </c>
      <c r="BZ5" s="147">
        <f>BW5-BY5</f>
        <v>-9.5900000000001455</v>
      </c>
      <c r="CA5" s="354"/>
      <c r="CB5" s="354"/>
      <c r="CC5" s="275" t="s">
        <v>277</v>
      </c>
      <c r="CD5" s="1022" t="s">
        <v>278</v>
      </c>
      <c r="CE5" s="269" t="s">
        <v>296</v>
      </c>
      <c r="CF5" s="273">
        <v>44391</v>
      </c>
      <c r="CG5" s="271">
        <v>18470.04</v>
      </c>
      <c r="CH5" s="268">
        <v>20</v>
      </c>
      <c r="CI5" s="1053">
        <v>18473.759999999998</v>
      </c>
      <c r="CJ5" s="147">
        <f>CG5-CI5</f>
        <v>-3.7199999999975262</v>
      </c>
      <c r="CK5" s="354"/>
      <c r="CL5" s="354"/>
      <c r="CM5" s="1105" t="s">
        <v>277</v>
      </c>
      <c r="CN5" s="1022" t="s">
        <v>297</v>
      </c>
      <c r="CO5" s="269" t="s">
        <v>298</v>
      </c>
      <c r="CP5" s="273">
        <v>44392</v>
      </c>
      <c r="CQ5" s="271">
        <v>18111.57</v>
      </c>
      <c r="CR5" s="268">
        <v>20</v>
      </c>
      <c r="CS5" s="1053">
        <v>18428.46</v>
      </c>
      <c r="CT5" s="147">
        <f>CQ5-CS5</f>
        <v>-316.88999999999942</v>
      </c>
      <c r="CU5" s="687"/>
      <c r="CV5" s="267"/>
      <c r="CW5" s="1106" t="s">
        <v>83</v>
      </c>
      <c r="CX5" s="929" t="s">
        <v>102</v>
      </c>
      <c r="CY5" s="269" t="s">
        <v>299</v>
      </c>
      <c r="CZ5" s="273">
        <v>44393</v>
      </c>
      <c r="DA5" s="271">
        <v>17560.47</v>
      </c>
      <c r="DB5" s="268">
        <v>20</v>
      </c>
      <c r="DC5" s="1053">
        <v>17595.099999999999</v>
      </c>
      <c r="DD5" s="147">
        <f>DA5-DC5</f>
        <v>-34.629999999997381</v>
      </c>
      <c r="DE5" s="687"/>
      <c r="DF5" s="267"/>
      <c r="DG5" s="267" t="s">
        <v>83</v>
      </c>
      <c r="DH5" s="1021" t="s">
        <v>102</v>
      </c>
      <c r="DI5" s="272" t="s">
        <v>300</v>
      </c>
      <c r="DJ5" s="273">
        <v>44393</v>
      </c>
      <c r="DK5" s="271">
        <v>17728.400000000001</v>
      </c>
      <c r="DL5" s="268">
        <v>20</v>
      </c>
      <c r="DM5" s="1053">
        <v>17730.8</v>
      </c>
      <c r="DN5" s="147">
        <f>DK5-DM5</f>
        <v>-2.3999999999978172</v>
      </c>
      <c r="DO5" s="687"/>
      <c r="DP5" s="267"/>
      <c r="DQ5" s="267" t="s">
        <v>83</v>
      </c>
      <c r="DR5" s="1021" t="s">
        <v>102</v>
      </c>
      <c r="DS5" s="272" t="s">
        <v>329</v>
      </c>
      <c r="DT5" s="273">
        <v>44397</v>
      </c>
      <c r="DU5" s="271">
        <v>18974.37</v>
      </c>
      <c r="DV5" s="268">
        <v>21</v>
      </c>
      <c r="DW5" s="1053">
        <v>18970.599999999999</v>
      </c>
      <c r="DX5" s="147">
        <f>DU5-DW5</f>
        <v>3.7700000000004366</v>
      </c>
      <c r="DY5" s="354"/>
      <c r="DZ5" s="267"/>
      <c r="EA5" s="267" t="s">
        <v>83</v>
      </c>
      <c r="EB5" s="929" t="s">
        <v>102</v>
      </c>
      <c r="EC5" s="272" t="s">
        <v>330</v>
      </c>
      <c r="ED5" s="273">
        <v>44398</v>
      </c>
      <c r="EE5" s="271">
        <v>18966.86</v>
      </c>
      <c r="EF5" s="268">
        <v>21</v>
      </c>
      <c r="EG5" s="1053">
        <v>18992.2</v>
      </c>
      <c r="EH5" s="147">
        <f>EE5-EG5</f>
        <v>-25.340000000000146</v>
      </c>
      <c r="EI5" s="687"/>
      <c r="EJ5" s="267" t="s">
        <v>52</v>
      </c>
      <c r="EK5" s="267" t="s">
        <v>277</v>
      </c>
      <c r="EL5" s="1016" t="s">
        <v>278</v>
      </c>
      <c r="EM5" s="274" t="s">
        <v>331</v>
      </c>
      <c r="EN5" s="273">
        <v>44399</v>
      </c>
      <c r="EO5" s="271">
        <v>18606.96</v>
      </c>
      <c r="EP5" s="268">
        <v>20</v>
      </c>
      <c r="EQ5" s="1039">
        <v>18631.2</v>
      </c>
      <c r="ER5" s="147">
        <f>EO5-EQ5</f>
        <v>-24.240000000001601</v>
      </c>
      <c r="ES5" s="687"/>
      <c r="ET5" s="267"/>
      <c r="EU5" s="267" t="s">
        <v>83</v>
      </c>
      <c r="EV5" s="929" t="s">
        <v>102</v>
      </c>
      <c r="EW5" s="272" t="s">
        <v>332</v>
      </c>
      <c r="EX5" s="273">
        <v>44400</v>
      </c>
      <c r="EY5" s="271">
        <v>18873.689999999999</v>
      </c>
      <c r="EZ5" s="268">
        <v>21</v>
      </c>
      <c r="FA5" s="1053">
        <v>18921.7</v>
      </c>
      <c r="FB5" s="147">
        <f>EY5-FA5</f>
        <v>-48.010000000002037</v>
      </c>
      <c r="FC5" s="687"/>
      <c r="FD5" s="267"/>
      <c r="FE5" s="267" t="s">
        <v>333</v>
      </c>
      <c r="FF5" s="929" t="s">
        <v>102</v>
      </c>
      <c r="FG5" s="272" t="s">
        <v>334</v>
      </c>
      <c r="FH5" s="273">
        <v>44400</v>
      </c>
      <c r="FI5" s="271">
        <v>18670.79</v>
      </c>
      <c r="FJ5" s="268">
        <v>21</v>
      </c>
      <c r="FK5" s="1039">
        <v>18681.2</v>
      </c>
      <c r="FL5" s="147">
        <f>FI5-FK5</f>
        <v>-10.409999999999854</v>
      </c>
      <c r="FM5" s="687"/>
      <c r="FN5" s="267"/>
      <c r="FO5" s="599" t="s">
        <v>277</v>
      </c>
      <c r="FP5" s="1016" t="s">
        <v>278</v>
      </c>
      <c r="FQ5" s="272" t="s">
        <v>335</v>
      </c>
      <c r="FR5" s="273">
        <v>44401</v>
      </c>
      <c r="FS5" s="271">
        <v>18785.68</v>
      </c>
      <c r="FT5" s="268">
        <v>20</v>
      </c>
      <c r="FU5" s="1053">
        <v>18876.14</v>
      </c>
      <c r="FV5" s="147">
        <f>FS5-FU5</f>
        <v>-90.459999999999127</v>
      </c>
      <c r="FW5" s="687"/>
      <c r="FX5" s="267"/>
      <c r="FY5" s="275" t="s">
        <v>83</v>
      </c>
      <c r="FZ5" s="929" t="s">
        <v>102</v>
      </c>
      <c r="GA5" s="274" t="s">
        <v>375</v>
      </c>
      <c r="GB5" s="273">
        <v>44404</v>
      </c>
      <c r="GC5" s="271">
        <v>18528.189999999999</v>
      </c>
      <c r="GD5" s="268">
        <v>21</v>
      </c>
      <c r="GE5" s="1053">
        <v>18562.099999999999</v>
      </c>
      <c r="GF5" s="147">
        <f>GC5-GE5</f>
        <v>-33.909999999999854</v>
      </c>
      <c r="GG5" s="687"/>
      <c r="GH5" s="267"/>
      <c r="GI5" s="267" t="s">
        <v>83</v>
      </c>
      <c r="GJ5" s="929" t="s">
        <v>102</v>
      </c>
      <c r="GK5" s="272" t="s">
        <v>376</v>
      </c>
      <c r="GL5" s="270">
        <v>44404</v>
      </c>
      <c r="GM5" s="271">
        <v>18836.849999999999</v>
      </c>
      <c r="GN5" s="268">
        <v>21</v>
      </c>
      <c r="GO5" s="1053">
        <v>18882.400000000001</v>
      </c>
      <c r="GP5" s="147">
        <f>GM5-GO5</f>
        <v>-45.55000000000291</v>
      </c>
      <c r="GQ5" s="687"/>
      <c r="GR5" s="267"/>
      <c r="GS5" s="267" t="s">
        <v>277</v>
      </c>
      <c r="GT5" s="1016" t="s">
        <v>278</v>
      </c>
      <c r="GU5" s="268" t="s">
        <v>379</v>
      </c>
      <c r="GV5" s="270">
        <v>44405</v>
      </c>
      <c r="GW5" s="271">
        <v>18824.84</v>
      </c>
      <c r="GX5" s="268">
        <v>20</v>
      </c>
      <c r="GY5" s="1053">
        <v>18783.54</v>
      </c>
      <c r="GZ5" s="147">
        <f>GW5-GY5</f>
        <v>41.299999999999272</v>
      </c>
      <c r="HA5" s="687"/>
      <c r="HB5" s="267"/>
      <c r="HC5" s="1105" t="s">
        <v>277</v>
      </c>
      <c r="HD5" s="1016" t="s">
        <v>380</v>
      </c>
      <c r="HE5" s="272" t="s">
        <v>381</v>
      </c>
      <c r="HF5" s="270">
        <v>44406</v>
      </c>
      <c r="HG5" s="271">
        <v>18923.88</v>
      </c>
      <c r="HH5" s="268">
        <v>20</v>
      </c>
      <c r="HI5" s="1053">
        <v>19009.060000000001</v>
      </c>
      <c r="HJ5" s="147">
        <f>HG5-HI5</f>
        <v>-85.180000000000291</v>
      </c>
      <c r="HK5" s="687"/>
      <c r="HL5" s="267"/>
      <c r="HM5" s="267" t="s">
        <v>83</v>
      </c>
      <c r="HN5" s="929" t="s">
        <v>102</v>
      </c>
      <c r="HO5" s="272" t="s">
        <v>382</v>
      </c>
      <c r="HP5" s="273">
        <v>44407</v>
      </c>
      <c r="HQ5" s="271">
        <v>18892.21</v>
      </c>
      <c r="HR5" s="268">
        <v>21</v>
      </c>
      <c r="HS5" s="1039">
        <v>18979.099999999999</v>
      </c>
      <c r="HT5" s="147">
        <f>HQ5-HS5</f>
        <v>-86.889999999999418</v>
      </c>
      <c r="HU5" s="687"/>
      <c r="HV5" s="267"/>
      <c r="HW5" s="267" t="s">
        <v>383</v>
      </c>
      <c r="HX5" s="929" t="s">
        <v>102</v>
      </c>
      <c r="HY5" s="272" t="s">
        <v>384</v>
      </c>
      <c r="HZ5" s="273">
        <v>44407</v>
      </c>
      <c r="IA5" s="271">
        <v>18932.599999999999</v>
      </c>
      <c r="IB5" s="268">
        <v>21</v>
      </c>
      <c r="IC5" s="1053">
        <v>18988.7</v>
      </c>
      <c r="ID5" s="147">
        <f>IA5-IC5</f>
        <v>-56.100000000002183</v>
      </c>
      <c r="IE5" s="687"/>
      <c r="IF5" s="267"/>
      <c r="IG5" s="267"/>
      <c r="IH5" s="929"/>
      <c r="II5" s="272"/>
      <c r="IJ5" s="273"/>
      <c r="IK5" s="271"/>
      <c r="IL5" s="268"/>
      <c r="IM5" s="266"/>
      <c r="IN5" s="147">
        <f>IK5-IM5</f>
        <v>0</v>
      </c>
      <c r="IO5" s="687"/>
      <c r="IP5" s="267"/>
      <c r="IQ5" s="992"/>
      <c r="IR5" s="993"/>
      <c r="IS5" s="274"/>
      <c r="IT5" s="270"/>
      <c r="IU5" s="271"/>
      <c r="IV5" s="268"/>
      <c r="IW5" s="266"/>
      <c r="IX5" s="147">
        <f>IU5-IW5</f>
        <v>0</v>
      </c>
      <c r="IY5" s="687"/>
      <c r="IZ5" s="267"/>
      <c r="JA5" s="267"/>
      <c r="JB5" s="268"/>
      <c r="JC5" s="274"/>
      <c r="JD5" s="273"/>
      <c r="JE5" s="271"/>
      <c r="JF5" s="268"/>
      <c r="JG5" s="266"/>
      <c r="JH5" s="147">
        <f>JE5-JG5</f>
        <v>0</v>
      </c>
      <c r="JI5" s="687"/>
      <c r="JJ5" s="267"/>
      <c r="JK5" s="998"/>
      <c r="JL5" s="581"/>
      <c r="JM5" s="272"/>
      <c r="JN5" s="273"/>
      <c r="JO5" s="271"/>
      <c r="JP5" s="268"/>
      <c r="JQ5" s="296"/>
      <c r="JR5" s="147">
        <f>JO5-JQ5</f>
        <v>0</v>
      </c>
      <c r="JS5" s="687"/>
      <c r="JT5" s="267"/>
      <c r="JU5" s="275"/>
      <c r="JV5" s="268"/>
      <c r="JW5" s="274"/>
      <c r="JX5" s="273"/>
      <c r="JY5" s="271"/>
      <c r="JZ5" s="268"/>
      <c r="KA5" s="266"/>
      <c r="KB5" s="147">
        <f>JY5-KA5</f>
        <v>0</v>
      </c>
      <c r="KC5" s="687"/>
      <c r="KD5" s="267"/>
      <c r="KE5" s="275"/>
      <c r="KF5" s="268"/>
      <c r="KG5" s="274"/>
      <c r="KH5" s="273"/>
      <c r="KI5" s="271"/>
      <c r="KJ5" s="268"/>
      <c r="KK5" s="266"/>
      <c r="KL5" s="147">
        <f>KI5-KK5</f>
        <v>0</v>
      </c>
      <c r="KM5" s="687"/>
      <c r="KN5" s="267"/>
      <c r="KO5" s="275"/>
      <c r="KP5" s="268"/>
      <c r="KQ5" s="274"/>
      <c r="KR5" s="273"/>
      <c r="KS5" s="271"/>
      <c r="KT5" s="268"/>
      <c r="KU5" s="266"/>
      <c r="KV5" s="147">
        <f>KS5-KU5</f>
        <v>0</v>
      </c>
      <c r="KW5" s="687"/>
      <c r="KX5" s="267"/>
      <c r="KY5" s="275"/>
      <c r="KZ5" s="268"/>
      <c r="LA5" s="274"/>
      <c r="LB5" s="270"/>
      <c r="LC5" s="271"/>
      <c r="LD5" s="268"/>
      <c r="LE5" s="266"/>
      <c r="LF5" s="147">
        <f>LC5-LE5</f>
        <v>0</v>
      </c>
      <c r="LG5" s="687"/>
      <c r="LH5" s="267" t="s">
        <v>41</v>
      </c>
      <c r="LI5" s="267"/>
      <c r="LJ5" s="268"/>
      <c r="LK5" s="272"/>
      <c r="LL5" s="273"/>
      <c r="LM5" s="271"/>
      <c r="LN5" s="268"/>
      <c r="LO5" s="266"/>
      <c r="LP5" s="147">
        <f>LM5-LO5</f>
        <v>0</v>
      </c>
      <c r="LQ5" s="687"/>
      <c r="LS5" s="267"/>
      <c r="LT5" s="268"/>
      <c r="LU5" s="269"/>
      <c r="LV5" s="273"/>
      <c r="LW5" s="271"/>
      <c r="LX5" s="268"/>
      <c r="LY5" s="266"/>
      <c r="LZ5" s="147">
        <f>LW5-LY5</f>
        <v>0</v>
      </c>
      <c r="MA5" s="687"/>
      <c r="MB5" s="267"/>
      <c r="MC5" s="268"/>
      <c r="MD5" s="269"/>
      <c r="ME5" s="270"/>
      <c r="MF5" s="271"/>
      <c r="MG5" s="268"/>
      <c r="MH5" s="266"/>
      <c r="MI5" s="147">
        <f>MF5-MH5</f>
        <v>0</v>
      </c>
      <c r="MJ5" s="147"/>
      <c r="ML5" s="267"/>
      <c r="MM5" s="268"/>
      <c r="MN5" s="272"/>
      <c r="MO5" s="270"/>
      <c r="MP5" s="271"/>
      <c r="MQ5" s="268"/>
      <c r="MR5" s="266"/>
      <c r="MS5" s="147">
        <f>MP5-MR5</f>
        <v>0</v>
      </c>
      <c r="MT5" s="147"/>
      <c r="MV5" s="267"/>
      <c r="MW5" s="268"/>
      <c r="MX5" s="272"/>
      <c r="MY5" s="270"/>
      <c r="MZ5" s="271"/>
      <c r="NA5" s="268"/>
      <c r="NB5" s="266"/>
      <c r="NC5" s="147">
        <f>MZ5-NB5</f>
        <v>0</v>
      </c>
      <c r="ND5" s="147"/>
      <c r="NF5" s="267"/>
      <c r="NG5" s="268"/>
      <c r="NH5" s="269"/>
      <c r="NI5" s="270"/>
      <c r="NJ5" s="271"/>
      <c r="NK5" s="268"/>
      <c r="NL5" s="266"/>
      <c r="NM5" s="147">
        <f>NJ5-NL5</f>
        <v>0</v>
      </c>
      <c r="NN5" s="147"/>
      <c r="NP5" s="381"/>
      <c r="NQ5" s="268"/>
      <c r="NR5" s="269"/>
      <c r="NS5" s="270"/>
      <c r="NT5" s="271"/>
      <c r="NU5" s="268"/>
      <c r="NV5" s="266"/>
      <c r="NW5" s="147">
        <f>NT5-NV5</f>
        <v>0</v>
      </c>
      <c r="NX5" s="147"/>
      <c r="NZ5" s="267"/>
      <c r="OA5" s="268"/>
      <c r="OB5" s="272"/>
      <c r="OC5" s="270"/>
      <c r="OD5" s="271"/>
      <c r="OE5" s="268"/>
      <c r="OF5" s="266"/>
      <c r="OG5" s="147">
        <f>OD5-OF5</f>
        <v>0</v>
      </c>
      <c r="OH5" s="147"/>
      <c r="OJ5" s="267"/>
      <c r="OK5" s="268"/>
      <c r="OL5" s="269"/>
      <c r="OM5" s="270"/>
      <c r="ON5" s="271"/>
      <c r="OO5" s="268"/>
      <c r="OP5" s="266"/>
      <c r="OQ5" s="147">
        <f>ON5-OP5</f>
        <v>0</v>
      </c>
      <c r="OR5" s="147"/>
      <c r="OT5" s="267"/>
      <c r="OU5" s="268"/>
      <c r="OV5" s="269"/>
      <c r="OW5" s="273"/>
      <c r="OX5" s="271"/>
      <c r="OY5" s="268"/>
      <c r="OZ5" s="266"/>
      <c r="PA5" s="147">
        <f>OX5-OZ5</f>
        <v>0</v>
      </c>
      <c r="PB5" s="147"/>
      <c r="PD5" s="267"/>
      <c r="PE5" s="268"/>
      <c r="PF5" s="272"/>
      <c r="PG5" s="270"/>
      <c r="PH5" s="271"/>
      <c r="PI5" s="268"/>
      <c r="PJ5" s="266"/>
      <c r="PK5" s="147">
        <f>PH5-PJ5</f>
        <v>0</v>
      </c>
      <c r="PL5" s="147"/>
      <c r="PN5" s="267"/>
      <c r="PO5" s="268"/>
      <c r="PP5" s="269"/>
      <c r="PQ5" s="273"/>
      <c r="PR5" s="271"/>
      <c r="PS5" s="268"/>
      <c r="PT5" s="266"/>
      <c r="PU5" s="147">
        <f>PR5-PT5</f>
        <v>0</v>
      </c>
      <c r="PW5" s="267"/>
      <c r="PX5" s="268"/>
      <c r="PY5" s="269"/>
      <c r="PZ5" s="270"/>
      <c r="QA5" s="271"/>
      <c r="QB5" s="268"/>
      <c r="QC5" s="266"/>
      <c r="QD5" s="147">
        <f>QA5-QC5</f>
        <v>0</v>
      </c>
      <c r="QF5" s="267"/>
      <c r="QG5" s="268"/>
      <c r="QH5" s="269"/>
      <c r="QI5" s="273"/>
      <c r="QJ5" s="271"/>
      <c r="QK5" s="268"/>
      <c r="QL5" s="266"/>
      <c r="QM5" s="147">
        <f>QJ5-QL5</f>
        <v>0</v>
      </c>
      <c r="QO5" s="267"/>
      <c r="QP5" s="268"/>
      <c r="QQ5" s="272"/>
      <c r="QR5" s="273"/>
      <c r="QS5" s="271"/>
      <c r="QT5" s="268"/>
      <c r="QU5" s="266"/>
      <c r="QV5" s="147">
        <f>QS5-QU5</f>
        <v>0</v>
      </c>
      <c r="QX5" s="267"/>
      <c r="QY5" s="268"/>
      <c r="QZ5" s="269"/>
      <c r="RA5" s="273"/>
      <c r="RB5" s="271"/>
      <c r="RC5" s="268"/>
      <c r="RD5" s="266"/>
      <c r="RE5" s="147">
        <f>RB5-RD5</f>
        <v>0</v>
      </c>
      <c r="RG5" s="267"/>
      <c r="RH5" s="380"/>
      <c r="RI5" s="269"/>
      <c r="RJ5" s="270"/>
      <c r="RK5" s="271"/>
      <c r="RL5" s="268"/>
      <c r="RM5" s="266"/>
      <c r="RN5" s="147">
        <f>RK5-RM5</f>
        <v>0</v>
      </c>
      <c r="RP5" s="267"/>
      <c r="RQ5" s="380"/>
      <c r="RR5" s="269"/>
      <c r="RS5" s="273"/>
      <c r="RT5" s="271"/>
      <c r="RU5" s="268"/>
      <c r="RV5" s="266"/>
      <c r="RW5" s="147">
        <f>RT5-RV5</f>
        <v>0</v>
      </c>
      <c r="RZ5" s="201"/>
      <c r="SA5" s="107"/>
      <c r="SB5" s="143"/>
      <c r="SC5" s="90"/>
      <c r="SD5" s="76"/>
      <c r="SE5" s="49"/>
      <c r="SF5" s="147">
        <f>SC5-SE5</f>
        <v>0</v>
      </c>
      <c r="SH5" s="138"/>
      <c r="SI5" s="201"/>
      <c r="SJ5" s="107"/>
      <c r="SK5" s="143"/>
      <c r="SL5" s="90"/>
      <c r="SM5" s="76"/>
      <c r="SN5" s="49"/>
      <c r="SO5" s="147">
        <f>SL5-SN5</f>
        <v>0</v>
      </c>
      <c r="SQ5" s="138"/>
      <c r="SR5" s="252"/>
      <c r="SS5" s="107"/>
      <c r="ST5" s="143"/>
      <c r="SU5" s="90"/>
      <c r="SV5" s="76"/>
      <c r="SW5" s="49"/>
      <c r="SX5" s="147">
        <f>SU5-SW5</f>
        <v>0</v>
      </c>
      <c r="SZ5" s="138"/>
      <c r="TA5" s="201"/>
      <c r="TB5" s="107"/>
      <c r="TC5" s="144"/>
      <c r="TD5" s="90"/>
      <c r="TE5" s="76"/>
      <c r="TF5" s="49"/>
      <c r="TG5" s="147">
        <f>TD5-TF5</f>
        <v>0</v>
      </c>
      <c r="TJ5" s="201"/>
      <c r="TK5" s="107"/>
      <c r="TL5" s="143"/>
      <c r="TM5" s="90"/>
      <c r="TN5" s="76"/>
      <c r="TO5" s="49"/>
      <c r="TP5" s="147">
        <f>TM5-TO5</f>
        <v>0</v>
      </c>
      <c r="TS5" s="184"/>
      <c r="TT5" s="107"/>
      <c r="TU5" s="144"/>
      <c r="TV5" s="90"/>
      <c r="TW5" s="76"/>
      <c r="TX5" s="49"/>
      <c r="TY5" s="147">
        <f>TV5-TX5</f>
        <v>0</v>
      </c>
      <c r="UB5" s="201"/>
      <c r="UC5" s="107"/>
      <c r="UD5" s="143"/>
      <c r="UE5" s="90"/>
      <c r="UF5" s="76"/>
      <c r="UG5" s="49"/>
      <c r="UH5" s="147">
        <f>UE5-UG5</f>
        <v>0</v>
      </c>
      <c r="UK5" s="184"/>
      <c r="UL5" s="107"/>
      <c r="UM5" s="144"/>
      <c r="UN5" s="90"/>
      <c r="UO5" s="76"/>
      <c r="UP5" s="49"/>
      <c r="UQ5" s="147">
        <f>UN5-UP5</f>
        <v>0</v>
      </c>
      <c r="US5" s="138"/>
      <c r="UT5" s="184"/>
      <c r="UU5" s="107"/>
      <c r="UV5" s="143"/>
      <c r="UW5" s="90"/>
      <c r="UX5" s="76"/>
      <c r="UY5" s="49"/>
      <c r="UZ5" s="147">
        <f>UW5-UY5</f>
        <v>0</v>
      </c>
      <c r="VC5" s="184"/>
      <c r="VD5" s="107"/>
      <c r="VE5" s="143"/>
      <c r="VF5" s="90"/>
      <c r="VG5" s="76"/>
      <c r="VH5" s="49"/>
      <c r="VI5" s="147">
        <f>VF5-VH5</f>
        <v>0</v>
      </c>
      <c r="VL5" s="184"/>
      <c r="VM5" s="107"/>
      <c r="VN5" s="143"/>
      <c r="VO5" s="90"/>
      <c r="VP5" s="76"/>
      <c r="VQ5" s="49"/>
      <c r="VR5" s="147">
        <f>VO5-VQ5</f>
        <v>0</v>
      </c>
      <c r="VU5" s="184"/>
      <c r="VV5" s="107"/>
      <c r="VW5" s="143"/>
      <c r="VX5" s="90"/>
      <c r="VY5" s="76"/>
      <c r="VZ5" s="49"/>
      <c r="WA5" s="147">
        <f>VX5-VZ5</f>
        <v>0</v>
      </c>
      <c r="WD5" s="184"/>
      <c r="WE5" s="107"/>
      <c r="WF5" s="143"/>
      <c r="WG5" s="90"/>
      <c r="WH5" s="76"/>
      <c r="WI5" s="49"/>
      <c r="WJ5" s="147">
        <f>WG5-WI5</f>
        <v>0</v>
      </c>
      <c r="WM5" s="184"/>
      <c r="WN5" s="107"/>
      <c r="WO5" s="143"/>
      <c r="WP5" s="90"/>
      <c r="WQ5" s="76"/>
      <c r="WR5" s="49"/>
      <c r="WS5" s="147">
        <f>WP5-WR5</f>
        <v>0</v>
      </c>
      <c r="WU5" s="138"/>
      <c r="WV5" s="184"/>
      <c r="WW5" s="107"/>
      <c r="WX5" s="143"/>
      <c r="WY5" s="90"/>
      <c r="WZ5" s="76"/>
      <c r="XA5" s="49"/>
      <c r="XB5" s="147">
        <f>WY5-XA5</f>
        <v>0</v>
      </c>
      <c r="XE5" s="184"/>
      <c r="XF5" s="107"/>
      <c r="XG5" s="143"/>
      <c r="XH5" s="90"/>
      <c r="XI5" s="76"/>
      <c r="XJ5" s="49"/>
      <c r="XK5" s="147">
        <f>XH5-XJ5</f>
        <v>0</v>
      </c>
      <c r="XN5" s="184"/>
      <c r="XO5" s="107"/>
      <c r="XP5" s="143"/>
      <c r="XQ5" s="90"/>
      <c r="XR5" s="76"/>
      <c r="XS5" s="49"/>
      <c r="XT5" s="147">
        <f>XQ5-XS5</f>
        <v>0</v>
      </c>
      <c r="XW5" s="184"/>
      <c r="XX5" s="107"/>
      <c r="XY5" s="143"/>
      <c r="XZ5" s="90"/>
      <c r="YA5" s="76"/>
      <c r="YB5" s="49"/>
      <c r="YC5" s="147">
        <f>XZ5-YB5</f>
        <v>0</v>
      </c>
      <c r="YE5" s="137"/>
      <c r="YF5" s="201"/>
      <c r="YG5" s="107"/>
      <c r="YH5" s="143"/>
      <c r="YI5" s="90"/>
      <c r="YJ5" s="76"/>
      <c r="YK5" s="49"/>
      <c r="YL5" s="147">
        <f>YI5-YK5</f>
        <v>0</v>
      </c>
      <c r="YO5" s="184"/>
      <c r="YP5" s="107"/>
      <c r="YQ5" s="143"/>
      <c r="YR5" s="90"/>
      <c r="YS5" s="76"/>
      <c r="YT5" s="49"/>
      <c r="YU5" s="147">
        <f>YR5-YT5</f>
        <v>0</v>
      </c>
      <c r="YX5" s="184"/>
      <c r="YY5" s="107"/>
      <c r="YZ5" s="143"/>
      <c r="ZA5" s="90"/>
      <c r="ZB5" s="76"/>
      <c r="ZC5" s="49"/>
      <c r="ZD5" s="147">
        <f>ZA5-ZC5</f>
        <v>0</v>
      </c>
      <c r="ZG5" s="184"/>
      <c r="ZH5" s="107"/>
      <c r="ZI5" s="143"/>
      <c r="ZJ5" s="90"/>
      <c r="ZK5" s="76"/>
      <c r="ZL5" s="49"/>
      <c r="ZM5" s="147">
        <f>ZJ5-ZL5</f>
        <v>0</v>
      </c>
      <c r="ZP5" s="184"/>
      <c r="ZQ5" s="107"/>
      <c r="ZR5" s="143"/>
      <c r="ZS5" s="90"/>
      <c r="ZT5" s="76"/>
      <c r="ZU5" s="49"/>
      <c r="ZV5" s="147">
        <f>ZS5-ZU5</f>
        <v>0</v>
      </c>
      <c r="ZX5" s="138"/>
      <c r="ZY5" s="184"/>
      <c r="ZZ5" s="107"/>
      <c r="AAA5" s="143"/>
      <c r="AAB5" s="90"/>
      <c r="AAC5" s="76"/>
      <c r="AAD5" s="49"/>
      <c r="AAE5" s="147">
        <f>AAB5-AAD5</f>
        <v>0</v>
      </c>
      <c r="AAH5" s="184"/>
      <c r="AAI5" s="107"/>
      <c r="AAJ5" s="143"/>
      <c r="AAK5" s="90"/>
      <c r="AAL5" s="76"/>
      <c r="AAM5" s="49"/>
      <c r="AAN5" s="147">
        <f>AAK5-AAM5</f>
        <v>0</v>
      </c>
      <c r="AAQ5" s="184"/>
      <c r="AAR5" s="107"/>
      <c r="AAS5" s="143"/>
      <c r="AAT5" s="90"/>
      <c r="AAU5" s="76"/>
      <c r="AAV5" s="49"/>
      <c r="AAW5" s="147">
        <f>AAT5-AAV5</f>
        <v>0</v>
      </c>
      <c r="AAZ5" s="184"/>
      <c r="ABA5" s="107"/>
      <c r="ABB5" s="143"/>
      <c r="ABC5" s="90"/>
      <c r="ABD5" s="76"/>
      <c r="ABE5" s="49"/>
      <c r="ABF5" s="147">
        <f>ABC5-ABE5</f>
        <v>0</v>
      </c>
      <c r="ABI5" s="184"/>
      <c r="ABJ5" s="107"/>
      <c r="ABK5" s="143"/>
      <c r="ABL5" s="90"/>
      <c r="ABM5" s="76"/>
      <c r="ABN5" s="49"/>
      <c r="ABO5" s="147">
        <f>ABL5-ABN5</f>
        <v>0</v>
      </c>
      <c r="ABR5" s="184"/>
      <c r="ABS5" s="107"/>
      <c r="ABT5" s="143"/>
      <c r="ABU5" s="90"/>
      <c r="ABV5" s="76"/>
      <c r="ABW5" s="49"/>
      <c r="ABX5" s="147">
        <f>ABU5-ABW5</f>
        <v>0</v>
      </c>
      <c r="ACA5" s="184"/>
      <c r="ACB5" s="107"/>
      <c r="ACC5" s="143"/>
      <c r="ACD5" s="90"/>
      <c r="ACE5" s="76"/>
      <c r="ACF5" s="49"/>
      <c r="ACG5" s="147">
        <f>ACD5-ACF5</f>
        <v>0</v>
      </c>
      <c r="ACJ5" s="184"/>
      <c r="ACK5" s="107"/>
      <c r="ACL5" s="143"/>
      <c r="ACM5" s="90"/>
      <c r="ACN5" s="76"/>
      <c r="ACO5" s="49"/>
      <c r="ACP5" s="147">
        <f>ACM5-ACO5</f>
        <v>0</v>
      </c>
      <c r="ACR5" s="138"/>
      <c r="ACS5" s="184"/>
      <c r="ACT5" s="107"/>
      <c r="ACU5" s="143"/>
      <c r="ACV5" s="90"/>
      <c r="ACW5" s="76"/>
      <c r="ACX5" s="49"/>
      <c r="ACY5" s="147">
        <f>ACV5-ACX5</f>
        <v>0</v>
      </c>
      <c r="ADA5" s="138"/>
      <c r="ADB5" s="184"/>
      <c r="ADC5" s="107"/>
      <c r="ADD5" s="143"/>
      <c r="ADE5" s="90"/>
      <c r="ADF5" s="76"/>
      <c r="ADG5" s="49"/>
      <c r="ADH5" s="147">
        <f>ADE5-ADG5</f>
        <v>0</v>
      </c>
      <c r="ADJ5" s="138"/>
      <c r="ADK5" s="184"/>
      <c r="ADL5" s="107"/>
      <c r="ADM5" s="143"/>
      <c r="ADN5" s="90"/>
      <c r="ADO5" s="76"/>
      <c r="ADP5" s="49"/>
      <c r="ADQ5" s="147">
        <f>ADN5-ADP5</f>
        <v>0</v>
      </c>
      <c r="ADS5" s="138"/>
      <c r="ADT5" s="184"/>
      <c r="ADU5" s="107"/>
      <c r="ADV5" s="143"/>
      <c r="ADW5" s="90"/>
      <c r="ADX5" s="76"/>
      <c r="ADY5" s="49"/>
      <c r="ADZ5" s="147">
        <f>ADW5-ADY5</f>
        <v>0</v>
      </c>
      <c r="AEC5" s="184"/>
      <c r="AED5" s="107"/>
      <c r="AEE5" s="143"/>
      <c r="AEF5" s="90"/>
      <c r="AEG5" s="76"/>
      <c r="AEH5" s="49"/>
      <c r="AEI5" s="147">
        <f>AEF5-AEH5</f>
        <v>0</v>
      </c>
      <c r="AEL5" s="184"/>
      <c r="AEM5" s="107"/>
      <c r="AEN5" s="143"/>
      <c r="AEO5" s="90"/>
      <c r="AEP5" s="76"/>
      <c r="AEQ5" s="49"/>
      <c r="AER5" s="147">
        <f>AEO5-AEQ5</f>
        <v>0</v>
      </c>
    </row>
    <row r="6" spans="1:824" ht="16.5" thickBot="1" x14ac:dyDescent="0.3">
      <c r="A6" s="146">
        <v>3</v>
      </c>
      <c r="B6" s="79" t="str">
        <f t="shared" ref="B6:H6" si="2">AE5</f>
        <v>TYSON FRESH MEATS</v>
      </c>
      <c r="C6" s="79" t="str">
        <f t="shared" si="2"/>
        <v xml:space="preserve">I B P </v>
      </c>
      <c r="D6" s="107" t="str">
        <f t="shared" si="2"/>
        <v>PED. 67370448</v>
      </c>
      <c r="E6" s="144">
        <f t="shared" si="2"/>
        <v>44385</v>
      </c>
      <c r="F6" s="90">
        <f t="shared" si="2"/>
        <v>18202.98</v>
      </c>
      <c r="G6" s="76">
        <f t="shared" si="2"/>
        <v>20</v>
      </c>
      <c r="H6" s="49">
        <f t="shared" si="2"/>
        <v>18212.54</v>
      </c>
      <c r="I6" s="110">
        <f>AL5</f>
        <v>-9.5600000000013097</v>
      </c>
      <c r="K6" s="998" t="s">
        <v>83</v>
      </c>
      <c r="L6" s="990" t="s">
        <v>102</v>
      </c>
      <c r="M6" s="272" t="s">
        <v>250</v>
      </c>
      <c r="N6" s="273">
        <v>44380</v>
      </c>
      <c r="O6" s="271">
        <v>18636.759999999998</v>
      </c>
      <c r="P6" s="268">
        <v>21</v>
      </c>
      <c r="Q6" s="1039">
        <v>18757</v>
      </c>
      <c r="R6" s="147">
        <f>O6-Q6</f>
        <v>-120.2400000000016</v>
      </c>
      <c r="S6" s="687"/>
      <c r="T6" s="267"/>
      <c r="U6" s="275"/>
      <c r="V6" s="280"/>
      <c r="W6" s="267"/>
      <c r="X6" s="267"/>
      <c r="Y6" s="267"/>
      <c r="Z6" s="267"/>
      <c r="AA6" s="268"/>
      <c r="AB6" s="267"/>
      <c r="AC6" s="354"/>
      <c r="AD6" s="267"/>
      <c r="AE6" s="267"/>
      <c r="AF6" s="276"/>
      <c r="AG6" s="267"/>
      <c r="AH6" s="267"/>
      <c r="AI6" s="267"/>
      <c r="AJ6" s="267"/>
      <c r="AK6" s="268"/>
      <c r="AL6" s="267"/>
      <c r="AM6" s="267"/>
      <c r="AN6" s="267"/>
      <c r="AO6" s="267"/>
      <c r="AP6" s="280"/>
      <c r="AQ6" s="267"/>
      <c r="AR6" s="267"/>
      <c r="AS6" s="267"/>
      <c r="AT6" s="267"/>
      <c r="AU6" s="268"/>
      <c r="AV6" s="267"/>
      <c r="AW6" s="354"/>
      <c r="AX6" s="267"/>
      <c r="AY6" s="1106"/>
      <c r="AZ6" s="1021" t="s">
        <v>102</v>
      </c>
      <c r="BA6" s="267"/>
      <c r="BB6" s="267"/>
      <c r="BC6" s="267"/>
      <c r="BD6" s="267"/>
      <c r="BE6" s="268"/>
      <c r="BF6" s="267"/>
      <c r="BG6" s="354"/>
      <c r="BH6" s="267"/>
      <c r="BI6" s="277"/>
      <c r="BJ6" s="280"/>
      <c r="BK6" s="267"/>
      <c r="BL6" s="267"/>
      <c r="BM6" s="267"/>
      <c r="BN6" s="267"/>
      <c r="BO6" s="268"/>
      <c r="BP6" s="267"/>
      <c r="BQ6" s="354"/>
      <c r="BR6" s="267"/>
      <c r="BS6" s="267"/>
      <c r="BT6" s="280"/>
      <c r="BU6" s="267"/>
      <c r="BV6" s="267"/>
      <c r="BW6" s="267"/>
      <c r="BX6" s="267"/>
      <c r="BY6" s="268"/>
      <c r="BZ6" s="267"/>
      <c r="CA6" s="354"/>
      <c r="CB6" s="354"/>
      <c r="CC6" s="275"/>
      <c r="CD6" s="280"/>
      <c r="CE6" s="267"/>
      <c r="CF6" s="267"/>
      <c r="CG6" s="267"/>
      <c r="CH6" s="267"/>
      <c r="CI6" s="268"/>
      <c r="CJ6" s="267"/>
      <c r="CK6" s="354"/>
      <c r="CL6" s="354"/>
      <c r="CM6" s="1105"/>
      <c r="CN6" s="763"/>
      <c r="CO6" s="267"/>
      <c r="CP6" s="267"/>
      <c r="CQ6" s="267"/>
      <c r="CR6" s="267"/>
      <c r="CS6" s="268"/>
      <c r="CT6" s="267"/>
      <c r="CU6" s="354"/>
      <c r="CV6" s="267"/>
      <c r="CW6" s="1106"/>
      <c r="CX6" s="280"/>
      <c r="CY6" s="267"/>
      <c r="CZ6" s="267"/>
      <c r="DA6" s="267"/>
      <c r="DB6" s="267"/>
      <c r="DC6" s="268"/>
      <c r="DD6" s="267"/>
      <c r="DE6" s="354"/>
      <c r="DF6" s="267"/>
      <c r="DG6" s="279"/>
      <c r="DH6" s="280"/>
      <c r="DI6" s="267"/>
      <c r="DJ6" s="267"/>
      <c r="DK6" s="267"/>
      <c r="DL6" s="267"/>
      <c r="DM6" s="268"/>
      <c r="DN6" s="267"/>
      <c r="DO6" s="354"/>
      <c r="DP6" s="267"/>
      <c r="DQ6" s="279"/>
      <c r="DR6" s="280"/>
      <c r="DS6" s="267"/>
      <c r="DT6" s="267"/>
      <c r="DU6" s="267"/>
      <c r="DV6" s="267"/>
      <c r="DW6" s="268"/>
      <c r="DX6" s="267"/>
      <c r="DY6" s="354"/>
      <c r="DZ6" s="267"/>
      <c r="EA6" s="267"/>
      <c r="EB6" s="280"/>
      <c r="EC6" s="267"/>
      <c r="ED6" s="267"/>
      <c r="EE6" s="267"/>
      <c r="EF6" s="267"/>
      <c r="EG6" s="268"/>
      <c r="EH6" s="267"/>
      <c r="EI6" s="354"/>
      <c r="EJ6" s="267"/>
      <c r="EK6" s="278"/>
      <c r="EL6" s="280"/>
      <c r="EM6" s="267"/>
      <c r="EN6" s="267"/>
      <c r="EO6" s="267"/>
      <c r="EP6" s="267"/>
      <c r="EQ6" s="268"/>
      <c r="ER6" s="267"/>
      <c r="ES6" s="354"/>
      <c r="ET6" s="267"/>
      <c r="EU6" s="267"/>
      <c r="EV6" s="267"/>
      <c r="EW6" s="267"/>
      <c r="EX6" s="267"/>
      <c r="EY6" s="267"/>
      <c r="EZ6" s="267"/>
      <c r="FA6" s="268"/>
      <c r="FB6" s="267"/>
      <c r="FC6" s="354"/>
      <c r="FD6" s="267"/>
      <c r="FE6" s="278"/>
      <c r="FF6" s="280"/>
      <c r="FG6" s="267"/>
      <c r="FH6" s="267"/>
      <c r="FI6" s="267"/>
      <c r="FJ6" s="267"/>
      <c r="FK6" s="268"/>
      <c r="FL6" s="267"/>
      <c r="FM6" s="354"/>
      <c r="FN6" s="267"/>
      <c r="FO6" s="275"/>
      <c r="FP6" s="280"/>
      <c r="FQ6" s="267"/>
      <c r="FR6" s="267"/>
      <c r="FS6" s="267"/>
      <c r="FT6" s="267"/>
      <c r="FU6" s="268"/>
      <c r="FV6" s="267"/>
      <c r="FW6" s="354"/>
      <c r="FX6" s="267"/>
      <c r="FY6" s="275"/>
      <c r="FZ6" s="280"/>
      <c r="GA6" s="267"/>
      <c r="GB6" s="267"/>
      <c r="GC6" s="267"/>
      <c r="GD6" s="267"/>
      <c r="GE6" s="268"/>
      <c r="GF6" s="267"/>
      <c r="GG6" s="354"/>
      <c r="GH6" s="267"/>
      <c r="GI6" s="267"/>
      <c r="GJ6" s="280"/>
      <c r="GK6" s="267"/>
      <c r="GL6" s="267"/>
      <c r="GM6" s="267"/>
      <c r="GN6" s="267"/>
      <c r="GO6" s="268"/>
      <c r="GP6" s="267"/>
      <c r="GQ6" s="354"/>
      <c r="GR6" s="267"/>
      <c r="GS6" s="267"/>
      <c r="GT6" s="276"/>
      <c r="GU6" s="267"/>
      <c r="GV6" s="267"/>
      <c r="GW6" s="267"/>
      <c r="GX6" s="267"/>
      <c r="GY6" s="268"/>
      <c r="GZ6" s="267"/>
      <c r="HA6" s="354"/>
      <c r="HB6" s="267"/>
      <c r="HC6" s="1105"/>
      <c r="HD6" s="280"/>
      <c r="HE6" s="267"/>
      <c r="HF6" s="267"/>
      <c r="HG6" s="267"/>
      <c r="HH6" s="267"/>
      <c r="HI6" s="268"/>
      <c r="HJ6" s="267"/>
      <c r="HK6" s="354"/>
      <c r="HL6" s="267"/>
      <c r="HM6" s="278"/>
      <c r="HN6" s="280"/>
      <c r="HO6" s="267"/>
      <c r="HP6" s="267"/>
      <c r="HQ6" s="267"/>
      <c r="HR6" s="267"/>
      <c r="HS6" s="268"/>
      <c r="HT6" s="267"/>
      <c r="HU6" s="354"/>
      <c r="HV6" s="267"/>
      <c r="HW6" s="267"/>
      <c r="HX6" s="267"/>
      <c r="HY6" s="267"/>
      <c r="HZ6" s="267"/>
      <c r="IA6" s="267"/>
      <c r="IB6" s="267"/>
      <c r="IC6" s="268"/>
      <c r="ID6" s="267"/>
      <c r="IE6" s="354"/>
      <c r="IF6" s="267"/>
      <c r="IG6" s="267"/>
      <c r="IH6" s="267"/>
      <c r="II6" s="267"/>
      <c r="IJ6" s="267"/>
      <c r="IK6" s="267"/>
      <c r="IL6" s="267"/>
      <c r="IM6" s="268"/>
      <c r="IN6" s="267"/>
      <c r="IO6" s="354"/>
      <c r="IP6" s="267"/>
      <c r="IQ6" s="899"/>
      <c r="IR6" s="280"/>
      <c r="IS6" s="267"/>
      <c r="IT6" s="267"/>
      <c r="IU6" s="267"/>
      <c r="IV6" s="267"/>
      <c r="IW6" s="268"/>
      <c r="IX6" s="267"/>
      <c r="IY6" s="354"/>
      <c r="IZ6" s="267"/>
      <c r="JA6" s="267"/>
      <c r="JB6" s="267"/>
      <c r="JC6" s="267"/>
      <c r="JD6" s="267"/>
      <c r="JE6" s="267"/>
      <c r="JF6" s="267"/>
      <c r="JG6" s="268"/>
      <c r="JH6" s="267"/>
      <c r="JI6" s="354"/>
      <c r="JJ6" s="267"/>
      <c r="JK6" s="998"/>
      <c r="JL6" s="280"/>
      <c r="JM6" s="267"/>
      <c r="JN6" s="267"/>
      <c r="JO6" s="267"/>
      <c r="JP6" s="267"/>
      <c r="JQ6" s="268"/>
      <c r="JR6" s="267"/>
      <c r="JS6" s="354"/>
      <c r="JT6" s="267"/>
      <c r="JU6" s="275"/>
      <c r="JV6" s="280"/>
      <c r="JW6" s="267"/>
      <c r="JX6" s="267"/>
      <c r="JY6" s="267"/>
      <c r="JZ6" s="267"/>
      <c r="KA6" s="268"/>
      <c r="KB6" s="267"/>
      <c r="KC6" s="354"/>
      <c r="KD6" s="267"/>
      <c r="KE6" s="275"/>
      <c r="KF6" s="280"/>
      <c r="KG6" s="267"/>
      <c r="KH6" s="267"/>
      <c r="KI6" s="267"/>
      <c r="KJ6" s="267"/>
      <c r="KK6" s="268"/>
      <c r="KL6" s="267"/>
      <c r="KM6" s="354"/>
      <c r="KN6" s="267"/>
      <c r="KO6" s="275"/>
      <c r="KP6" s="280"/>
      <c r="KQ6" s="267"/>
      <c r="KR6" s="267"/>
      <c r="KS6" s="267"/>
      <c r="KT6" s="267"/>
      <c r="KU6" s="268"/>
      <c r="KV6" s="267"/>
      <c r="KW6" s="354"/>
      <c r="KX6" s="267"/>
      <c r="KY6" s="275"/>
      <c r="KZ6" s="406"/>
      <c r="LA6" s="267"/>
      <c r="LB6" s="267"/>
      <c r="LC6" s="267"/>
      <c r="LD6" s="267"/>
      <c r="LE6" s="268"/>
      <c r="LF6" s="267"/>
      <c r="LG6" s="354"/>
      <c r="LH6" s="267"/>
      <c r="LI6" s="267"/>
      <c r="LJ6" s="280"/>
      <c r="LK6" s="267"/>
      <c r="LL6" s="267"/>
      <c r="LM6" s="267"/>
      <c r="LN6" s="267"/>
      <c r="LO6" s="268"/>
      <c r="LT6" s="405"/>
      <c r="LY6" s="76"/>
      <c r="MA6" s="676"/>
      <c r="MC6" s="405"/>
      <c r="MH6" s="76"/>
      <c r="ML6" s="267"/>
      <c r="MM6" s="276"/>
      <c r="MN6" s="267"/>
      <c r="MO6" s="267"/>
      <c r="MP6" s="267"/>
      <c r="MQ6" s="267"/>
      <c r="MR6" s="268"/>
      <c r="MV6" s="267"/>
      <c r="MW6" s="280"/>
      <c r="MX6" s="267"/>
      <c r="MY6" s="267"/>
      <c r="MZ6" s="267"/>
      <c r="NA6" s="267"/>
      <c r="NB6" s="268"/>
      <c r="NF6" s="267"/>
      <c r="NG6" s="280"/>
      <c r="NH6" s="267"/>
      <c r="NI6" s="267"/>
      <c r="NJ6" s="267"/>
      <c r="NK6" s="267"/>
      <c r="NL6" s="268"/>
      <c r="NP6" s="381"/>
      <c r="NQ6" s="280"/>
      <c r="NR6" s="267"/>
      <c r="NS6" s="267"/>
      <c r="NT6" s="267"/>
      <c r="NU6" s="267"/>
      <c r="NV6" s="268"/>
      <c r="NZ6" s="267"/>
      <c r="OA6" s="280"/>
      <c r="OB6" s="267"/>
      <c r="OC6" s="267"/>
      <c r="OD6" s="267"/>
      <c r="OE6" s="267"/>
      <c r="OF6" s="268"/>
      <c r="OJ6" s="734"/>
      <c r="OK6" s="280"/>
      <c r="OL6" s="267"/>
      <c r="OM6" s="267"/>
      <c r="ON6" s="267"/>
      <c r="OO6" s="267"/>
      <c r="OP6" s="268"/>
      <c r="OT6" s="734"/>
      <c r="OU6" s="280"/>
      <c r="OV6" s="267"/>
      <c r="OW6" s="267"/>
      <c r="OX6" s="267"/>
      <c r="OY6" s="267"/>
      <c r="OZ6" s="268"/>
      <c r="PD6" s="267"/>
      <c r="PE6" s="267"/>
      <c r="PF6" s="267"/>
      <c r="PG6" s="267"/>
      <c r="PH6" s="267"/>
      <c r="PI6" s="267"/>
      <c r="PJ6" s="268"/>
      <c r="PW6" s="208"/>
      <c r="QC6" s="76"/>
      <c r="QF6" s="267"/>
      <c r="QG6" s="278"/>
      <c r="QH6" s="267"/>
      <c r="QI6" s="267"/>
      <c r="QJ6" s="267"/>
      <c r="QK6" s="267"/>
      <c r="QL6" s="268"/>
      <c r="QP6" s="204"/>
      <c r="QU6" s="76"/>
      <c r="QX6" s="204"/>
      <c r="RD6" s="76"/>
      <c r="RM6" s="76"/>
      <c r="TX6" s="79" t="s">
        <v>40</v>
      </c>
      <c r="TY6" s="64"/>
      <c r="UP6" s="79" t="s">
        <v>40</v>
      </c>
    </row>
    <row r="7" spans="1:824" ht="17.25" thickTop="1" thickBot="1" x14ac:dyDescent="0.3">
      <c r="A7" s="146">
        <v>4</v>
      </c>
      <c r="B7" s="137" t="str">
        <f>AO5</f>
        <v>SEABOARD FOODS</v>
      </c>
      <c r="C7" s="79" t="str">
        <f t="shared" ref="C7:I7" si="3">AP5</f>
        <v>Seaboard</v>
      </c>
      <c r="D7" s="107" t="str">
        <f t="shared" si="3"/>
        <v>PED. 67376353</v>
      </c>
      <c r="E7" s="144">
        <f t="shared" si="3"/>
        <v>44386</v>
      </c>
      <c r="F7" s="90">
        <f t="shared" si="3"/>
        <v>18357.259999999998</v>
      </c>
      <c r="G7" s="76">
        <f t="shared" si="3"/>
        <v>21</v>
      </c>
      <c r="H7" s="49">
        <f t="shared" si="3"/>
        <v>18364.599999999999</v>
      </c>
      <c r="I7" s="110">
        <f t="shared" si="3"/>
        <v>-7.3400000000001455</v>
      </c>
      <c r="K7" s="998"/>
      <c r="L7" s="280"/>
      <c r="M7" s="267"/>
      <c r="N7" s="267"/>
      <c r="O7" s="267"/>
      <c r="P7" s="267"/>
      <c r="Q7" s="268"/>
      <c r="R7" s="267"/>
      <c r="S7" s="354"/>
      <c r="V7" s="413" t="s">
        <v>7</v>
      </c>
      <c r="W7" s="408" t="s">
        <v>8</v>
      </c>
      <c r="X7" s="409" t="s">
        <v>17</v>
      </c>
      <c r="Y7" s="410" t="s">
        <v>2</v>
      </c>
      <c r="Z7" s="402" t="s">
        <v>18</v>
      </c>
      <c r="AA7" s="411" t="s">
        <v>15</v>
      </c>
      <c r="AB7" s="412"/>
      <c r="AC7" s="688"/>
      <c r="AF7" s="413" t="s">
        <v>7</v>
      </c>
      <c r="AG7" s="408" t="s">
        <v>8</v>
      </c>
      <c r="AH7" s="409" t="s">
        <v>17</v>
      </c>
      <c r="AI7" s="410" t="s">
        <v>2</v>
      </c>
      <c r="AJ7" s="402" t="s">
        <v>18</v>
      </c>
      <c r="AK7" s="411" t="s">
        <v>15</v>
      </c>
      <c r="AL7" s="406"/>
      <c r="AM7" s="317" t="s">
        <v>84</v>
      </c>
      <c r="AP7" s="413" t="s">
        <v>7</v>
      </c>
      <c r="AQ7" s="408" t="s">
        <v>8</v>
      </c>
      <c r="AR7" s="409" t="s">
        <v>17</v>
      </c>
      <c r="AS7" s="410" t="s">
        <v>2</v>
      </c>
      <c r="AT7" s="402" t="s">
        <v>18</v>
      </c>
      <c r="AU7" s="411" t="s">
        <v>15</v>
      </c>
      <c r="AV7" s="412"/>
      <c r="AW7" s="688"/>
      <c r="AZ7" s="413" t="s">
        <v>7</v>
      </c>
      <c r="BA7" s="408" t="s">
        <v>8</v>
      </c>
      <c r="BB7" s="409" t="s">
        <v>17</v>
      </c>
      <c r="BC7" s="410" t="s">
        <v>2</v>
      </c>
      <c r="BD7" s="402" t="s">
        <v>18</v>
      </c>
      <c r="BE7" s="411" t="s">
        <v>15</v>
      </c>
      <c r="BF7" s="412"/>
      <c r="BG7" s="688"/>
      <c r="BJ7" s="413" t="s">
        <v>7</v>
      </c>
      <c r="BK7" s="408" t="s">
        <v>8</v>
      </c>
      <c r="BL7" s="409" t="s">
        <v>17</v>
      </c>
      <c r="BM7" s="410" t="s">
        <v>2</v>
      </c>
      <c r="BN7" s="402" t="s">
        <v>18</v>
      </c>
      <c r="BO7" s="411" t="s">
        <v>15</v>
      </c>
      <c r="BP7" s="412"/>
      <c r="BQ7" s="688"/>
      <c r="BT7" s="413" t="s">
        <v>7</v>
      </c>
      <c r="BU7" s="408" t="s">
        <v>8</v>
      </c>
      <c r="BV7" s="409" t="s">
        <v>17</v>
      </c>
      <c r="BW7" s="410" t="s">
        <v>2</v>
      </c>
      <c r="BX7" s="402" t="s">
        <v>18</v>
      </c>
      <c r="BY7" s="411" t="s">
        <v>15</v>
      </c>
      <c r="BZ7" s="406"/>
      <c r="CD7" s="413" t="s">
        <v>7</v>
      </c>
      <c r="CE7" s="408" t="s">
        <v>8</v>
      </c>
      <c r="CF7" s="409" t="s">
        <v>17</v>
      </c>
      <c r="CG7" s="410" t="s">
        <v>2</v>
      </c>
      <c r="CH7" s="402" t="s">
        <v>18</v>
      </c>
      <c r="CI7" s="411" t="s">
        <v>15</v>
      </c>
      <c r="CJ7" s="412"/>
      <c r="CN7" s="413" t="s">
        <v>7</v>
      </c>
      <c r="CO7" s="408" t="s">
        <v>8</v>
      </c>
      <c r="CP7" s="409" t="s">
        <v>17</v>
      </c>
      <c r="CQ7" s="410" t="s">
        <v>2</v>
      </c>
      <c r="CR7" s="402" t="s">
        <v>18</v>
      </c>
      <c r="CS7" s="411" t="s">
        <v>15</v>
      </c>
      <c r="CT7" s="412"/>
      <c r="CU7" s="688"/>
      <c r="CX7" s="413" t="s">
        <v>7</v>
      </c>
      <c r="CY7" s="408" t="s">
        <v>8</v>
      </c>
      <c r="CZ7" s="409" t="s">
        <v>17</v>
      </c>
      <c r="DA7" s="410" t="s">
        <v>2</v>
      </c>
      <c r="DB7" s="402" t="s">
        <v>18</v>
      </c>
      <c r="DC7" s="411" t="s">
        <v>15</v>
      </c>
      <c r="DD7" s="412"/>
      <c r="DE7" s="688"/>
      <c r="DH7" s="413" t="s">
        <v>7</v>
      </c>
      <c r="DI7" s="408" t="s">
        <v>8</v>
      </c>
      <c r="DJ7" s="409" t="s">
        <v>17</v>
      </c>
      <c r="DK7" s="410" t="s">
        <v>2</v>
      </c>
      <c r="DL7" s="402" t="s">
        <v>18</v>
      </c>
      <c r="DM7" s="411" t="s">
        <v>15</v>
      </c>
      <c r="DN7" s="412"/>
      <c r="DO7" s="688"/>
      <c r="DR7" s="413" t="s">
        <v>7</v>
      </c>
      <c r="DS7" s="408" t="s">
        <v>8</v>
      </c>
      <c r="DT7" s="409" t="s">
        <v>17</v>
      </c>
      <c r="DU7" s="410" t="s">
        <v>2</v>
      </c>
      <c r="DV7" s="402" t="s">
        <v>18</v>
      </c>
      <c r="DW7" s="411" t="s">
        <v>15</v>
      </c>
      <c r="DX7" s="412"/>
      <c r="EB7" s="413" t="s">
        <v>7</v>
      </c>
      <c r="EC7" s="408" t="s">
        <v>8</v>
      </c>
      <c r="ED7" s="409" t="s">
        <v>17</v>
      </c>
      <c r="EE7" s="410" t="s">
        <v>2</v>
      </c>
      <c r="EF7" s="402" t="s">
        <v>18</v>
      </c>
      <c r="EG7" s="411" t="s">
        <v>15</v>
      </c>
      <c r="EH7" s="412"/>
      <c r="EI7" s="688"/>
      <c r="EL7" s="413" t="s">
        <v>7</v>
      </c>
      <c r="EM7" s="408" t="s">
        <v>8</v>
      </c>
      <c r="EN7" s="409" t="s">
        <v>17</v>
      </c>
      <c r="EO7" s="410" t="s">
        <v>2</v>
      </c>
      <c r="EP7" s="402" t="s">
        <v>18</v>
      </c>
      <c r="EQ7" s="411" t="s">
        <v>15</v>
      </c>
      <c r="ER7" s="412"/>
      <c r="ES7" s="688"/>
      <c r="EV7" s="407" t="s">
        <v>7</v>
      </c>
      <c r="EW7" s="408" t="s">
        <v>8</v>
      </c>
      <c r="EX7" s="409" t="s">
        <v>17</v>
      </c>
      <c r="EY7" s="410" t="s">
        <v>2</v>
      </c>
      <c r="EZ7" s="402" t="s">
        <v>18</v>
      </c>
      <c r="FA7" s="411" t="s">
        <v>15</v>
      </c>
      <c r="FB7" s="412"/>
      <c r="FC7" s="688"/>
      <c r="FF7" s="413" t="s">
        <v>7</v>
      </c>
      <c r="FG7" s="408" t="s">
        <v>8</v>
      </c>
      <c r="FH7" s="409" t="s">
        <v>17</v>
      </c>
      <c r="FI7" s="410" t="s">
        <v>2</v>
      </c>
      <c r="FJ7" s="402" t="s">
        <v>18</v>
      </c>
      <c r="FK7" s="411" t="s">
        <v>15</v>
      </c>
      <c r="FL7" s="412"/>
      <c r="FM7" s="688"/>
      <c r="FP7" s="413" t="s">
        <v>7</v>
      </c>
      <c r="FQ7" s="408" t="s">
        <v>8</v>
      </c>
      <c r="FR7" s="409" t="s">
        <v>17</v>
      </c>
      <c r="FS7" s="410" t="s">
        <v>2</v>
      </c>
      <c r="FT7" s="402" t="s">
        <v>18</v>
      </c>
      <c r="FU7" s="411" t="s">
        <v>15</v>
      </c>
      <c r="FV7" s="412"/>
      <c r="FW7" s="688"/>
      <c r="FZ7" s="413" t="s">
        <v>7</v>
      </c>
      <c r="GA7" s="408" t="s">
        <v>8</v>
      </c>
      <c r="GB7" s="409" t="s">
        <v>17</v>
      </c>
      <c r="GC7" s="410" t="s">
        <v>2</v>
      </c>
      <c r="GD7" s="402" t="s">
        <v>18</v>
      </c>
      <c r="GE7" s="411" t="s">
        <v>15</v>
      </c>
      <c r="GF7" s="412"/>
      <c r="GG7" s="688"/>
      <c r="GJ7" s="413" t="s">
        <v>7</v>
      </c>
      <c r="GK7" s="408" t="s">
        <v>8</v>
      </c>
      <c r="GL7" s="409" t="s">
        <v>17</v>
      </c>
      <c r="GM7" s="410" t="s">
        <v>2</v>
      </c>
      <c r="GN7" s="402" t="s">
        <v>18</v>
      </c>
      <c r="GO7" s="411" t="s">
        <v>15</v>
      </c>
      <c r="GP7" s="412"/>
      <c r="GQ7" s="688"/>
      <c r="GT7" s="413" t="s">
        <v>7</v>
      </c>
      <c r="GU7" s="408" t="s">
        <v>8</v>
      </c>
      <c r="GV7" s="409" t="s">
        <v>17</v>
      </c>
      <c r="GW7" s="410" t="s">
        <v>2</v>
      </c>
      <c r="GX7" s="402" t="s">
        <v>18</v>
      </c>
      <c r="GY7" s="411" t="s">
        <v>15</v>
      </c>
      <c r="GZ7" s="412"/>
      <c r="HA7" s="688"/>
      <c r="HD7" s="413" t="s">
        <v>7</v>
      </c>
      <c r="HE7" s="408" t="s">
        <v>8</v>
      </c>
      <c r="HF7" s="409" t="s">
        <v>17</v>
      </c>
      <c r="HG7" s="410" t="s">
        <v>2</v>
      </c>
      <c r="HH7" s="402" t="s">
        <v>18</v>
      </c>
      <c r="HI7" s="411" t="s">
        <v>15</v>
      </c>
      <c r="HJ7" s="412"/>
      <c r="HK7" s="688"/>
      <c r="HN7" s="413" t="s">
        <v>7</v>
      </c>
      <c r="HO7" s="408" t="s">
        <v>8</v>
      </c>
      <c r="HP7" s="409" t="s">
        <v>17</v>
      </c>
      <c r="HQ7" s="410" t="s">
        <v>2</v>
      </c>
      <c r="HR7" s="402" t="s">
        <v>18</v>
      </c>
      <c r="HS7" s="411" t="s">
        <v>15</v>
      </c>
      <c r="HT7" s="412"/>
      <c r="HU7" s="688"/>
      <c r="HX7" s="407" t="s">
        <v>7</v>
      </c>
      <c r="HY7" s="408" t="s">
        <v>8</v>
      </c>
      <c r="HZ7" s="409" t="s">
        <v>17</v>
      </c>
      <c r="IA7" s="410" t="s">
        <v>2</v>
      </c>
      <c r="IB7" s="402" t="s">
        <v>48</v>
      </c>
      <c r="IC7" s="411" t="s">
        <v>15</v>
      </c>
      <c r="ID7" s="412"/>
      <c r="IE7" s="688"/>
      <c r="IH7" s="407" t="s">
        <v>7</v>
      </c>
      <c r="II7" s="408" t="s">
        <v>8</v>
      </c>
      <c r="IJ7" s="409" t="s">
        <v>17</v>
      </c>
      <c r="IK7" s="410" t="s">
        <v>2</v>
      </c>
      <c r="IL7" s="402" t="s">
        <v>48</v>
      </c>
      <c r="IM7" s="411" t="s">
        <v>15</v>
      </c>
      <c r="IN7" s="412"/>
      <c r="IO7" s="688"/>
      <c r="IQ7" s="672"/>
      <c r="IR7" s="413" t="s">
        <v>7</v>
      </c>
      <c r="IS7" s="408" t="s">
        <v>8</v>
      </c>
      <c r="IT7" s="409" t="s">
        <v>17</v>
      </c>
      <c r="IU7" s="410" t="s">
        <v>2</v>
      </c>
      <c r="IV7" s="402" t="s">
        <v>18</v>
      </c>
      <c r="IW7" s="411" t="s">
        <v>15</v>
      </c>
      <c r="IX7" s="412"/>
      <c r="IY7" s="688"/>
      <c r="JB7" s="407" t="s">
        <v>7</v>
      </c>
      <c r="JC7" s="408" t="s">
        <v>8</v>
      </c>
      <c r="JD7" s="409" t="s">
        <v>17</v>
      </c>
      <c r="JE7" s="410" t="s">
        <v>2</v>
      </c>
      <c r="JF7" s="402" t="s">
        <v>18</v>
      </c>
      <c r="JG7" s="411" t="s">
        <v>15</v>
      </c>
      <c r="JH7" s="412"/>
      <c r="JI7" s="688"/>
      <c r="JL7" s="413" t="s">
        <v>7</v>
      </c>
      <c r="JM7" s="408" t="s">
        <v>8</v>
      </c>
      <c r="JN7" s="409" t="s">
        <v>17</v>
      </c>
      <c r="JO7" s="410" t="s">
        <v>2</v>
      </c>
      <c r="JP7" s="402" t="s">
        <v>18</v>
      </c>
      <c r="JQ7" s="411" t="s">
        <v>15</v>
      </c>
      <c r="JR7" s="412"/>
      <c r="JS7" s="688"/>
      <c r="JV7" s="413" t="s">
        <v>7</v>
      </c>
      <c r="JW7" s="408" t="s">
        <v>8</v>
      </c>
      <c r="JX7" s="409" t="s">
        <v>17</v>
      </c>
      <c r="JY7" s="410" t="s">
        <v>2</v>
      </c>
      <c r="JZ7" s="402" t="s">
        <v>18</v>
      </c>
      <c r="KA7" s="411" t="s">
        <v>15</v>
      </c>
      <c r="KB7" s="412"/>
      <c r="KC7" s="688"/>
      <c r="KF7" s="413" t="s">
        <v>7</v>
      </c>
      <c r="KG7" s="408" t="s">
        <v>8</v>
      </c>
      <c r="KH7" s="409" t="s">
        <v>17</v>
      </c>
      <c r="KI7" s="410" t="s">
        <v>2</v>
      </c>
      <c r="KJ7" s="402" t="s">
        <v>18</v>
      </c>
      <c r="KK7" s="411" t="s">
        <v>15</v>
      </c>
      <c r="KL7" s="412"/>
      <c r="KM7" s="688"/>
      <c r="KP7" s="413" t="s">
        <v>7</v>
      </c>
      <c r="KQ7" s="408" t="s">
        <v>8</v>
      </c>
      <c r="KR7" s="409" t="s">
        <v>17</v>
      </c>
      <c r="KS7" s="410" t="s">
        <v>2</v>
      </c>
      <c r="KT7" s="402" t="s">
        <v>18</v>
      </c>
      <c r="KU7" s="411" t="s">
        <v>15</v>
      </c>
      <c r="KV7" s="412"/>
      <c r="KW7" s="688"/>
      <c r="KZ7" s="413" t="s">
        <v>7</v>
      </c>
      <c r="LA7" s="408" t="s">
        <v>8</v>
      </c>
      <c r="LB7" s="409" t="s">
        <v>17</v>
      </c>
      <c r="LC7" s="410" t="s">
        <v>2</v>
      </c>
      <c r="LD7" s="402" t="s">
        <v>18</v>
      </c>
      <c r="LE7" s="411" t="s">
        <v>15</v>
      </c>
      <c r="LF7" s="412"/>
      <c r="LG7" s="688"/>
      <c r="LJ7" s="413" t="s">
        <v>7</v>
      </c>
      <c r="LK7" s="408" t="s">
        <v>8</v>
      </c>
      <c r="LL7" s="409" t="s">
        <v>17</v>
      </c>
      <c r="LM7" s="410" t="s">
        <v>2</v>
      </c>
      <c r="LN7" s="402" t="s">
        <v>18</v>
      </c>
      <c r="LO7" s="411" t="s">
        <v>15</v>
      </c>
      <c r="LP7" s="412"/>
      <c r="LQ7" s="688"/>
      <c r="LT7" s="413" t="s">
        <v>7</v>
      </c>
      <c r="LU7" s="408" t="s">
        <v>8</v>
      </c>
      <c r="LV7" s="409" t="s">
        <v>17</v>
      </c>
      <c r="LW7" s="410" t="s">
        <v>2</v>
      </c>
      <c r="LX7" s="402" t="s">
        <v>18</v>
      </c>
      <c r="LY7" s="411" t="s">
        <v>15</v>
      </c>
      <c r="LZ7" s="412"/>
      <c r="MA7" s="688"/>
      <c r="MC7" s="413" t="s">
        <v>7</v>
      </c>
      <c r="MD7" s="408" t="s">
        <v>8</v>
      </c>
      <c r="ME7" s="409" t="s">
        <v>17</v>
      </c>
      <c r="MF7" s="410" t="s">
        <v>2</v>
      </c>
      <c r="MG7" s="402" t="s">
        <v>18</v>
      </c>
      <c r="MH7" s="411" t="s">
        <v>15</v>
      </c>
      <c r="MI7" s="412"/>
      <c r="MJ7" s="490"/>
      <c r="MM7" s="413" t="s">
        <v>7</v>
      </c>
      <c r="MN7" s="408" t="s">
        <v>8</v>
      </c>
      <c r="MO7" s="409" t="s">
        <v>17</v>
      </c>
      <c r="MP7" s="410" t="s">
        <v>2</v>
      </c>
      <c r="MQ7" s="402" t="s">
        <v>18</v>
      </c>
      <c r="MR7" s="411" t="s">
        <v>15</v>
      </c>
      <c r="MS7" s="412"/>
      <c r="MT7" s="490"/>
      <c r="MW7" s="413" t="s">
        <v>7</v>
      </c>
      <c r="MX7" s="408" t="s">
        <v>8</v>
      </c>
      <c r="MY7" s="409" t="s">
        <v>17</v>
      </c>
      <c r="MZ7" s="410" t="s">
        <v>2</v>
      </c>
      <c r="NA7" s="402" t="s">
        <v>18</v>
      </c>
      <c r="NB7" s="411" t="s">
        <v>15</v>
      </c>
      <c r="NC7" s="412"/>
      <c r="ND7" s="490"/>
      <c r="NG7" s="413" t="s">
        <v>7</v>
      </c>
      <c r="NH7" s="408" t="s">
        <v>8</v>
      </c>
      <c r="NI7" s="409" t="s">
        <v>17</v>
      </c>
      <c r="NJ7" s="410" t="s">
        <v>2</v>
      </c>
      <c r="NK7" s="402" t="s">
        <v>18</v>
      </c>
      <c r="NL7" s="411" t="s">
        <v>15</v>
      </c>
      <c r="NM7" s="412"/>
      <c r="NN7" s="490"/>
      <c r="NQ7" s="413" t="s">
        <v>7</v>
      </c>
      <c r="NR7" s="408" t="s">
        <v>8</v>
      </c>
      <c r="NS7" s="409" t="s">
        <v>17</v>
      </c>
      <c r="NT7" s="410" t="s">
        <v>2</v>
      </c>
      <c r="NU7" s="402" t="s">
        <v>18</v>
      </c>
      <c r="NV7" s="411" t="s">
        <v>15</v>
      </c>
      <c r="NW7" s="412"/>
      <c r="NX7" s="490"/>
      <c r="OA7" s="413" t="s">
        <v>7</v>
      </c>
      <c r="OB7" s="408" t="s">
        <v>8</v>
      </c>
      <c r="OC7" s="409" t="s">
        <v>17</v>
      </c>
      <c r="OD7" s="410" t="s">
        <v>2</v>
      </c>
      <c r="OE7" s="402" t="s">
        <v>18</v>
      </c>
      <c r="OF7" s="411" t="s">
        <v>15</v>
      </c>
      <c r="OG7" s="412"/>
      <c r="OH7" s="490"/>
      <c r="OK7" s="413" t="s">
        <v>7</v>
      </c>
      <c r="OL7" s="408" t="s">
        <v>8</v>
      </c>
      <c r="OM7" s="409" t="s">
        <v>17</v>
      </c>
      <c r="ON7" s="410" t="s">
        <v>2</v>
      </c>
      <c r="OO7" s="402" t="s">
        <v>18</v>
      </c>
      <c r="OP7" s="411" t="s">
        <v>15</v>
      </c>
      <c r="OQ7" s="412"/>
      <c r="OR7" s="490"/>
      <c r="OU7" s="413" t="s">
        <v>7</v>
      </c>
      <c r="OV7" s="408" t="s">
        <v>8</v>
      </c>
      <c r="OW7" s="409" t="s">
        <v>17</v>
      </c>
      <c r="OX7" s="410" t="s">
        <v>2</v>
      </c>
      <c r="OY7" s="402" t="s">
        <v>18</v>
      </c>
      <c r="OZ7" s="411" t="s">
        <v>15</v>
      </c>
      <c r="PA7" s="412"/>
      <c r="PB7" s="490"/>
      <c r="PE7" s="414" t="s">
        <v>7</v>
      </c>
      <c r="PF7" s="408" t="s">
        <v>8</v>
      </c>
      <c r="PG7" s="409" t="s">
        <v>17</v>
      </c>
      <c r="PH7" s="410" t="s">
        <v>2</v>
      </c>
      <c r="PI7" s="402" t="s">
        <v>18</v>
      </c>
      <c r="PJ7" s="411" t="s">
        <v>15</v>
      </c>
      <c r="PK7" s="412"/>
      <c r="PL7" s="490"/>
      <c r="PO7" s="414" t="s">
        <v>7</v>
      </c>
      <c r="PP7" s="408" t="s">
        <v>8</v>
      </c>
      <c r="PQ7" s="409" t="s">
        <v>17</v>
      </c>
      <c r="PR7" s="410" t="s">
        <v>2</v>
      </c>
      <c r="PS7" s="402" t="s">
        <v>18</v>
      </c>
      <c r="PT7" s="411" t="s">
        <v>15</v>
      </c>
      <c r="PU7" s="412"/>
      <c r="PX7" s="414" t="s">
        <v>7</v>
      </c>
      <c r="PY7" s="408" t="s">
        <v>8</v>
      </c>
      <c r="PZ7" s="409" t="s">
        <v>17</v>
      </c>
      <c r="QA7" s="410" t="s">
        <v>2</v>
      </c>
      <c r="QB7" s="402" t="s">
        <v>18</v>
      </c>
      <c r="QC7" s="411" t="s">
        <v>15</v>
      </c>
      <c r="QD7" s="412"/>
      <c r="QG7" s="414" t="s">
        <v>7</v>
      </c>
      <c r="QH7" s="408" t="s">
        <v>8</v>
      </c>
      <c r="QI7" s="409" t="s">
        <v>17</v>
      </c>
      <c r="QJ7" s="410" t="s">
        <v>37</v>
      </c>
      <c r="QK7" s="402" t="s">
        <v>18</v>
      </c>
      <c r="QL7" s="411" t="s">
        <v>15</v>
      </c>
      <c r="QM7" s="412"/>
      <c r="QP7" s="414" t="s">
        <v>7</v>
      </c>
      <c r="QQ7" s="408" t="s">
        <v>8</v>
      </c>
      <c r="QR7" s="409" t="s">
        <v>17</v>
      </c>
      <c r="QS7" s="410" t="s">
        <v>37</v>
      </c>
      <c r="QT7" s="402" t="s">
        <v>18</v>
      </c>
      <c r="QU7" s="411" t="s">
        <v>15</v>
      </c>
      <c r="QV7" s="412"/>
      <c r="QY7" s="414" t="s">
        <v>7</v>
      </c>
      <c r="QZ7" s="408" t="s">
        <v>8</v>
      </c>
      <c r="RA7" s="409" t="s">
        <v>17</v>
      </c>
      <c r="RB7" s="410" t="s">
        <v>2</v>
      </c>
      <c r="RC7" s="402" t="s">
        <v>18</v>
      </c>
      <c r="RD7" s="411" t="s">
        <v>15</v>
      </c>
      <c r="RE7" s="412"/>
      <c r="RH7" s="414" t="s">
        <v>7</v>
      </c>
      <c r="RI7" s="408" t="s">
        <v>8</v>
      </c>
      <c r="RJ7" s="409" t="s">
        <v>17</v>
      </c>
      <c r="RK7" s="410" t="s">
        <v>2</v>
      </c>
      <c r="RL7" s="402" t="s">
        <v>18</v>
      </c>
      <c r="RM7" s="411" t="s">
        <v>15</v>
      </c>
      <c r="RN7" s="412"/>
      <c r="RQ7" s="414" t="s">
        <v>7</v>
      </c>
      <c r="RR7" s="408" t="s">
        <v>8</v>
      </c>
      <c r="RS7" s="409" t="s">
        <v>17</v>
      </c>
      <c r="RT7" s="410" t="s">
        <v>2</v>
      </c>
      <c r="RU7" s="402" t="s">
        <v>18</v>
      </c>
      <c r="RV7" s="411" t="s">
        <v>15</v>
      </c>
      <c r="RW7" s="412"/>
      <c r="RZ7" s="414" t="s">
        <v>7</v>
      </c>
      <c r="SA7" s="408" t="s">
        <v>8</v>
      </c>
      <c r="SB7" s="409" t="s">
        <v>17</v>
      </c>
      <c r="SC7" s="410" t="s">
        <v>2</v>
      </c>
      <c r="SD7" s="402" t="s">
        <v>18</v>
      </c>
      <c r="SE7" s="411" t="s">
        <v>15</v>
      </c>
      <c r="SF7" s="412"/>
      <c r="SI7" s="414" t="s">
        <v>7</v>
      </c>
      <c r="SJ7" s="408" t="s">
        <v>8</v>
      </c>
      <c r="SK7" s="409" t="s">
        <v>17</v>
      </c>
      <c r="SL7" s="410" t="s">
        <v>2</v>
      </c>
      <c r="SM7" s="402" t="s">
        <v>18</v>
      </c>
      <c r="SN7" s="411" t="s">
        <v>15</v>
      </c>
      <c r="SO7" s="412"/>
      <c r="SR7" s="414" t="s">
        <v>7</v>
      </c>
      <c r="SS7" s="408" t="s">
        <v>8</v>
      </c>
      <c r="ST7" s="409" t="s">
        <v>17</v>
      </c>
      <c r="SU7" s="410" t="s">
        <v>2</v>
      </c>
      <c r="SV7" s="402" t="s">
        <v>18</v>
      </c>
      <c r="SW7" s="411" t="s">
        <v>15</v>
      </c>
      <c r="SX7" s="412"/>
      <c r="TA7" s="414" t="s">
        <v>7</v>
      </c>
      <c r="TB7" s="408" t="s">
        <v>8</v>
      </c>
      <c r="TC7" s="409" t="s">
        <v>17</v>
      </c>
      <c r="TD7" s="410" t="s">
        <v>2</v>
      </c>
      <c r="TE7" s="402" t="s">
        <v>18</v>
      </c>
      <c r="TF7" s="411" t="s">
        <v>15</v>
      </c>
      <c r="TG7" s="412"/>
      <c r="TJ7" s="414" t="s">
        <v>7</v>
      </c>
      <c r="TK7" s="408" t="s">
        <v>8</v>
      </c>
      <c r="TL7" s="409" t="s">
        <v>17</v>
      </c>
      <c r="TM7" s="410" t="s">
        <v>2</v>
      </c>
      <c r="TN7" s="402" t="s">
        <v>18</v>
      </c>
      <c r="TO7" s="411" t="s">
        <v>15</v>
      </c>
      <c r="TP7" s="412"/>
      <c r="TS7" s="414" t="s">
        <v>7</v>
      </c>
      <c r="TT7" s="408" t="s">
        <v>8</v>
      </c>
      <c r="TU7" s="409" t="s">
        <v>17</v>
      </c>
      <c r="TV7" s="410" t="s">
        <v>2</v>
      </c>
      <c r="TW7" s="402" t="s">
        <v>18</v>
      </c>
      <c r="TX7" s="411" t="s">
        <v>15</v>
      </c>
      <c r="TY7" s="412"/>
      <c r="UB7" s="414" t="s">
        <v>7</v>
      </c>
      <c r="UC7" s="408" t="s">
        <v>8</v>
      </c>
      <c r="UD7" s="409" t="s">
        <v>17</v>
      </c>
      <c r="UE7" s="410" t="s">
        <v>2</v>
      </c>
      <c r="UF7" s="402" t="s">
        <v>18</v>
      </c>
      <c r="UG7" s="411" t="s">
        <v>15</v>
      </c>
      <c r="UH7" s="412"/>
      <c r="UK7" s="414" t="s">
        <v>7</v>
      </c>
      <c r="UL7" s="408" t="s">
        <v>8</v>
      </c>
      <c r="UM7" s="409" t="s">
        <v>17</v>
      </c>
      <c r="UN7" s="410" t="s">
        <v>2</v>
      </c>
      <c r="UO7" s="402" t="s">
        <v>18</v>
      </c>
      <c r="UP7" s="411" t="s">
        <v>15</v>
      </c>
      <c r="UQ7" s="412"/>
      <c r="UT7" s="414" t="s">
        <v>7</v>
      </c>
      <c r="UU7" s="408" t="s">
        <v>8</v>
      </c>
      <c r="UV7" s="409" t="s">
        <v>17</v>
      </c>
      <c r="UW7" s="410" t="s">
        <v>2</v>
      </c>
      <c r="UX7" s="402" t="s">
        <v>18</v>
      </c>
      <c r="UY7" s="411" t="s">
        <v>15</v>
      </c>
      <c r="UZ7" s="412"/>
      <c r="VC7" s="414" t="s">
        <v>7</v>
      </c>
      <c r="VD7" s="408" t="s">
        <v>8</v>
      </c>
      <c r="VE7" s="409" t="s">
        <v>17</v>
      </c>
      <c r="VF7" s="410" t="s">
        <v>2</v>
      </c>
      <c r="VG7" s="402" t="s">
        <v>18</v>
      </c>
      <c r="VH7" s="411" t="s">
        <v>15</v>
      </c>
      <c r="VI7" s="412"/>
      <c r="VL7" s="414" t="s">
        <v>7</v>
      </c>
      <c r="VM7" s="408" t="s">
        <v>8</v>
      </c>
      <c r="VN7" s="409" t="s">
        <v>17</v>
      </c>
      <c r="VO7" s="410" t="s">
        <v>2</v>
      </c>
      <c r="VP7" s="402" t="s">
        <v>18</v>
      </c>
      <c r="VQ7" s="411" t="s">
        <v>15</v>
      </c>
      <c r="VR7" s="412"/>
      <c r="VU7" s="414" t="s">
        <v>7</v>
      </c>
      <c r="VV7" s="408" t="s">
        <v>8</v>
      </c>
      <c r="VW7" s="409" t="s">
        <v>17</v>
      </c>
      <c r="VX7" s="410" t="s">
        <v>2</v>
      </c>
      <c r="VY7" s="402" t="s">
        <v>18</v>
      </c>
      <c r="VZ7" s="411" t="s">
        <v>15</v>
      </c>
      <c r="WA7" s="412"/>
      <c r="WD7" s="414" t="s">
        <v>7</v>
      </c>
      <c r="WE7" s="408" t="s">
        <v>8</v>
      </c>
      <c r="WF7" s="409" t="s">
        <v>17</v>
      </c>
      <c r="WG7" s="410" t="s">
        <v>2</v>
      </c>
      <c r="WH7" s="402" t="s">
        <v>18</v>
      </c>
      <c r="WI7" s="411" t="s">
        <v>15</v>
      </c>
      <c r="WJ7" s="412"/>
      <c r="WM7" s="414" t="s">
        <v>7</v>
      </c>
      <c r="WN7" s="408" t="s">
        <v>8</v>
      </c>
      <c r="WO7" s="409" t="s">
        <v>17</v>
      </c>
      <c r="WP7" s="410" t="s">
        <v>2</v>
      </c>
      <c r="WQ7" s="402" t="s">
        <v>18</v>
      </c>
      <c r="WR7" s="411" t="s">
        <v>15</v>
      </c>
      <c r="WS7" s="412"/>
      <c r="WV7" s="414" t="s">
        <v>7</v>
      </c>
      <c r="WW7" s="408" t="s">
        <v>8</v>
      </c>
      <c r="WX7" s="409" t="s">
        <v>17</v>
      </c>
      <c r="WY7" s="410" t="s">
        <v>2</v>
      </c>
      <c r="WZ7" s="402" t="s">
        <v>18</v>
      </c>
      <c r="XA7" s="411" t="s">
        <v>15</v>
      </c>
      <c r="XB7" s="412"/>
      <c r="XE7" s="414" t="s">
        <v>7</v>
      </c>
      <c r="XF7" s="408" t="s">
        <v>8</v>
      </c>
      <c r="XG7" s="409" t="s">
        <v>17</v>
      </c>
      <c r="XH7" s="410" t="s">
        <v>2</v>
      </c>
      <c r="XI7" s="402" t="s">
        <v>18</v>
      </c>
      <c r="XJ7" s="411" t="s">
        <v>15</v>
      </c>
      <c r="XK7" s="412"/>
      <c r="XN7" s="414" t="s">
        <v>7</v>
      </c>
      <c r="XO7" s="408" t="s">
        <v>8</v>
      </c>
      <c r="XP7" s="409" t="s">
        <v>17</v>
      </c>
      <c r="XQ7" s="410" t="s">
        <v>2</v>
      </c>
      <c r="XR7" s="402" t="s">
        <v>18</v>
      </c>
      <c r="XS7" s="411" t="s">
        <v>15</v>
      </c>
      <c r="XT7" s="412"/>
      <c r="XW7" s="414" t="s">
        <v>7</v>
      </c>
      <c r="XX7" s="408" t="s">
        <v>8</v>
      </c>
      <c r="XY7" s="409" t="s">
        <v>17</v>
      </c>
      <c r="XZ7" s="410" t="s">
        <v>2</v>
      </c>
      <c r="YA7" s="402" t="s">
        <v>18</v>
      </c>
      <c r="YB7" s="411" t="s">
        <v>15</v>
      </c>
      <c r="YC7" s="412"/>
      <c r="YF7" s="414" t="s">
        <v>7</v>
      </c>
      <c r="YG7" s="408" t="s">
        <v>8</v>
      </c>
      <c r="YH7" s="409" t="s">
        <v>17</v>
      </c>
      <c r="YI7" s="410" t="s">
        <v>2</v>
      </c>
      <c r="YJ7" s="402" t="s">
        <v>18</v>
      </c>
      <c r="YK7" s="411" t="s">
        <v>15</v>
      </c>
      <c r="YL7" s="412"/>
      <c r="YO7" s="414" t="s">
        <v>7</v>
      </c>
      <c r="YP7" s="408" t="s">
        <v>8</v>
      </c>
      <c r="YQ7" s="409" t="s">
        <v>17</v>
      </c>
      <c r="YR7" s="410" t="s">
        <v>2</v>
      </c>
      <c r="YS7" s="402" t="s">
        <v>18</v>
      </c>
      <c r="YT7" s="411" t="s">
        <v>15</v>
      </c>
      <c r="YU7" s="412"/>
      <c r="YX7" s="414" t="s">
        <v>7</v>
      </c>
      <c r="YY7" s="408" t="s">
        <v>8</v>
      </c>
      <c r="YZ7" s="409" t="s">
        <v>17</v>
      </c>
      <c r="ZA7" s="410" t="s">
        <v>2</v>
      </c>
      <c r="ZB7" s="402" t="s">
        <v>18</v>
      </c>
      <c r="ZC7" s="411" t="s">
        <v>15</v>
      </c>
      <c r="ZD7" s="412"/>
      <c r="ZG7" s="414" t="s">
        <v>7</v>
      </c>
      <c r="ZH7" s="408" t="s">
        <v>8</v>
      </c>
      <c r="ZI7" s="409" t="s">
        <v>17</v>
      </c>
      <c r="ZJ7" s="410" t="s">
        <v>2</v>
      </c>
      <c r="ZK7" s="402" t="s">
        <v>18</v>
      </c>
      <c r="ZL7" s="411" t="s">
        <v>15</v>
      </c>
      <c r="ZM7" s="412"/>
      <c r="ZP7" s="414" t="s">
        <v>7</v>
      </c>
      <c r="ZQ7" s="408" t="s">
        <v>8</v>
      </c>
      <c r="ZR7" s="409" t="s">
        <v>17</v>
      </c>
      <c r="ZS7" s="410" t="s">
        <v>2</v>
      </c>
      <c r="ZT7" s="402" t="s">
        <v>18</v>
      </c>
      <c r="ZU7" s="411" t="s">
        <v>15</v>
      </c>
      <c r="ZV7" s="412"/>
      <c r="ZY7" s="414" t="s">
        <v>7</v>
      </c>
      <c r="ZZ7" s="408" t="s">
        <v>8</v>
      </c>
      <c r="AAA7" s="409" t="s">
        <v>17</v>
      </c>
      <c r="AAB7" s="410" t="s">
        <v>2</v>
      </c>
      <c r="AAC7" s="402" t="s">
        <v>18</v>
      </c>
      <c r="AAD7" s="411" t="s">
        <v>15</v>
      </c>
      <c r="AAE7" s="412"/>
      <c r="AAH7" s="414" t="s">
        <v>7</v>
      </c>
      <c r="AAI7" s="408" t="s">
        <v>8</v>
      </c>
      <c r="AAJ7" s="409" t="s">
        <v>17</v>
      </c>
      <c r="AAK7" s="410" t="s">
        <v>2</v>
      </c>
      <c r="AAL7" s="402" t="s">
        <v>18</v>
      </c>
      <c r="AAM7" s="411" t="s">
        <v>15</v>
      </c>
      <c r="AAN7" s="412"/>
      <c r="AAQ7" s="414" t="s">
        <v>7</v>
      </c>
      <c r="AAR7" s="408" t="s">
        <v>8</v>
      </c>
      <c r="AAS7" s="409" t="s">
        <v>17</v>
      </c>
      <c r="AAT7" s="410" t="s">
        <v>2</v>
      </c>
      <c r="AAU7" s="402" t="s">
        <v>18</v>
      </c>
      <c r="AAV7" s="411" t="s">
        <v>15</v>
      </c>
      <c r="AAW7" s="412"/>
      <c r="AAZ7" s="414" t="s">
        <v>7</v>
      </c>
      <c r="ABA7" s="408" t="s">
        <v>8</v>
      </c>
      <c r="ABB7" s="409" t="s">
        <v>17</v>
      </c>
      <c r="ABC7" s="410" t="s">
        <v>2</v>
      </c>
      <c r="ABD7" s="402" t="s">
        <v>18</v>
      </c>
      <c r="ABE7" s="411" t="s">
        <v>15</v>
      </c>
      <c r="ABF7" s="412"/>
      <c r="ABI7" s="414" t="s">
        <v>7</v>
      </c>
      <c r="ABJ7" s="408" t="s">
        <v>8</v>
      </c>
      <c r="ABK7" s="409" t="s">
        <v>17</v>
      </c>
      <c r="ABL7" s="410" t="s">
        <v>2</v>
      </c>
      <c r="ABM7" s="402" t="s">
        <v>18</v>
      </c>
      <c r="ABN7" s="411" t="s">
        <v>15</v>
      </c>
      <c r="ABO7" s="412"/>
      <c r="ABR7" s="414" t="s">
        <v>7</v>
      </c>
      <c r="ABS7" s="408" t="s">
        <v>8</v>
      </c>
      <c r="ABT7" s="409" t="s">
        <v>17</v>
      </c>
      <c r="ABU7" s="410" t="s">
        <v>2</v>
      </c>
      <c r="ABV7" s="402" t="s">
        <v>18</v>
      </c>
      <c r="ABW7" s="411" t="s">
        <v>15</v>
      </c>
      <c r="ABX7" s="412"/>
      <c r="ACA7" s="414" t="s">
        <v>7</v>
      </c>
      <c r="ACB7" s="408" t="s">
        <v>8</v>
      </c>
      <c r="ACC7" s="409" t="s">
        <v>17</v>
      </c>
      <c r="ACD7" s="410" t="s">
        <v>2</v>
      </c>
      <c r="ACE7" s="402" t="s">
        <v>18</v>
      </c>
      <c r="ACF7" s="411" t="s">
        <v>15</v>
      </c>
      <c r="ACG7" s="412"/>
      <c r="ACJ7" s="414" t="s">
        <v>7</v>
      </c>
      <c r="ACK7" s="408" t="s">
        <v>8</v>
      </c>
      <c r="ACL7" s="409" t="s">
        <v>17</v>
      </c>
      <c r="ACM7" s="410" t="s">
        <v>2</v>
      </c>
      <c r="ACN7" s="402" t="s">
        <v>18</v>
      </c>
      <c r="ACO7" s="411" t="s">
        <v>15</v>
      </c>
      <c r="ACP7" s="412"/>
      <c r="ACS7" s="414" t="s">
        <v>7</v>
      </c>
      <c r="ACT7" s="408" t="s">
        <v>8</v>
      </c>
      <c r="ACU7" s="409" t="s">
        <v>17</v>
      </c>
      <c r="ACV7" s="410" t="s">
        <v>2</v>
      </c>
      <c r="ACW7" s="402" t="s">
        <v>18</v>
      </c>
      <c r="ACX7" s="411" t="s">
        <v>15</v>
      </c>
      <c r="ACY7" s="412"/>
      <c r="ADB7" s="414" t="s">
        <v>7</v>
      </c>
      <c r="ADC7" s="408" t="s">
        <v>8</v>
      </c>
      <c r="ADD7" s="409" t="s">
        <v>17</v>
      </c>
      <c r="ADE7" s="410" t="s">
        <v>2</v>
      </c>
      <c r="ADF7" s="402" t="s">
        <v>18</v>
      </c>
      <c r="ADG7" s="411" t="s">
        <v>15</v>
      </c>
      <c r="ADH7" s="412"/>
      <c r="ADK7" s="414" t="s">
        <v>7</v>
      </c>
      <c r="ADL7" s="408" t="s">
        <v>8</v>
      </c>
      <c r="ADM7" s="409" t="s">
        <v>17</v>
      </c>
      <c r="ADN7" s="410" t="s">
        <v>2</v>
      </c>
      <c r="ADO7" s="402" t="s">
        <v>18</v>
      </c>
      <c r="ADP7" s="411" t="s">
        <v>15</v>
      </c>
      <c r="ADQ7" s="412"/>
      <c r="ADT7" s="414" t="s">
        <v>7</v>
      </c>
      <c r="ADU7" s="408" t="s">
        <v>8</v>
      </c>
      <c r="ADV7" s="409" t="s">
        <v>17</v>
      </c>
      <c r="ADW7" s="410" t="s">
        <v>2</v>
      </c>
      <c r="ADX7" s="402" t="s">
        <v>18</v>
      </c>
      <c r="ADY7" s="411" t="s">
        <v>15</v>
      </c>
      <c r="ADZ7" s="412"/>
      <c r="AEC7" s="414" t="s">
        <v>7</v>
      </c>
      <c r="AED7" s="408" t="s">
        <v>8</v>
      </c>
      <c r="AEE7" s="409" t="s">
        <v>17</v>
      </c>
      <c r="AEF7" s="410" t="s">
        <v>2</v>
      </c>
      <c r="AEG7" s="402" t="s">
        <v>18</v>
      </c>
      <c r="AEH7" s="411" t="s">
        <v>15</v>
      </c>
      <c r="AEI7" s="412"/>
      <c r="AEL7" s="414" t="s">
        <v>7</v>
      </c>
      <c r="AEM7" s="408" t="s">
        <v>8</v>
      </c>
      <c r="AEN7" s="409" t="s">
        <v>17</v>
      </c>
      <c r="AEO7" s="410" t="s">
        <v>2</v>
      </c>
      <c r="AEP7" s="402" t="s">
        <v>18</v>
      </c>
      <c r="AEQ7" s="411" t="s">
        <v>15</v>
      </c>
      <c r="AER7" s="412"/>
    </row>
    <row r="8" spans="1:824" ht="17.25" thickTop="1" thickBot="1" x14ac:dyDescent="0.3">
      <c r="A8" s="146">
        <v>5</v>
      </c>
      <c r="B8" s="79" t="str">
        <f>AY5</f>
        <v>SEABOARD FOODS</v>
      </c>
      <c r="C8" s="79" t="str">
        <f t="shared" ref="C8:I8" si="4">AZ5</f>
        <v>Pernil con piel</v>
      </c>
      <c r="D8" s="107" t="str">
        <f t="shared" si="4"/>
        <v>PED. 67376354</v>
      </c>
      <c r="E8" s="144">
        <f t="shared" si="4"/>
        <v>44386</v>
      </c>
      <c r="F8" s="90">
        <f t="shared" si="4"/>
        <v>18402.41</v>
      </c>
      <c r="G8" s="76">
        <f t="shared" si="4"/>
        <v>21</v>
      </c>
      <c r="H8" s="49">
        <f t="shared" si="4"/>
        <v>18427.099999999999</v>
      </c>
      <c r="I8" s="110">
        <f t="shared" si="4"/>
        <v>-24.68999999999869</v>
      </c>
      <c r="L8" s="413" t="s">
        <v>7</v>
      </c>
      <c r="M8" s="408" t="s">
        <v>8</v>
      </c>
      <c r="N8" s="409" t="s">
        <v>17</v>
      </c>
      <c r="O8" s="410" t="s">
        <v>2</v>
      </c>
      <c r="P8" s="402" t="s">
        <v>18</v>
      </c>
      <c r="Q8" s="411" t="s">
        <v>15</v>
      </c>
      <c r="R8" s="412"/>
      <c r="S8" s="688"/>
      <c r="T8" s="267"/>
      <c r="U8" s="64"/>
      <c r="V8" s="111"/>
      <c r="W8" s="15">
        <v>1</v>
      </c>
      <c r="X8" s="306">
        <v>847.76</v>
      </c>
      <c r="Y8" s="362">
        <v>44384</v>
      </c>
      <c r="Z8" s="306">
        <v>847.76</v>
      </c>
      <c r="AA8" s="422" t="s">
        <v>420</v>
      </c>
      <c r="AB8" s="292">
        <v>43</v>
      </c>
      <c r="AC8" s="354">
        <f>Z8*AB8</f>
        <v>36453.68</v>
      </c>
      <c r="AE8" s="64"/>
      <c r="AF8" s="111"/>
      <c r="AG8" s="15">
        <v>1</v>
      </c>
      <c r="AH8" s="96">
        <v>944.83</v>
      </c>
      <c r="AI8" s="357">
        <v>44385</v>
      </c>
      <c r="AJ8" s="72">
        <v>944.83</v>
      </c>
      <c r="AK8" s="99" t="s">
        <v>427</v>
      </c>
      <c r="AL8" s="74">
        <v>45</v>
      </c>
      <c r="AM8" s="684">
        <f>AL8*AJ8</f>
        <v>42517.35</v>
      </c>
      <c r="AO8" s="64"/>
      <c r="AP8" s="111"/>
      <c r="AQ8" s="15">
        <v>1</v>
      </c>
      <c r="AR8" s="389">
        <v>879.5</v>
      </c>
      <c r="AS8" s="362">
        <v>44386</v>
      </c>
      <c r="AT8" s="389">
        <v>879.5</v>
      </c>
      <c r="AU8" s="350" t="s">
        <v>435</v>
      </c>
      <c r="AV8" s="292">
        <v>46</v>
      </c>
      <c r="AW8" s="354">
        <f>AV8*AT8</f>
        <v>40457</v>
      </c>
      <c r="AY8" s="64"/>
      <c r="AZ8" s="111"/>
      <c r="BA8" s="15">
        <v>1</v>
      </c>
      <c r="BB8" s="96">
        <v>861.4</v>
      </c>
      <c r="BC8" s="144">
        <v>44386</v>
      </c>
      <c r="BD8" s="96">
        <v>861.4</v>
      </c>
      <c r="BE8" s="99" t="s">
        <v>437</v>
      </c>
      <c r="BF8" s="416">
        <v>46</v>
      </c>
      <c r="BG8" s="704">
        <f>BF8*BD8</f>
        <v>39624.400000000001</v>
      </c>
      <c r="BI8" s="64"/>
      <c r="BJ8" s="111"/>
      <c r="BK8" s="15">
        <v>1</v>
      </c>
      <c r="BL8" s="96">
        <v>875</v>
      </c>
      <c r="BM8" s="144">
        <v>44390</v>
      </c>
      <c r="BN8" s="96">
        <v>875</v>
      </c>
      <c r="BO8" s="99" t="s">
        <v>458</v>
      </c>
      <c r="BP8" s="416">
        <v>48</v>
      </c>
      <c r="BQ8" s="704">
        <f>BP8*BN8</f>
        <v>42000</v>
      </c>
      <c r="BS8" s="64"/>
      <c r="BT8" s="111"/>
      <c r="BU8" s="15">
        <v>1</v>
      </c>
      <c r="BV8" s="96">
        <v>801.5</v>
      </c>
      <c r="BW8" s="417">
        <v>44390</v>
      </c>
      <c r="BX8" s="96">
        <v>801.5</v>
      </c>
      <c r="BY8" s="418" t="s">
        <v>457</v>
      </c>
      <c r="BZ8" s="419">
        <v>48</v>
      </c>
      <c r="CA8" s="676">
        <f>BZ8*BX8</f>
        <v>38472</v>
      </c>
      <c r="CC8" s="64"/>
      <c r="CD8" s="111"/>
      <c r="CE8" s="15">
        <v>1</v>
      </c>
      <c r="CF8" s="96">
        <v>888.58</v>
      </c>
      <c r="CG8" s="417">
        <v>44391</v>
      </c>
      <c r="CH8" s="96">
        <v>888.58</v>
      </c>
      <c r="CI8" s="420" t="s">
        <v>469</v>
      </c>
      <c r="CJ8" s="419">
        <v>48</v>
      </c>
      <c r="CK8" s="676">
        <f>CJ8*CH8</f>
        <v>42651.840000000004</v>
      </c>
      <c r="CM8" s="64"/>
      <c r="CN8" s="98"/>
      <c r="CO8" s="15">
        <v>1</v>
      </c>
      <c r="CP8" s="96">
        <v>911.26</v>
      </c>
      <c r="CQ8" s="417">
        <v>44392</v>
      </c>
      <c r="CR8" s="306">
        <v>911.26</v>
      </c>
      <c r="CS8" s="420" t="s">
        <v>473</v>
      </c>
      <c r="CT8" s="419">
        <v>49</v>
      </c>
      <c r="CU8" s="689">
        <f>CT8*CR8</f>
        <v>44651.74</v>
      </c>
      <c r="CW8" s="64"/>
      <c r="CX8" s="111"/>
      <c r="CY8" s="15">
        <v>1</v>
      </c>
      <c r="CZ8" s="96">
        <v>890.4</v>
      </c>
      <c r="DA8" s="357">
        <v>44393</v>
      </c>
      <c r="DB8" s="96">
        <v>890.4</v>
      </c>
      <c r="DC8" s="99" t="s">
        <v>481</v>
      </c>
      <c r="DD8" s="74">
        <v>50</v>
      </c>
      <c r="DE8" s="676">
        <f>DD8*DB8</f>
        <v>44520</v>
      </c>
      <c r="DG8" s="64"/>
      <c r="DH8" s="111"/>
      <c r="DI8" s="15">
        <v>1</v>
      </c>
      <c r="DJ8" s="96">
        <v>887.7</v>
      </c>
      <c r="DK8" s="417">
        <v>44393</v>
      </c>
      <c r="DL8" s="96">
        <v>887.7</v>
      </c>
      <c r="DM8" s="420" t="s">
        <v>484</v>
      </c>
      <c r="DN8" s="419">
        <v>50</v>
      </c>
      <c r="DO8" s="689">
        <f>DN8*DL8</f>
        <v>44385</v>
      </c>
      <c r="DQ8" s="64"/>
      <c r="DR8" s="111"/>
      <c r="DS8" s="15">
        <v>1</v>
      </c>
      <c r="DT8" s="96">
        <v>899.9</v>
      </c>
      <c r="DU8" s="417">
        <v>44397</v>
      </c>
      <c r="DV8" s="96">
        <v>899.9</v>
      </c>
      <c r="DW8" s="420" t="s">
        <v>505</v>
      </c>
      <c r="DX8" s="419">
        <v>52</v>
      </c>
      <c r="DY8" s="676">
        <f>DX8*DV8</f>
        <v>46794.799999999996</v>
      </c>
      <c r="EA8" s="64"/>
      <c r="EB8" s="111"/>
      <c r="EC8" s="15">
        <v>1</v>
      </c>
      <c r="ED8" s="96">
        <v>924.9</v>
      </c>
      <c r="EE8" s="373">
        <v>44398</v>
      </c>
      <c r="EF8" s="72">
        <v>924.9</v>
      </c>
      <c r="EG8" s="73" t="s">
        <v>511</v>
      </c>
      <c r="EH8" s="74">
        <v>52</v>
      </c>
      <c r="EI8" s="676">
        <f>EH8*EF8</f>
        <v>48094.799999999996</v>
      </c>
      <c r="EK8" s="64"/>
      <c r="EL8" s="472"/>
      <c r="EM8" s="15">
        <v>1</v>
      </c>
      <c r="EN8" s="306">
        <v>929.41</v>
      </c>
      <c r="EO8" s="362">
        <v>44399</v>
      </c>
      <c r="EP8" s="306">
        <v>929.41</v>
      </c>
      <c r="EQ8" s="291" t="s">
        <v>521</v>
      </c>
      <c r="ER8" s="292">
        <v>52</v>
      </c>
      <c r="ES8" s="676">
        <f>ER8*EP8</f>
        <v>48329.32</v>
      </c>
      <c r="EU8" s="64"/>
      <c r="EV8" s="111"/>
      <c r="EW8" s="15">
        <v>1</v>
      </c>
      <c r="EX8" s="96">
        <v>864.1</v>
      </c>
      <c r="EY8" s="373">
        <v>44400</v>
      </c>
      <c r="EZ8" s="72">
        <v>864.1</v>
      </c>
      <c r="FA8" s="291" t="s">
        <v>528</v>
      </c>
      <c r="FB8" s="74">
        <v>52</v>
      </c>
      <c r="FC8" s="354">
        <f>FB8*EZ8</f>
        <v>44933.200000000004</v>
      </c>
      <c r="FE8" s="64"/>
      <c r="FF8" s="472"/>
      <c r="FG8" s="15">
        <v>1</v>
      </c>
      <c r="FH8" s="306">
        <v>892.2</v>
      </c>
      <c r="FI8" s="362">
        <v>44400</v>
      </c>
      <c r="FJ8" s="306">
        <v>892.2</v>
      </c>
      <c r="FK8" s="421" t="s">
        <v>523</v>
      </c>
      <c r="FL8" s="292">
        <v>52</v>
      </c>
      <c r="FM8" s="676">
        <f>FL8*FJ8</f>
        <v>46394.400000000001</v>
      </c>
      <c r="FO8" s="64"/>
      <c r="FP8" s="111"/>
      <c r="FQ8" s="15">
        <v>1</v>
      </c>
      <c r="FR8" s="96">
        <v>930.77</v>
      </c>
      <c r="FS8" s="357">
        <v>44401</v>
      </c>
      <c r="FT8" s="96">
        <v>930.77</v>
      </c>
      <c r="FU8" s="73" t="s">
        <v>537</v>
      </c>
      <c r="FV8" s="74">
        <v>54</v>
      </c>
      <c r="FW8" s="676">
        <f>FV8*FT8</f>
        <v>50261.58</v>
      </c>
      <c r="FY8" s="64"/>
      <c r="FZ8" s="111"/>
      <c r="GA8" s="15">
        <v>1</v>
      </c>
      <c r="GB8" s="306">
        <v>795.1</v>
      </c>
      <c r="GC8" s="573">
        <v>44404</v>
      </c>
      <c r="GD8" s="306">
        <v>795.1</v>
      </c>
      <c r="GE8" s="291" t="s">
        <v>515</v>
      </c>
      <c r="GF8" s="292">
        <v>54</v>
      </c>
      <c r="GG8" s="354">
        <f>GF8*GD8</f>
        <v>42935.4</v>
      </c>
      <c r="GI8" s="64"/>
      <c r="GJ8" s="111"/>
      <c r="GK8" s="15">
        <v>1</v>
      </c>
      <c r="GL8" s="550">
        <v>892.2</v>
      </c>
      <c r="GM8" s="357">
        <v>44404</v>
      </c>
      <c r="GN8" s="577">
        <v>892.2</v>
      </c>
      <c r="GO8" s="99" t="s">
        <v>547</v>
      </c>
      <c r="GP8" s="74">
        <v>54</v>
      </c>
      <c r="GQ8" s="676">
        <f>GP8*GN8</f>
        <v>48178.8</v>
      </c>
      <c r="GS8" s="64"/>
      <c r="GT8" s="111"/>
      <c r="GU8" s="15">
        <v>1</v>
      </c>
      <c r="GV8" s="96">
        <v>916.25</v>
      </c>
      <c r="GW8" s="357">
        <v>44405</v>
      </c>
      <c r="GX8" s="691">
        <v>916.25</v>
      </c>
      <c r="GY8" s="99" t="s">
        <v>551</v>
      </c>
      <c r="GZ8" s="74">
        <v>54</v>
      </c>
      <c r="HA8" s="676">
        <f>GZ8*GX8</f>
        <v>49477.5</v>
      </c>
      <c r="HC8" s="64"/>
      <c r="HD8" s="111"/>
      <c r="HE8" s="15">
        <v>1</v>
      </c>
      <c r="HF8" s="96">
        <v>948.91</v>
      </c>
      <c r="HG8" s="357">
        <v>44407</v>
      </c>
      <c r="HH8" s="96">
        <v>948.91</v>
      </c>
      <c r="HI8" s="99" t="s">
        <v>558</v>
      </c>
      <c r="HJ8" s="74">
        <v>54</v>
      </c>
      <c r="HK8" s="676">
        <f>HJ8*HH8</f>
        <v>51241.14</v>
      </c>
      <c r="HM8" s="64"/>
      <c r="HN8" s="111"/>
      <c r="HO8" s="15">
        <v>1</v>
      </c>
      <c r="HP8" s="306">
        <v>897.7</v>
      </c>
      <c r="HQ8" s="362">
        <v>44408</v>
      </c>
      <c r="HR8" s="306">
        <v>897.7</v>
      </c>
      <c r="HS8" s="422" t="s">
        <v>567</v>
      </c>
      <c r="HT8" s="292">
        <v>54</v>
      </c>
      <c r="HU8" s="354">
        <f>HT8*HR8</f>
        <v>48475.8</v>
      </c>
      <c r="HW8" s="64"/>
      <c r="HX8" s="111"/>
      <c r="HY8" s="15">
        <v>1</v>
      </c>
      <c r="HZ8" s="96">
        <v>918.1</v>
      </c>
      <c r="IA8" s="373">
        <v>44407</v>
      </c>
      <c r="IB8" s="72">
        <v>918.1</v>
      </c>
      <c r="IC8" s="73" t="s">
        <v>559</v>
      </c>
      <c r="ID8" s="74">
        <v>54</v>
      </c>
      <c r="IE8" s="676">
        <f>ID8*IB8</f>
        <v>49577.4</v>
      </c>
      <c r="IG8" s="64"/>
      <c r="IH8" s="111"/>
      <c r="II8" s="15">
        <v>1</v>
      </c>
      <c r="IJ8" s="96"/>
      <c r="IK8" s="373"/>
      <c r="IL8" s="72"/>
      <c r="IM8" s="73"/>
      <c r="IN8" s="74"/>
      <c r="IO8" s="676">
        <f>IN8*IL8</f>
        <v>0</v>
      </c>
      <c r="IQ8" s="64"/>
      <c r="IR8" s="111"/>
      <c r="IS8" s="15">
        <v>1</v>
      </c>
      <c r="IT8" s="306"/>
      <c r="IU8" s="270"/>
      <c r="IV8" s="306"/>
      <c r="IW8" s="580"/>
      <c r="IX8" s="292"/>
      <c r="IY8" s="354">
        <f>IX8*IV8</f>
        <v>0</v>
      </c>
      <c r="IZ8" s="96"/>
      <c r="JA8" s="64"/>
      <c r="JB8" s="111"/>
      <c r="JC8" s="15">
        <v>1</v>
      </c>
      <c r="JD8" s="96"/>
      <c r="JE8" s="373"/>
      <c r="JF8" s="96"/>
      <c r="JG8" s="73"/>
      <c r="JH8" s="74"/>
      <c r="JI8" s="676">
        <f>JH8*JF8</f>
        <v>0</v>
      </c>
      <c r="JJ8" s="423"/>
      <c r="JK8" s="424"/>
      <c r="JL8" s="425"/>
      <c r="JM8" s="15">
        <v>1</v>
      </c>
      <c r="JN8" s="96"/>
      <c r="JO8" s="357"/>
      <c r="JP8" s="96"/>
      <c r="JQ8" s="73"/>
      <c r="JR8" s="74"/>
      <c r="JS8" s="676">
        <f>JR8*JP8</f>
        <v>0</v>
      </c>
      <c r="JU8" s="64"/>
      <c r="JV8" s="111"/>
      <c r="JW8" s="15">
        <v>1</v>
      </c>
      <c r="JX8" s="96"/>
      <c r="JY8" s="373"/>
      <c r="JZ8" s="306"/>
      <c r="KA8" s="73"/>
      <c r="KB8" s="74"/>
      <c r="KC8" s="676">
        <f>KB8*JZ8</f>
        <v>0</v>
      </c>
      <c r="KE8" s="64"/>
      <c r="KF8" s="111"/>
      <c r="KG8" s="15">
        <v>1</v>
      </c>
      <c r="KH8" s="96"/>
      <c r="KI8" s="373"/>
      <c r="KJ8" s="306"/>
      <c r="KK8" s="73"/>
      <c r="KL8" s="74"/>
      <c r="KM8" s="676">
        <f>KL8*KJ8</f>
        <v>0</v>
      </c>
      <c r="KO8" s="64"/>
      <c r="KP8" s="111"/>
      <c r="KQ8" s="15">
        <v>1</v>
      </c>
      <c r="KR8" s="96"/>
      <c r="KS8" s="373"/>
      <c r="KT8" s="306"/>
      <c r="KU8" s="73"/>
      <c r="KV8" s="74"/>
      <c r="KW8" s="676">
        <f>KV8*KT8</f>
        <v>0</v>
      </c>
      <c r="KY8" s="64"/>
      <c r="KZ8" s="111"/>
      <c r="LA8" s="15">
        <v>1</v>
      </c>
      <c r="LB8" s="96"/>
      <c r="LC8" s="357"/>
      <c r="LD8" s="96"/>
      <c r="LE8" s="99"/>
      <c r="LF8" s="74"/>
      <c r="LG8" s="676">
        <f>LF8*LD8</f>
        <v>0</v>
      </c>
      <c r="LI8" s="64"/>
      <c r="LJ8" s="111"/>
      <c r="LK8" s="15">
        <v>1</v>
      </c>
      <c r="LL8" s="96"/>
      <c r="LM8" s="357"/>
      <c r="LN8" s="306"/>
      <c r="LO8" s="99"/>
      <c r="LP8" s="74"/>
      <c r="LQ8" s="676">
        <f>LP8*LN8</f>
        <v>0</v>
      </c>
      <c r="LS8" s="64"/>
      <c r="LT8" s="111"/>
      <c r="LU8" s="15">
        <v>1</v>
      </c>
      <c r="LV8" s="96"/>
      <c r="LW8" s="357"/>
      <c r="LX8" s="96"/>
      <c r="LY8" s="99"/>
      <c r="LZ8" s="74"/>
      <c r="MA8" s="676">
        <f>LZ8*LX8</f>
        <v>0</v>
      </c>
      <c r="MB8" s="64"/>
      <c r="MC8" s="111"/>
      <c r="MD8" s="15">
        <v>1</v>
      </c>
      <c r="ME8" s="415"/>
      <c r="MF8" s="357"/>
      <c r="MG8" s="415"/>
      <c r="MH8" s="99"/>
      <c r="MI8" s="74"/>
      <c r="MJ8" s="74">
        <f>MI8*MG8</f>
        <v>0</v>
      </c>
      <c r="ML8" s="64"/>
      <c r="MM8" s="111"/>
      <c r="MN8" s="15">
        <v>1</v>
      </c>
      <c r="MO8" s="96"/>
      <c r="MP8" s="357"/>
      <c r="MQ8" s="96"/>
      <c r="MR8" s="99"/>
      <c r="MS8" s="74"/>
      <c r="MT8" s="74">
        <f>MS8*MQ8</f>
        <v>0</v>
      </c>
      <c r="MV8" s="64"/>
      <c r="MW8" s="111"/>
      <c r="MX8" s="15">
        <v>1</v>
      </c>
      <c r="MY8" s="415"/>
      <c r="MZ8" s="357"/>
      <c r="NA8" s="415"/>
      <c r="NB8" s="99"/>
      <c r="NC8" s="74"/>
      <c r="ND8" s="74">
        <f t="shared" ref="ND8:ND16" si="5">NC8*NA8</f>
        <v>0</v>
      </c>
      <c r="NF8" s="64"/>
      <c r="NG8" s="111"/>
      <c r="NH8" s="15">
        <v>1</v>
      </c>
      <c r="NI8" s="426"/>
      <c r="NJ8" s="357"/>
      <c r="NK8" s="426"/>
      <c r="NL8" s="99"/>
      <c r="NM8" s="74"/>
      <c r="NN8" s="74">
        <f>NM8*NK8</f>
        <v>0</v>
      </c>
      <c r="NP8" s="64"/>
      <c r="NQ8" s="111"/>
      <c r="NR8" s="15">
        <v>1</v>
      </c>
      <c r="NS8" s="96"/>
      <c r="NT8" s="357"/>
      <c r="NU8" s="96"/>
      <c r="NV8" s="99"/>
      <c r="NW8" s="74"/>
      <c r="NX8" s="74">
        <f>NW8*NU8</f>
        <v>0</v>
      </c>
      <c r="NZ8" s="64"/>
      <c r="OA8" s="111"/>
      <c r="OB8" s="15">
        <v>1</v>
      </c>
      <c r="OC8" s="426"/>
      <c r="OD8" s="357"/>
      <c r="OE8" s="426"/>
      <c r="OF8" s="99"/>
      <c r="OG8" s="74"/>
      <c r="OH8" s="74">
        <f>OG8*OE8</f>
        <v>0</v>
      </c>
      <c r="OJ8" s="64"/>
      <c r="OK8" s="111"/>
      <c r="OL8" s="15">
        <v>1</v>
      </c>
      <c r="OM8" s="96"/>
      <c r="ON8" s="357"/>
      <c r="OO8" s="96"/>
      <c r="OP8" s="99"/>
      <c r="OQ8" s="74"/>
      <c r="OR8" s="74">
        <f>OQ8*OO8</f>
        <v>0</v>
      </c>
      <c r="OT8" s="64"/>
      <c r="OU8" s="111"/>
      <c r="OV8" s="15">
        <v>1</v>
      </c>
      <c r="OW8" s="306"/>
      <c r="OX8" s="362"/>
      <c r="OY8" s="306"/>
      <c r="OZ8" s="350"/>
      <c r="PA8" s="292"/>
      <c r="PB8" s="292">
        <f>PA8*OY8</f>
        <v>0</v>
      </c>
      <c r="PD8" s="64"/>
      <c r="PE8" s="98"/>
      <c r="PF8" s="15">
        <v>1</v>
      </c>
      <c r="PG8" s="426"/>
      <c r="PH8" s="357"/>
      <c r="PI8" s="426"/>
      <c r="PJ8" s="99"/>
      <c r="PK8" s="74"/>
      <c r="PL8" s="74">
        <f>PK8*PI8</f>
        <v>0</v>
      </c>
      <c r="PN8" s="64"/>
      <c r="PO8" s="111"/>
      <c r="PP8" s="15">
        <v>1</v>
      </c>
      <c r="PQ8" s="96"/>
      <c r="PR8" s="357"/>
      <c r="PS8" s="96"/>
      <c r="PT8" s="99"/>
      <c r="PU8" s="74"/>
      <c r="PW8" s="64"/>
      <c r="PX8" s="111"/>
      <c r="PY8" s="15">
        <v>1</v>
      </c>
      <c r="PZ8" s="96"/>
      <c r="QA8" s="144"/>
      <c r="QB8" s="96"/>
      <c r="QC8" s="99"/>
      <c r="QD8" s="74"/>
      <c r="QF8" s="64"/>
      <c r="QG8" s="111"/>
      <c r="QH8" s="15">
        <v>1</v>
      </c>
      <c r="QI8" s="96"/>
      <c r="QJ8" s="357"/>
      <c r="QK8" s="96"/>
      <c r="QL8" s="99"/>
      <c r="QM8" s="74"/>
      <c r="QO8" s="64"/>
      <c r="QP8" s="111"/>
      <c r="QQ8" s="15">
        <v>1</v>
      </c>
      <c r="QR8" s="96"/>
      <c r="QS8" s="357"/>
      <c r="QT8" s="96"/>
      <c r="QU8" s="99"/>
      <c r="QV8" s="74"/>
      <c r="QX8" s="64"/>
      <c r="QY8" s="111"/>
      <c r="QZ8" s="15">
        <v>1</v>
      </c>
      <c r="RA8" s="96"/>
      <c r="RB8" s="357"/>
      <c r="RC8" s="96"/>
      <c r="RD8" s="99"/>
      <c r="RE8" s="74"/>
      <c r="RG8" s="64"/>
      <c r="RH8" s="98"/>
      <c r="RI8" s="15">
        <v>1</v>
      </c>
      <c r="RJ8" s="96"/>
      <c r="RK8" s="357"/>
      <c r="RL8" s="96"/>
      <c r="RM8" s="99"/>
      <c r="RN8" s="416"/>
      <c r="RQ8" s="111"/>
      <c r="RR8" s="15">
        <v>1</v>
      </c>
      <c r="RS8" s="96"/>
      <c r="RT8" s="144"/>
      <c r="RU8" s="96"/>
      <c r="RV8" s="99"/>
      <c r="RW8" s="74"/>
      <c r="RZ8" s="111"/>
      <c r="SA8" s="15">
        <v>1</v>
      </c>
      <c r="SB8" s="96"/>
      <c r="SC8" s="83"/>
      <c r="SD8" s="96"/>
      <c r="SE8" s="99"/>
      <c r="SF8" s="74"/>
      <c r="SI8" s="111"/>
      <c r="SJ8" s="15">
        <v>1</v>
      </c>
      <c r="SK8" s="96"/>
      <c r="SL8" s="83"/>
      <c r="SM8" s="96"/>
      <c r="SN8" s="99"/>
      <c r="SO8" s="74"/>
      <c r="SR8" s="111"/>
      <c r="SS8" s="15"/>
      <c r="ST8" s="96"/>
      <c r="SU8" s="83"/>
      <c r="SV8" s="96"/>
      <c r="SW8" s="99"/>
      <c r="SX8" s="74"/>
      <c r="TA8" s="111"/>
      <c r="TB8" s="15">
        <v>1</v>
      </c>
      <c r="TC8" s="96"/>
      <c r="TD8" s="427"/>
      <c r="TE8" s="195"/>
      <c r="TF8" s="420"/>
      <c r="TG8" s="419"/>
      <c r="TJ8" s="111"/>
      <c r="TK8" s="15">
        <v>1</v>
      </c>
      <c r="TL8" s="96"/>
      <c r="TM8" s="83"/>
      <c r="TN8" s="96"/>
      <c r="TO8" s="99"/>
      <c r="TP8" s="74"/>
      <c r="TS8" s="111"/>
      <c r="TT8" s="15">
        <v>1</v>
      </c>
      <c r="TU8" s="96"/>
      <c r="TV8" s="83"/>
      <c r="TW8" s="96"/>
      <c r="TX8" s="99"/>
      <c r="TY8" s="74"/>
      <c r="UB8" s="111"/>
      <c r="UC8" s="15">
        <v>1</v>
      </c>
      <c r="UD8" s="96"/>
      <c r="UE8" s="83"/>
      <c r="UF8" s="96"/>
      <c r="UG8" s="99"/>
      <c r="UH8" s="74"/>
      <c r="UK8" s="111"/>
      <c r="UL8" s="15">
        <v>1</v>
      </c>
      <c r="UM8" s="96"/>
      <c r="UN8" s="83"/>
      <c r="UO8" s="96"/>
      <c r="UP8" s="99"/>
      <c r="UQ8" s="74"/>
      <c r="UT8" s="111"/>
      <c r="UU8" s="15">
        <v>1</v>
      </c>
      <c r="UV8" s="96"/>
      <c r="UW8" s="83"/>
      <c r="UX8" s="96"/>
      <c r="UY8" s="99"/>
      <c r="UZ8" s="74"/>
      <c r="VB8" s="64" t="s">
        <v>32</v>
      </c>
      <c r="VC8" s="111"/>
      <c r="VD8" s="15">
        <v>1</v>
      </c>
      <c r="VE8" s="96"/>
      <c r="VF8" s="83"/>
      <c r="VG8" s="96"/>
      <c r="VH8" s="99"/>
      <c r="VI8" s="74"/>
      <c r="VK8" s="64" t="s">
        <v>32</v>
      </c>
      <c r="VL8" s="111"/>
      <c r="VM8" s="15">
        <v>1</v>
      </c>
      <c r="VN8" s="96"/>
      <c r="VO8" s="83"/>
      <c r="VP8" s="96"/>
      <c r="VQ8" s="99"/>
      <c r="VR8" s="74"/>
      <c r="VT8" s="64" t="s">
        <v>32</v>
      </c>
      <c r="VU8" s="111"/>
      <c r="VV8" s="15">
        <v>1</v>
      </c>
      <c r="VW8" s="96"/>
      <c r="VX8" s="83"/>
      <c r="VY8" s="96"/>
      <c r="VZ8" s="99"/>
      <c r="WA8" s="74"/>
      <c r="WC8" s="64" t="s">
        <v>32</v>
      </c>
      <c r="WD8" s="111"/>
      <c r="WE8" s="15">
        <v>1</v>
      </c>
      <c r="WF8" s="96"/>
      <c r="WG8" s="83"/>
      <c r="WH8" s="96"/>
      <c r="WI8" s="99"/>
      <c r="WJ8" s="74"/>
      <c r="WL8" s="64" t="s">
        <v>32</v>
      </c>
      <c r="WM8" s="111"/>
      <c r="WN8" s="15">
        <v>1</v>
      </c>
      <c r="WO8" s="96"/>
      <c r="WP8" s="83"/>
      <c r="WQ8" s="96"/>
      <c r="WR8" s="99"/>
      <c r="WS8" s="74"/>
      <c r="WU8" s="64" t="s">
        <v>32</v>
      </c>
      <c r="WV8" s="111"/>
      <c r="WW8" s="15">
        <v>1</v>
      </c>
      <c r="WX8" s="96"/>
      <c r="WY8" s="83"/>
      <c r="WZ8" s="96"/>
      <c r="XA8" s="99"/>
      <c r="XB8" s="74"/>
      <c r="XD8" s="64" t="s">
        <v>32</v>
      </c>
      <c r="XE8" s="111"/>
      <c r="XF8" s="15">
        <v>1</v>
      </c>
      <c r="XG8" s="96"/>
      <c r="XH8" s="83"/>
      <c r="XI8" s="96"/>
      <c r="XJ8" s="99"/>
      <c r="XK8" s="74"/>
      <c r="XM8" s="64" t="s">
        <v>32</v>
      </c>
      <c r="XN8" s="111"/>
      <c r="XO8" s="15">
        <v>1</v>
      </c>
      <c r="XP8" s="96"/>
      <c r="XQ8" s="83"/>
      <c r="XR8" s="96"/>
      <c r="XS8" s="99"/>
      <c r="XT8" s="74"/>
      <c r="XV8" s="64" t="s">
        <v>32</v>
      </c>
      <c r="XW8" s="111"/>
      <c r="XX8" s="15">
        <v>1</v>
      </c>
      <c r="XY8" s="96"/>
      <c r="XZ8" s="83"/>
      <c r="YA8" s="96"/>
      <c r="YB8" s="99"/>
      <c r="YC8" s="74"/>
      <c r="YE8" s="64" t="s">
        <v>32</v>
      </c>
      <c r="YF8" s="111"/>
      <c r="YG8" s="15">
        <v>1</v>
      </c>
      <c r="YH8" s="96"/>
      <c r="YI8" s="83"/>
      <c r="YJ8" s="96"/>
      <c r="YK8" s="99"/>
      <c r="YL8" s="74"/>
      <c r="YN8" s="64" t="s">
        <v>32</v>
      </c>
      <c r="YO8" s="111"/>
      <c r="YP8" s="15">
        <v>1</v>
      </c>
      <c r="YQ8" s="96"/>
      <c r="YR8" s="83"/>
      <c r="YS8" s="96"/>
      <c r="YT8" s="99"/>
      <c r="YU8" s="74"/>
      <c r="YW8" s="64" t="s">
        <v>32</v>
      </c>
      <c r="YX8" s="111"/>
      <c r="YY8" s="15">
        <v>1</v>
      </c>
      <c r="YZ8" s="96"/>
      <c r="ZA8" s="83"/>
      <c r="ZB8" s="96"/>
      <c r="ZC8" s="99"/>
      <c r="ZD8" s="74"/>
      <c r="ZF8" s="64" t="s">
        <v>32</v>
      </c>
      <c r="ZG8" s="111"/>
      <c r="ZH8" s="15">
        <v>1</v>
      </c>
      <c r="ZI8" s="96"/>
      <c r="ZJ8" s="83"/>
      <c r="ZK8" s="96"/>
      <c r="ZL8" s="99"/>
      <c r="ZM8" s="74"/>
      <c r="ZO8" s="64" t="s">
        <v>32</v>
      </c>
      <c r="ZP8" s="111"/>
      <c r="ZQ8" s="15">
        <v>1</v>
      </c>
      <c r="ZR8" s="96"/>
      <c r="ZS8" s="83"/>
      <c r="ZT8" s="96"/>
      <c r="ZU8" s="99"/>
      <c r="ZV8" s="74"/>
      <c r="ZX8" s="64" t="s">
        <v>32</v>
      </c>
      <c r="ZY8" s="111"/>
      <c r="ZZ8" s="15">
        <v>1</v>
      </c>
      <c r="AAA8" s="96"/>
      <c r="AAB8" s="83"/>
      <c r="AAC8" s="96"/>
      <c r="AAD8" s="99"/>
      <c r="AAE8" s="74"/>
      <c r="AAG8" s="64" t="s">
        <v>32</v>
      </c>
      <c r="AAH8" s="111"/>
      <c r="AAI8" s="15">
        <v>1</v>
      </c>
      <c r="AAJ8" s="96"/>
      <c r="AAK8" s="83"/>
      <c r="AAL8" s="96"/>
      <c r="AAM8" s="99"/>
      <c r="AAN8" s="74"/>
      <c r="AAP8" s="64" t="s">
        <v>32</v>
      </c>
      <c r="AAQ8" s="111"/>
      <c r="AAR8" s="15">
        <v>1</v>
      </c>
      <c r="AAS8" s="96"/>
      <c r="AAT8" s="83"/>
      <c r="AAU8" s="96"/>
      <c r="AAV8" s="99"/>
      <c r="AAW8" s="74"/>
      <c r="AAY8" s="64" t="s">
        <v>32</v>
      </c>
      <c r="AAZ8" s="111"/>
      <c r="ABA8" s="15">
        <v>1</v>
      </c>
      <c r="ABB8" s="96"/>
      <c r="ABC8" s="83"/>
      <c r="ABD8" s="96"/>
      <c r="ABE8" s="99"/>
      <c r="ABF8" s="74"/>
      <c r="ABH8" s="64" t="s">
        <v>32</v>
      </c>
      <c r="ABI8" s="111"/>
      <c r="ABJ8" s="15">
        <v>1</v>
      </c>
      <c r="ABK8" s="96"/>
      <c r="ABL8" s="83"/>
      <c r="ABM8" s="96"/>
      <c r="ABN8" s="99"/>
      <c r="ABO8" s="74"/>
      <c r="ABQ8" s="64" t="s">
        <v>32</v>
      </c>
      <c r="ABR8" s="111"/>
      <c r="ABS8" s="15">
        <v>1</v>
      </c>
      <c r="ABT8" s="96"/>
      <c r="ABU8" s="83"/>
      <c r="ABV8" s="96"/>
      <c r="ABW8" s="99"/>
      <c r="ABX8" s="74"/>
      <c r="ABZ8" s="64" t="s">
        <v>32</v>
      </c>
      <c r="ACA8" s="111"/>
      <c r="ACB8" s="15">
        <v>1</v>
      </c>
      <c r="ACC8" s="96"/>
      <c r="ACD8" s="83"/>
      <c r="ACE8" s="96"/>
      <c r="ACF8" s="99"/>
      <c r="ACG8" s="74"/>
      <c r="ACI8" s="64" t="s">
        <v>32</v>
      </c>
      <c r="ACJ8" s="111"/>
      <c r="ACK8" s="15">
        <v>1</v>
      </c>
      <c r="ACL8" s="96"/>
      <c r="ACM8" s="83"/>
      <c r="ACN8" s="96"/>
      <c r="ACO8" s="99"/>
      <c r="ACP8" s="74"/>
      <c r="ACR8" s="64" t="s">
        <v>32</v>
      </c>
      <c r="ACS8" s="111"/>
      <c r="ACT8" s="15">
        <v>1</v>
      </c>
      <c r="ACU8" s="96"/>
      <c r="ACV8" s="83"/>
      <c r="ACW8" s="96"/>
      <c r="ACX8" s="99"/>
      <c r="ACY8" s="74"/>
      <c r="ADA8" s="64" t="s">
        <v>32</v>
      </c>
      <c r="ADB8" s="111"/>
      <c r="ADC8" s="15">
        <v>1</v>
      </c>
      <c r="ADD8" s="96"/>
      <c r="ADE8" s="83"/>
      <c r="ADF8" s="96"/>
      <c r="ADG8" s="99"/>
      <c r="ADH8" s="74"/>
      <c r="ADJ8" s="64" t="s">
        <v>32</v>
      </c>
      <c r="ADK8" s="111"/>
      <c r="ADL8" s="15">
        <v>1</v>
      </c>
      <c r="ADM8" s="96"/>
      <c r="ADN8" s="83"/>
      <c r="ADO8" s="96"/>
      <c r="ADP8" s="99"/>
      <c r="ADQ8" s="74"/>
      <c r="ADS8" s="64" t="s">
        <v>32</v>
      </c>
      <c r="ADT8" s="111"/>
      <c r="ADU8" s="15">
        <v>1</v>
      </c>
      <c r="ADV8" s="96"/>
      <c r="ADW8" s="83"/>
      <c r="ADX8" s="96"/>
      <c r="ADY8" s="99"/>
      <c r="ADZ8" s="74"/>
      <c r="AEB8" s="64" t="s">
        <v>32</v>
      </c>
      <c r="AEC8" s="111"/>
      <c r="AED8" s="15">
        <v>1</v>
      </c>
      <c r="AEE8" s="96"/>
      <c r="AEF8" s="83"/>
      <c r="AEG8" s="96"/>
      <c r="AEH8" s="99"/>
      <c r="AEI8" s="74"/>
      <c r="AEK8" s="64" t="s">
        <v>32</v>
      </c>
      <c r="AEL8" s="111"/>
      <c r="AEM8" s="15">
        <v>1</v>
      </c>
      <c r="AEN8" s="96"/>
      <c r="AEO8" s="83"/>
      <c r="AEP8" s="96"/>
      <c r="AEQ8" s="99"/>
      <c r="AER8" s="74"/>
    </row>
    <row r="9" spans="1:824" ht="16.5" thickTop="1" x14ac:dyDescent="0.25">
      <c r="A9" s="146">
        <v>6</v>
      </c>
      <c r="B9" s="79" t="str">
        <f>BI5</f>
        <v>SEABOARD FOODS</v>
      </c>
      <c r="C9" s="79" t="str">
        <f t="shared" ref="C9:H9" si="6">BJ5</f>
        <v>Seaboard</v>
      </c>
      <c r="D9" s="107" t="str">
        <f t="shared" si="6"/>
        <v>PED. 67598629</v>
      </c>
      <c r="E9" s="144">
        <f t="shared" si="6"/>
        <v>44390</v>
      </c>
      <c r="F9" s="90">
        <f t="shared" si="6"/>
        <v>17426</v>
      </c>
      <c r="G9" s="76">
        <f t="shared" si="6"/>
        <v>20</v>
      </c>
      <c r="H9" s="49">
        <f t="shared" si="6"/>
        <v>17415.2</v>
      </c>
      <c r="I9" s="110">
        <f>BP5</f>
        <v>10.799999999999272</v>
      </c>
      <c r="K9" s="424"/>
      <c r="L9" s="425"/>
      <c r="M9" s="15">
        <v>1</v>
      </c>
      <c r="N9" s="96">
        <v>845.9</v>
      </c>
      <c r="O9" s="357">
        <v>44383</v>
      </c>
      <c r="P9" s="96">
        <v>845.9</v>
      </c>
      <c r="Q9" s="73" t="s">
        <v>409</v>
      </c>
      <c r="R9" s="74">
        <v>43</v>
      </c>
      <c r="S9" s="676">
        <f>R9*P9</f>
        <v>36373.699999999997</v>
      </c>
      <c r="T9" s="267"/>
      <c r="V9" s="98"/>
      <c r="W9" s="15">
        <v>2</v>
      </c>
      <c r="X9" s="306">
        <v>850.48</v>
      </c>
      <c r="Y9" s="362">
        <v>44384</v>
      </c>
      <c r="Z9" s="306">
        <v>850.48</v>
      </c>
      <c r="AA9" s="422" t="s">
        <v>420</v>
      </c>
      <c r="AB9" s="292">
        <v>43</v>
      </c>
      <c r="AC9" s="354">
        <f t="shared" ref="AC9:AC29" si="7">Z9*AB9</f>
        <v>36570.639999999999</v>
      </c>
      <c r="AF9" s="98"/>
      <c r="AG9" s="15">
        <v>2</v>
      </c>
      <c r="AH9" s="96">
        <v>884.95</v>
      </c>
      <c r="AI9" s="357">
        <v>44385</v>
      </c>
      <c r="AJ9" s="96">
        <v>884.95</v>
      </c>
      <c r="AK9" s="99" t="s">
        <v>427</v>
      </c>
      <c r="AL9" s="74">
        <v>45</v>
      </c>
      <c r="AM9" s="684">
        <f t="shared" ref="AM9:AM29" si="8">AL9*AJ9</f>
        <v>39822.75</v>
      </c>
      <c r="AP9" s="98"/>
      <c r="AQ9" s="15">
        <v>2</v>
      </c>
      <c r="AR9" s="351">
        <v>859.6</v>
      </c>
      <c r="AS9" s="362">
        <v>44386</v>
      </c>
      <c r="AT9" s="351">
        <v>859.6</v>
      </c>
      <c r="AU9" s="350" t="s">
        <v>435</v>
      </c>
      <c r="AV9" s="292">
        <v>46</v>
      </c>
      <c r="AW9" s="354">
        <f t="shared" ref="AW9:AW29" si="9">AV9*AT9</f>
        <v>39541.599999999999</v>
      </c>
      <c r="AZ9" s="111"/>
      <c r="BA9" s="15">
        <v>2</v>
      </c>
      <c r="BB9" s="96">
        <v>880.4</v>
      </c>
      <c r="BC9" s="144">
        <v>44386</v>
      </c>
      <c r="BD9" s="96">
        <v>880.4</v>
      </c>
      <c r="BE9" s="99" t="s">
        <v>437</v>
      </c>
      <c r="BF9" s="416">
        <v>46</v>
      </c>
      <c r="BG9" s="704">
        <f t="shared" ref="BG9:BG29" si="10">BF9*BD9</f>
        <v>40498.400000000001</v>
      </c>
      <c r="BJ9" s="98"/>
      <c r="BK9" s="15">
        <v>2</v>
      </c>
      <c r="BL9" s="96">
        <v>858.6</v>
      </c>
      <c r="BM9" s="144">
        <v>44390</v>
      </c>
      <c r="BN9" s="96">
        <v>858.6</v>
      </c>
      <c r="BO9" s="99" t="s">
        <v>458</v>
      </c>
      <c r="BP9" s="416">
        <v>48</v>
      </c>
      <c r="BQ9" s="704">
        <f t="shared" ref="BQ9:BQ29" si="11">BP9*BN9</f>
        <v>41212.800000000003</v>
      </c>
      <c r="BT9" s="111"/>
      <c r="BU9" s="15">
        <v>2</v>
      </c>
      <c r="BV9" s="96">
        <v>859.6</v>
      </c>
      <c r="BW9" s="417">
        <v>44390</v>
      </c>
      <c r="BX9" s="96">
        <v>859.6</v>
      </c>
      <c r="BY9" s="418" t="s">
        <v>457</v>
      </c>
      <c r="BZ9" s="419">
        <v>48</v>
      </c>
      <c r="CA9" s="676">
        <f t="shared" ref="CA9:CA28" si="12">BZ9*BX9</f>
        <v>41260.800000000003</v>
      </c>
      <c r="CD9" s="98"/>
      <c r="CE9" s="15">
        <v>2</v>
      </c>
      <c r="CF9" s="96">
        <v>949.82</v>
      </c>
      <c r="CG9" s="417">
        <v>44391</v>
      </c>
      <c r="CH9" s="96">
        <v>949.82</v>
      </c>
      <c r="CI9" s="420" t="s">
        <v>469</v>
      </c>
      <c r="CJ9" s="419">
        <v>48</v>
      </c>
      <c r="CK9" s="676">
        <f t="shared" ref="CK9:CK29" si="13">CJ9*CH9</f>
        <v>45591.360000000001</v>
      </c>
      <c r="CN9" s="98"/>
      <c r="CO9" s="15">
        <v>2</v>
      </c>
      <c r="CP9" s="96">
        <v>894.48</v>
      </c>
      <c r="CQ9" s="417">
        <v>44392</v>
      </c>
      <c r="CR9" s="96">
        <v>894.48</v>
      </c>
      <c r="CS9" s="420" t="s">
        <v>473</v>
      </c>
      <c r="CT9" s="419">
        <v>49</v>
      </c>
      <c r="CU9" s="689">
        <f>CT9*CR9</f>
        <v>43829.520000000004</v>
      </c>
      <c r="CX9" s="98"/>
      <c r="CY9" s="15">
        <v>2</v>
      </c>
      <c r="CZ9" s="96">
        <v>888.6</v>
      </c>
      <c r="DA9" s="357">
        <v>44393</v>
      </c>
      <c r="DB9" s="96">
        <v>888.6</v>
      </c>
      <c r="DC9" s="99" t="s">
        <v>481</v>
      </c>
      <c r="DD9" s="74">
        <v>50</v>
      </c>
      <c r="DE9" s="676">
        <f t="shared" ref="DE9:DE29" si="14">DD9*DB9</f>
        <v>44430</v>
      </c>
      <c r="DH9" s="98"/>
      <c r="DI9" s="15">
        <v>2</v>
      </c>
      <c r="DJ9" s="96">
        <v>900.4</v>
      </c>
      <c r="DK9" s="417">
        <v>44393</v>
      </c>
      <c r="DL9" s="96">
        <v>900.4</v>
      </c>
      <c r="DM9" s="420" t="s">
        <v>484</v>
      </c>
      <c r="DN9" s="419">
        <v>50</v>
      </c>
      <c r="DO9" s="689">
        <f t="shared" ref="DO9:DO29" si="15">DN9*DL9</f>
        <v>45020</v>
      </c>
      <c r="DR9" s="98"/>
      <c r="DS9" s="15">
        <v>2</v>
      </c>
      <c r="DT9" s="96">
        <v>870.9</v>
      </c>
      <c r="DU9" s="417">
        <v>44397</v>
      </c>
      <c r="DV9" s="96">
        <v>870.9</v>
      </c>
      <c r="DW9" s="420" t="s">
        <v>505</v>
      </c>
      <c r="DX9" s="419">
        <v>52</v>
      </c>
      <c r="DY9" s="676">
        <f t="shared" ref="DY9:DY29" si="16">DX9*DV9</f>
        <v>45286.799999999996</v>
      </c>
      <c r="EB9" s="98"/>
      <c r="EC9" s="15">
        <v>2</v>
      </c>
      <c r="ED9" s="72">
        <v>885</v>
      </c>
      <c r="EE9" s="373">
        <v>44398</v>
      </c>
      <c r="EF9" s="72">
        <v>885</v>
      </c>
      <c r="EG9" s="73" t="s">
        <v>511</v>
      </c>
      <c r="EH9" s="74">
        <v>52</v>
      </c>
      <c r="EI9" s="676">
        <f t="shared" ref="EI9:EI28" si="17">EH9*EF9</f>
        <v>46020</v>
      </c>
      <c r="EL9" s="472"/>
      <c r="EM9" s="15">
        <v>2</v>
      </c>
      <c r="EN9" s="306">
        <v>971.59</v>
      </c>
      <c r="EO9" s="362">
        <v>44399</v>
      </c>
      <c r="EP9" s="306">
        <v>971.59</v>
      </c>
      <c r="EQ9" s="291" t="s">
        <v>521</v>
      </c>
      <c r="ER9" s="292">
        <v>52</v>
      </c>
      <c r="ES9" s="676">
        <f t="shared" ref="ES9:ES29" si="18">ER9*EP9</f>
        <v>50522.68</v>
      </c>
      <c r="EV9" s="98"/>
      <c r="EW9" s="15">
        <v>2</v>
      </c>
      <c r="EX9" s="72">
        <v>892.2</v>
      </c>
      <c r="EY9" s="373">
        <v>44400</v>
      </c>
      <c r="EZ9" s="72">
        <v>892.2</v>
      </c>
      <c r="FA9" s="291" t="s">
        <v>528</v>
      </c>
      <c r="FB9" s="74">
        <v>52</v>
      </c>
      <c r="FC9" s="354">
        <f t="shared" ref="FC9:FC29" si="19">FB9*EZ9</f>
        <v>46394.400000000001</v>
      </c>
      <c r="FF9" s="472"/>
      <c r="FG9" s="15">
        <v>2</v>
      </c>
      <c r="FH9" s="306">
        <v>882.2</v>
      </c>
      <c r="FI9" s="362">
        <v>44400</v>
      </c>
      <c r="FJ9" s="306">
        <v>882.2</v>
      </c>
      <c r="FK9" s="291" t="s">
        <v>523</v>
      </c>
      <c r="FL9" s="292">
        <v>52</v>
      </c>
      <c r="FM9" s="676">
        <f t="shared" ref="FM9:FM29" si="20">FL9*FJ9</f>
        <v>45874.400000000001</v>
      </c>
      <c r="FP9" s="98" t="s">
        <v>41</v>
      </c>
      <c r="FQ9" s="15">
        <v>2</v>
      </c>
      <c r="FR9" s="96">
        <v>950.72</v>
      </c>
      <c r="FS9" s="357">
        <v>44401</v>
      </c>
      <c r="FT9" s="96">
        <v>950.72</v>
      </c>
      <c r="FU9" s="73" t="s">
        <v>537</v>
      </c>
      <c r="FV9" s="74">
        <v>54</v>
      </c>
      <c r="FW9" s="676">
        <f t="shared" ref="FW9:FW29" si="21">FV9*FT9</f>
        <v>51338.880000000005</v>
      </c>
      <c r="FZ9" s="98"/>
      <c r="GA9" s="15">
        <v>2</v>
      </c>
      <c r="GB9" s="290">
        <v>894.9</v>
      </c>
      <c r="GC9" s="573">
        <v>44404</v>
      </c>
      <c r="GD9" s="290">
        <v>894.9</v>
      </c>
      <c r="GE9" s="291" t="s">
        <v>515</v>
      </c>
      <c r="GF9" s="292">
        <v>54</v>
      </c>
      <c r="GG9" s="354">
        <f t="shared" ref="GG9:GG29" si="22">GF9*GD9</f>
        <v>48324.6</v>
      </c>
      <c r="GJ9" s="98"/>
      <c r="GK9" s="15">
        <v>2</v>
      </c>
      <c r="GL9" s="551">
        <v>891.3</v>
      </c>
      <c r="GM9" s="357">
        <v>44404</v>
      </c>
      <c r="GN9" s="551">
        <v>891.3</v>
      </c>
      <c r="GO9" s="99" t="s">
        <v>547</v>
      </c>
      <c r="GP9" s="74">
        <v>54</v>
      </c>
      <c r="GQ9" s="676">
        <f t="shared" ref="GQ9:GQ29" si="23">GP9*GN9</f>
        <v>48130.2</v>
      </c>
      <c r="GT9" s="98"/>
      <c r="GU9" s="15">
        <v>2</v>
      </c>
      <c r="GV9" s="110">
        <v>959.34</v>
      </c>
      <c r="GW9" s="357">
        <v>44405</v>
      </c>
      <c r="GX9" s="110">
        <v>959.34</v>
      </c>
      <c r="GY9" s="99" t="s">
        <v>551</v>
      </c>
      <c r="GZ9" s="74">
        <v>54</v>
      </c>
      <c r="HA9" s="676">
        <f t="shared" ref="HA9:HA28" si="24">GZ9*GX9</f>
        <v>51804.36</v>
      </c>
      <c r="HD9" s="98"/>
      <c r="HE9" s="15">
        <v>2</v>
      </c>
      <c r="HF9" s="96">
        <v>953.45</v>
      </c>
      <c r="HG9" s="357">
        <v>44407</v>
      </c>
      <c r="HH9" s="96">
        <v>953.45</v>
      </c>
      <c r="HI9" s="99" t="s">
        <v>558</v>
      </c>
      <c r="HJ9" s="74">
        <v>54</v>
      </c>
      <c r="HK9" s="676">
        <f t="shared" ref="HK9:HK28" si="25">HJ9*HH9</f>
        <v>51486.3</v>
      </c>
      <c r="HN9" s="98"/>
      <c r="HO9" s="15">
        <v>2</v>
      </c>
      <c r="HP9" s="306">
        <v>892.2</v>
      </c>
      <c r="HQ9" s="362">
        <v>44408</v>
      </c>
      <c r="HR9" s="306">
        <v>892.2</v>
      </c>
      <c r="HS9" s="422" t="s">
        <v>567</v>
      </c>
      <c r="HT9" s="292">
        <v>54</v>
      </c>
      <c r="HU9" s="354">
        <f t="shared" ref="HU9:HU29" si="26">HT9*HR9</f>
        <v>48178.8</v>
      </c>
      <c r="HX9" s="111"/>
      <c r="HY9" s="15">
        <v>2</v>
      </c>
      <c r="HZ9" s="72">
        <v>905.4</v>
      </c>
      <c r="IA9" s="373">
        <v>44407</v>
      </c>
      <c r="IB9" s="72">
        <v>905.4</v>
      </c>
      <c r="IC9" s="73" t="s">
        <v>559</v>
      </c>
      <c r="ID9" s="74">
        <v>54</v>
      </c>
      <c r="IE9" s="676">
        <f t="shared" ref="IE9:IE28" si="27">ID9*IB9</f>
        <v>48891.6</v>
      </c>
      <c r="IH9" s="111"/>
      <c r="II9" s="15">
        <v>2</v>
      </c>
      <c r="IJ9" s="72"/>
      <c r="IK9" s="373"/>
      <c r="IL9" s="72"/>
      <c r="IM9" s="73"/>
      <c r="IN9" s="74"/>
      <c r="IO9" s="676">
        <f t="shared" ref="IO9:IO29" si="28">IN9*IL9</f>
        <v>0</v>
      </c>
      <c r="IR9" s="98"/>
      <c r="IS9" s="15">
        <v>2</v>
      </c>
      <c r="IT9" s="306"/>
      <c r="IU9" s="270"/>
      <c r="IV9" s="306"/>
      <c r="IW9" s="580"/>
      <c r="IX9" s="292"/>
      <c r="IY9" s="354">
        <f t="shared" ref="IY9:IY29" si="29">IX9*IV9</f>
        <v>0</v>
      </c>
      <c r="IZ9" s="96"/>
      <c r="JA9" s="96"/>
      <c r="JB9" s="98"/>
      <c r="JC9" s="15">
        <v>2</v>
      </c>
      <c r="JD9" s="96"/>
      <c r="JE9" s="373"/>
      <c r="JF9" s="96"/>
      <c r="JG9" s="73"/>
      <c r="JH9" s="74"/>
      <c r="JI9" s="676">
        <f t="shared" ref="JI9:JI29" si="30">JH9*JF9</f>
        <v>0</v>
      </c>
      <c r="JJ9" s="72"/>
      <c r="JL9" s="98"/>
      <c r="JM9" s="15">
        <v>2</v>
      </c>
      <c r="JN9" s="96"/>
      <c r="JO9" s="357"/>
      <c r="JP9" s="96"/>
      <c r="JQ9" s="73"/>
      <c r="JR9" s="74"/>
      <c r="JS9" s="676">
        <f t="shared" ref="JS9:JS27" si="31">JR9*JP9</f>
        <v>0</v>
      </c>
      <c r="JV9" s="111"/>
      <c r="JW9" s="15">
        <v>2</v>
      </c>
      <c r="JX9" s="72"/>
      <c r="JY9" s="373"/>
      <c r="JZ9" s="72"/>
      <c r="KA9" s="73"/>
      <c r="KB9" s="74"/>
      <c r="KC9" s="676">
        <f t="shared" ref="KC9:KC28" si="32">KB9*JZ9</f>
        <v>0</v>
      </c>
      <c r="KF9" s="111"/>
      <c r="KG9" s="15">
        <v>2</v>
      </c>
      <c r="KH9" s="72"/>
      <c r="KI9" s="373"/>
      <c r="KJ9" s="72"/>
      <c r="KK9" s="73"/>
      <c r="KL9" s="74"/>
      <c r="KM9" s="676">
        <f t="shared" ref="KM9:KM28" si="33">KL9*KJ9</f>
        <v>0</v>
      </c>
      <c r="KP9" s="111"/>
      <c r="KQ9" s="15">
        <v>2</v>
      </c>
      <c r="KR9" s="72"/>
      <c r="KS9" s="373"/>
      <c r="KT9" s="72"/>
      <c r="KU9" s="73"/>
      <c r="KV9" s="74"/>
      <c r="KW9" s="676">
        <f t="shared" ref="KW9:KW28" si="34">KV9*KT9</f>
        <v>0</v>
      </c>
      <c r="KZ9" s="98"/>
      <c r="LA9" s="15">
        <v>2</v>
      </c>
      <c r="LB9" s="96"/>
      <c r="LC9" s="357"/>
      <c r="LD9" s="96"/>
      <c r="LE9" s="99"/>
      <c r="LF9" s="74"/>
      <c r="LG9" s="676">
        <f t="shared" ref="LG9:LG28" si="35">LF9*LD9</f>
        <v>0</v>
      </c>
      <c r="LJ9" s="98"/>
      <c r="LK9" s="15">
        <v>2</v>
      </c>
      <c r="LL9" s="96"/>
      <c r="LM9" s="357"/>
      <c r="LN9" s="96"/>
      <c r="LO9" s="99"/>
      <c r="LP9" s="74"/>
      <c r="LQ9" s="676">
        <f t="shared" ref="LQ9:LQ29" si="36">LP9*LN9</f>
        <v>0</v>
      </c>
      <c r="LT9" s="98"/>
      <c r="LU9" s="15">
        <v>2</v>
      </c>
      <c r="LV9" s="96"/>
      <c r="LW9" s="357"/>
      <c r="LX9" s="96"/>
      <c r="LY9" s="99"/>
      <c r="LZ9" s="74"/>
      <c r="MA9" s="676">
        <f t="shared" ref="MA9:MA29" si="37">LZ9*LX9</f>
        <v>0</v>
      </c>
      <c r="MC9" s="98"/>
      <c r="MD9" s="15">
        <v>2</v>
      </c>
      <c r="ME9" s="428"/>
      <c r="MF9" s="357"/>
      <c r="MG9" s="428"/>
      <c r="MH9" s="99"/>
      <c r="MI9" s="74"/>
      <c r="MJ9" s="74">
        <f t="shared" ref="MJ9:MJ28" si="38">MI9*MG9</f>
        <v>0</v>
      </c>
      <c r="MM9" s="98"/>
      <c r="MN9" s="15">
        <v>2</v>
      </c>
      <c r="MO9" s="96"/>
      <c r="MP9" s="357"/>
      <c r="MQ9" s="96"/>
      <c r="MR9" s="99"/>
      <c r="MS9" s="74"/>
      <c r="MT9" s="74">
        <f t="shared" ref="MT9:MT28" si="39">MS9*MQ9</f>
        <v>0</v>
      </c>
      <c r="MW9" s="98"/>
      <c r="MX9" s="15">
        <v>2</v>
      </c>
      <c r="MY9" s="428"/>
      <c r="MZ9" s="357"/>
      <c r="NA9" s="428"/>
      <c r="NB9" s="99"/>
      <c r="NC9" s="74"/>
      <c r="ND9" s="74">
        <f t="shared" si="5"/>
        <v>0</v>
      </c>
      <c r="NG9" s="98"/>
      <c r="NH9" s="15">
        <v>2</v>
      </c>
      <c r="NI9" s="429"/>
      <c r="NJ9" s="357"/>
      <c r="NK9" s="429"/>
      <c r="NL9" s="99"/>
      <c r="NM9" s="74"/>
      <c r="NN9" s="74">
        <f t="shared" ref="NN9:NN28" si="40">NM9*NK9</f>
        <v>0</v>
      </c>
      <c r="NQ9" s="98"/>
      <c r="NR9" s="15">
        <v>2</v>
      </c>
      <c r="NS9" s="96"/>
      <c r="NT9" s="357"/>
      <c r="NU9" s="96"/>
      <c r="NV9" s="99"/>
      <c r="NW9" s="74"/>
      <c r="NX9" s="74">
        <f t="shared" ref="NX9:NX28" si="41">NW9*NU9</f>
        <v>0</v>
      </c>
      <c r="OA9" s="98"/>
      <c r="OB9" s="15">
        <v>2</v>
      </c>
      <c r="OC9" s="429"/>
      <c r="OD9" s="357"/>
      <c r="OE9" s="429"/>
      <c r="OF9" s="99"/>
      <c r="OG9" s="74"/>
      <c r="OH9" s="74">
        <f t="shared" ref="OH9:OH29" si="42">OG9*OE9</f>
        <v>0</v>
      </c>
      <c r="OK9" s="98"/>
      <c r="OL9" s="15">
        <v>2</v>
      </c>
      <c r="OM9" s="96"/>
      <c r="ON9" s="357"/>
      <c r="OO9" s="96"/>
      <c r="OP9" s="99"/>
      <c r="OQ9" s="74"/>
      <c r="OR9" s="74">
        <f t="shared" ref="OR9:OR28" si="43">OQ9*OO9</f>
        <v>0</v>
      </c>
      <c r="OU9" s="98"/>
      <c r="OV9" s="15">
        <v>2</v>
      </c>
      <c r="OW9" s="306"/>
      <c r="OX9" s="362"/>
      <c r="OY9" s="306"/>
      <c r="OZ9" s="350"/>
      <c r="PA9" s="292"/>
      <c r="PB9" s="292">
        <f t="shared" ref="PB9:PB28" si="44">PA9*OY9</f>
        <v>0</v>
      </c>
      <c r="PE9" s="98"/>
      <c r="PF9" s="15">
        <v>2</v>
      </c>
      <c r="PG9" s="429"/>
      <c r="PH9" s="357"/>
      <c r="PI9" s="429"/>
      <c r="PJ9" s="99"/>
      <c r="PK9" s="74"/>
      <c r="PL9" s="74">
        <f t="shared" ref="PL9:PL28" si="45">PK9*PI9</f>
        <v>0</v>
      </c>
      <c r="PO9" s="111"/>
      <c r="PP9" s="15">
        <v>2</v>
      </c>
      <c r="PQ9" s="96"/>
      <c r="PR9" s="357"/>
      <c r="PS9" s="96"/>
      <c r="PT9" s="99"/>
      <c r="PU9" s="74"/>
      <c r="PX9" s="111"/>
      <c r="PY9" s="15">
        <v>2</v>
      </c>
      <c r="PZ9" s="96"/>
      <c r="QA9" s="144"/>
      <c r="QB9" s="96"/>
      <c r="QC9" s="99"/>
      <c r="QD9" s="74"/>
      <c r="QG9" s="111"/>
      <c r="QH9" s="15">
        <v>2</v>
      </c>
      <c r="QI9" s="96"/>
      <c r="QJ9" s="357"/>
      <c r="QK9" s="96"/>
      <c r="QL9" s="99"/>
      <c r="QM9" s="74"/>
      <c r="QP9" s="111"/>
      <c r="QQ9" s="15">
        <v>2</v>
      </c>
      <c r="QR9" s="96"/>
      <c r="QS9" s="357"/>
      <c r="QT9" s="96"/>
      <c r="QU9" s="99"/>
      <c r="QV9" s="74"/>
      <c r="QY9" s="111"/>
      <c r="QZ9" s="15">
        <v>2</v>
      </c>
      <c r="RA9" s="96"/>
      <c r="RB9" s="357"/>
      <c r="RC9" s="96"/>
      <c r="RD9" s="99"/>
      <c r="RE9" s="74"/>
      <c r="RH9" s="111"/>
      <c r="RI9" s="15">
        <v>2</v>
      </c>
      <c r="RJ9" s="96"/>
      <c r="RK9" s="357"/>
      <c r="RL9" s="96"/>
      <c r="RM9" s="99"/>
      <c r="RN9" s="74"/>
      <c r="RP9" s="64"/>
      <c r="RQ9" s="111"/>
      <c r="RR9" s="15">
        <v>2</v>
      </c>
      <c r="RS9" s="96"/>
      <c r="RT9" s="144"/>
      <c r="RU9" s="96"/>
      <c r="RV9" s="99"/>
      <c r="RW9" s="74"/>
      <c r="RY9" s="64"/>
      <c r="RZ9" s="111"/>
      <c r="SA9" s="15">
        <v>2</v>
      </c>
      <c r="SB9" s="96"/>
      <c r="SC9" s="83"/>
      <c r="SD9" s="96"/>
      <c r="SE9" s="99"/>
      <c r="SF9" s="74"/>
      <c r="SH9" s="64"/>
      <c r="SI9" s="111"/>
      <c r="SJ9" s="15">
        <v>2</v>
      </c>
      <c r="SK9" s="96"/>
      <c r="SL9" s="83"/>
      <c r="SM9" s="96"/>
      <c r="SN9" s="99"/>
      <c r="SO9" s="74"/>
      <c r="SQ9" s="64"/>
      <c r="SR9" s="111"/>
      <c r="SS9" s="15"/>
      <c r="ST9" s="96"/>
      <c r="SU9" s="83"/>
      <c r="SV9" s="96"/>
      <c r="SW9" s="99"/>
      <c r="SX9" s="74"/>
      <c r="SZ9" s="64"/>
      <c r="TA9" s="111"/>
      <c r="TB9" s="15">
        <v>2</v>
      </c>
      <c r="TC9" s="96"/>
      <c r="TD9" s="427"/>
      <c r="TE9" s="195"/>
      <c r="TF9" s="420"/>
      <c r="TG9" s="419"/>
      <c r="TI9" s="64"/>
      <c r="TJ9" s="111"/>
      <c r="TK9" s="15">
        <v>2</v>
      </c>
      <c r="TL9" s="96"/>
      <c r="TM9" s="83"/>
      <c r="TN9" s="96"/>
      <c r="TO9" s="99"/>
      <c r="TP9" s="74"/>
      <c r="TR9" s="64" t="s">
        <v>32</v>
      </c>
      <c r="TS9" s="111"/>
      <c r="TT9" s="15">
        <v>2</v>
      </c>
      <c r="TU9" s="96"/>
      <c r="TV9" s="83"/>
      <c r="TW9" s="96"/>
      <c r="TX9" s="99"/>
      <c r="TY9" s="74"/>
      <c r="UA9" s="64"/>
      <c r="UB9" s="111"/>
      <c r="UC9" s="15">
        <v>2</v>
      </c>
      <c r="UD9" s="96"/>
      <c r="UE9" s="83"/>
      <c r="UF9" s="96"/>
      <c r="UG9" s="99"/>
      <c r="UH9" s="74"/>
      <c r="UJ9" s="64" t="s">
        <v>32</v>
      </c>
      <c r="UK9" s="111"/>
      <c r="UL9" s="15">
        <v>2</v>
      </c>
      <c r="UM9" s="96"/>
      <c r="UN9" s="83"/>
      <c r="UO9" s="96"/>
      <c r="UP9" s="99"/>
      <c r="UQ9" s="74"/>
      <c r="US9" s="64" t="s">
        <v>32</v>
      </c>
      <c r="UT9" s="111"/>
      <c r="UU9" s="15">
        <v>2</v>
      </c>
      <c r="UV9" s="96"/>
      <c r="UW9" s="83"/>
      <c r="UX9" s="96"/>
      <c r="UY9" s="99"/>
      <c r="UZ9" s="74"/>
      <c r="VC9" s="111"/>
      <c r="VD9" s="15">
        <v>2</v>
      </c>
      <c r="VE9" s="96"/>
      <c r="VF9" s="83"/>
      <c r="VG9" s="96"/>
      <c r="VH9" s="99"/>
      <c r="VI9" s="74"/>
      <c r="VL9" s="111"/>
      <c r="VM9" s="15">
        <v>2</v>
      </c>
      <c r="VN9" s="96"/>
      <c r="VO9" s="83"/>
      <c r="VP9" s="96"/>
      <c r="VQ9" s="99"/>
      <c r="VR9" s="74"/>
      <c r="VU9" s="111"/>
      <c r="VV9" s="15">
        <v>2</v>
      </c>
      <c r="VW9" s="96"/>
      <c r="VX9" s="83"/>
      <c r="VY9" s="96"/>
      <c r="VZ9" s="99"/>
      <c r="WA9" s="74"/>
      <c r="WD9" s="111"/>
      <c r="WE9" s="15">
        <v>2</v>
      </c>
      <c r="WF9" s="96"/>
      <c r="WG9" s="83"/>
      <c r="WH9" s="96"/>
      <c r="WI9" s="99"/>
      <c r="WJ9" s="74"/>
      <c r="WM9" s="111"/>
      <c r="WN9" s="15">
        <v>2</v>
      </c>
      <c r="WO9" s="96"/>
      <c r="WP9" s="83"/>
      <c r="WQ9" s="96"/>
      <c r="WR9" s="99"/>
      <c r="WS9" s="74"/>
      <c r="WV9" s="111"/>
      <c r="WW9" s="15">
        <v>2</v>
      </c>
      <c r="WX9" s="96"/>
      <c r="WY9" s="83"/>
      <c r="WZ9" s="96"/>
      <c r="XA9" s="99"/>
      <c r="XB9" s="74"/>
      <c r="XE9" s="111"/>
      <c r="XF9" s="15">
        <v>2</v>
      </c>
      <c r="XG9" s="96"/>
      <c r="XH9" s="83"/>
      <c r="XI9" s="96"/>
      <c r="XJ9" s="99"/>
      <c r="XK9" s="74"/>
      <c r="XN9" s="111"/>
      <c r="XO9" s="15">
        <v>2</v>
      </c>
      <c r="XP9" s="96"/>
      <c r="XQ9" s="83"/>
      <c r="XR9" s="96"/>
      <c r="XS9" s="99"/>
      <c r="XT9" s="74"/>
      <c r="XW9" s="111"/>
      <c r="XX9" s="15">
        <v>2</v>
      </c>
      <c r="XY9" s="96"/>
      <c r="XZ9" s="83"/>
      <c r="YA9" s="96"/>
      <c r="YB9" s="99"/>
      <c r="YC9" s="74"/>
      <c r="YF9" s="111"/>
      <c r="YG9" s="15">
        <v>2</v>
      </c>
      <c r="YH9" s="96"/>
      <c r="YI9" s="83"/>
      <c r="YJ9" s="96"/>
      <c r="YK9" s="99"/>
      <c r="YL9" s="74"/>
      <c r="YO9" s="111"/>
      <c r="YP9" s="15">
        <v>2</v>
      </c>
      <c r="YQ9" s="96"/>
      <c r="YR9" s="83"/>
      <c r="YS9" s="96"/>
      <c r="YT9" s="99"/>
      <c r="YU9" s="74"/>
      <c r="YX9" s="111"/>
      <c r="YY9" s="15">
        <v>2</v>
      </c>
      <c r="YZ9" s="96"/>
      <c r="ZA9" s="83"/>
      <c r="ZB9" s="96"/>
      <c r="ZC9" s="99"/>
      <c r="ZD9" s="74"/>
      <c r="ZG9" s="111"/>
      <c r="ZH9" s="15">
        <v>2</v>
      </c>
      <c r="ZI9" s="96"/>
      <c r="ZJ9" s="83"/>
      <c r="ZK9" s="96"/>
      <c r="ZL9" s="99"/>
      <c r="ZM9" s="74"/>
      <c r="ZP9" s="111"/>
      <c r="ZQ9" s="15">
        <v>2</v>
      </c>
      <c r="ZR9" s="96"/>
      <c r="ZS9" s="83"/>
      <c r="ZT9" s="96"/>
      <c r="ZU9" s="99"/>
      <c r="ZV9" s="74"/>
      <c r="ZY9" s="111"/>
      <c r="ZZ9" s="15">
        <v>2</v>
      </c>
      <c r="AAA9" s="96"/>
      <c r="AAB9" s="83"/>
      <c r="AAC9" s="96"/>
      <c r="AAD9" s="99"/>
      <c r="AAE9" s="74"/>
      <c r="AAH9" s="111"/>
      <c r="AAI9" s="15">
        <v>2</v>
      </c>
      <c r="AAJ9" s="96"/>
      <c r="AAK9" s="83"/>
      <c r="AAL9" s="96"/>
      <c r="AAM9" s="99"/>
      <c r="AAN9" s="74"/>
      <c r="AAQ9" s="111"/>
      <c r="AAR9" s="15">
        <v>2</v>
      </c>
      <c r="AAS9" s="96"/>
      <c r="AAT9" s="83"/>
      <c r="AAU9" s="96"/>
      <c r="AAV9" s="99"/>
      <c r="AAW9" s="74"/>
      <c r="AAZ9" s="111"/>
      <c r="ABA9" s="15">
        <v>2</v>
      </c>
      <c r="ABB9" s="96"/>
      <c r="ABC9" s="83"/>
      <c r="ABD9" s="96"/>
      <c r="ABE9" s="99"/>
      <c r="ABF9" s="74"/>
      <c r="ABI9" s="111"/>
      <c r="ABJ9" s="15">
        <v>2</v>
      </c>
      <c r="ABK9" s="96"/>
      <c r="ABL9" s="83"/>
      <c r="ABM9" s="96"/>
      <c r="ABN9" s="99"/>
      <c r="ABO9" s="74"/>
      <c r="ABR9" s="111"/>
      <c r="ABS9" s="15">
        <v>2</v>
      </c>
      <c r="ABT9" s="96"/>
      <c r="ABU9" s="83"/>
      <c r="ABV9" s="96"/>
      <c r="ABW9" s="99"/>
      <c r="ABX9" s="74"/>
      <c r="ACA9" s="111"/>
      <c r="ACB9" s="15">
        <v>2</v>
      </c>
      <c r="ACC9" s="96"/>
      <c r="ACD9" s="83"/>
      <c r="ACE9" s="96"/>
      <c r="ACF9" s="99"/>
      <c r="ACG9" s="74"/>
      <c r="ACJ9" s="111"/>
      <c r="ACK9" s="15">
        <v>2</v>
      </c>
      <c r="ACL9" s="96"/>
      <c r="ACM9" s="83"/>
      <c r="ACN9" s="96"/>
      <c r="ACO9" s="99"/>
      <c r="ACP9" s="74"/>
      <c r="ACS9" s="111"/>
      <c r="ACT9" s="15">
        <v>2</v>
      </c>
      <c r="ACU9" s="96"/>
      <c r="ACV9" s="83"/>
      <c r="ACW9" s="96"/>
      <c r="ACX9" s="99"/>
      <c r="ACY9" s="74"/>
      <c r="ADB9" s="98"/>
      <c r="ADC9" s="15">
        <v>2</v>
      </c>
      <c r="ADD9" s="96"/>
      <c r="ADE9" s="83"/>
      <c r="ADF9" s="96"/>
      <c r="ADG9" s="99"/>
      <c r="ADH9" s="74"/>
      <c r="ADK9" s="111"/>
      <c r="ADL9" s="15">
        <v>2</v>
      </c>
      <c r="ADM9" s="96"/>
      <c r="ADN9" s="83"/>
      <c r="ADO9" s="96"/>
      <c r="ADP9" s="99"/>
      <c r="ADQ9" s="74"/>
      <c r="ADT9" s="111"/>
      <c r="ADU9" s="15">
        <v>2</v>
      </c>
      <c r="ADV9" s="96"/>
      <c r="ADW9" s="83"/>
      <c r="ADX9" s="96"/>
      <c r="ADY9" s="99"/>
      <c r="ADZ9" s="74"/>
      <c r="AEC9" s="111"/>
      <c r="AED9" s="15">
        <v>2</v>
      </c>
      <c r="AEE9" s="96"/>
      <c r="AEF9" s="83"/>
      <c r="AEG9" s="96"/>
      <c r="AEH9" s="99"/>
      <c r="AEI9" s="74"/>
      <c r="AEL9" s="111"/>
      <c r="AEM9" s="15">
        <v>2</v>
      </c>
      <c r="AEN9" s="96"/>
      <c r="AEO9" s="83"/>
      <c r="AEP9" s="96"/>
      <c r="AEQ9" s="99"/>
      <c r="AER9" s="74"/>
    </row>
    <row r="10" spans="1:824" x14ac:dyDescent="0.25">
      <c r="A10" s="146">
        <v>7</v>
      </c>
      <c r="B10" s="79" t="str">
        <f t="shared" ref="B10:I10" si="46">BS5</f>
        <v>SEABOARD FOODS</v>
      </c>
      <c r="C10" s="79" t="str">
        <f t="shared" si="46"/>
        <v>Seaboard</v>
      </c>
      <c r="D10" s="107" t="str">
        <f t="shared" si="46"/>
        <v>PED. 67598934</v>
      </c>
      <c r="E10" s="144">
        <f t="shared" si="46"/>
        <v>44390</v>
      </c>
      <c r="F10" s="90">
        <f t="shared" si="46"/>
        <v>17228.71</v>
      </c>
      <c r="G10" s="76">
        <f t="shared" si="46"/>
        <v>20</v>
      </c>
      <c r="H10" s="49">
        <f t="shared" si="46"/>
        <v>17238.3</v>
      </c>
      <c r="I10" s="110">
        <f t="shared" si="46"/>
        <v>-9.5900000000001455</v>
      </c>
      <c r="L10" s="98"/>
      <c r="M10" s="15">
        <v>2</v>
      </c>
      <c r="N10" s="96">
        <v>868.6</v>
      </c>
      <c r="O10" s="357">
        <v>44383</v>
      </c>
      <c r="P10" s="96">
        <v>868.6</v>
      </c>
      <c r="Q10" s="73" t="s">
        <v>409</v>
      </c>
      <c r="R10" s="74">
        <v>43</v>
      </c>
      <c r="S10" s="676">
        <f t="shared" ref="S10:S28" si="47">R10*P10</f>
        <v>37349.800000000003</v>
      </c>
      <c r="T10" s="267"/>
      <c r="V10" s="98"/>
      <c r="W10" s="15">
        <v>3</v>
      </c>
      <c r="X10" s="306">
        <v>855.02</v>
      </c>
      <c r="Y10" s="362">
        <v>44384</v>
      </c>
      <c r="Z10" s="306">
        <v>855.02</v>
      </c>
      <c r="AA10" s="422" t="s">
        <v>420</v>
      </c>
      <c r="AB10" s="292">
        <v>43</v>
      </c>
      <c r="AC10" s="354">
        <f t="shared" si="7"/>
        <v>36765.86</v>
      </c>
      <c r="AF10" s="98"/>
      <c r="AG10" s="15">
        <v>3</v>
      </c>
      <c r="AH10" s="96">
        <v>891.3</v>
      </c>
      <c r="AI10" s="357">
        <v>44385</v>
      </c>
      <c r="AJ10" s="96">
        <v>891.3</v>
      </c>
      <c r="AK10" s="99" t="s">
        <v>427</v>
      </c>
      <c r="AL10" s="74">
        <v>45</v>
      </c>
      <c r="AM10" s="684">
        <f t="shared" si="8"/>
        <v>40108.5</v>
      </c>
      <c r="AP10" s="98"/>
      <c r="AQ10" s="15">
        <v>3</v>
      </c>
      <c r="AR10" s="351">
        <v>894.9</v>
      </c>
      <c r="AS10" s="362">
        <v>44386</v>
      </c>
      <c r="AT10" s="351">
        <v>894.9</v>
      </c>
      <c r="AU10" s="350" t="s">
        <v>435</v>
      </c>
      <c r="AV10" s="292">
        <v>46</v>
      </c>
      <c r="AW10" s="354">
        <f t="shared" si="9"/>
        <v>41165.4</v>
      </c>
      <c r="AZ10" s="111"/>
      <c r="BA10" s="15">
        <v>3</v>
      </c>
      <c r="BB10" s="96">
        <v>885.9</v>
      </c>
      <c r="BC10" s="144">
        <v>44386</v>
      </c>
      <c r="BD10" s="96">
        <v>885.9</v>
      </c>
      <c r="BE10" s="99" t="s">
        <v>437</v>
      </c>
      <c r="BF10" s="416">
        <v>46</v>
      </c>
      <c r="BG10" s="704">
        <f t="shared" si="10"/>
        <v>40751.4</v>
      </c>
      <c r="BJ10" s="98"/>
      <c r="BK10" s="15">
        <v>3</v>
      </c>
      <c r="BL10" s="96">
        <v>828.7</v>
      </c>
      <c r="BM10" s="144">
        <v>44390</v>
      </c>
      <c r="BN10" s="96">
        <v>828.7</v>
      </c>
      <c r="BO10" s="99" t="s">
        <v>458</v>
      </c>
      <c r="BP10" s="416">
        <v>48</v>
      </c>
      <c r="BQ10" s="704">
        <f t="shared" si="11"/>
        <v>39777.600000000006</v>
      </c>
      <c r="BT10" s="111"/>
      <c r="BU10" s="15">
        <v>3</v>
      </c>
      <c r="BV10" s="96">
        <v>856.8</v>
      </c>
      <c r="BW10" s="417">
        <v>44390</v>
      </c>
      <c r="BX10" s="96">
        <v>856.8</v>
      </c>
      <c r="BY10" s="418" t="s">
        <v>457</v>
      </c>
      <c r="BZ10" s="419">
        <v>48</v>
      </c>
      <c r="CA10" s="676">
        <f t="shared" si="12"/>
        <v>41126.399999999994</v>
      </c>
      <c r="CD10" s="98"/>
      <c r="CE10" s="15">
        <v>3</v>
      </c>
      <c r="CF10" s="96">
        <v>948</v>
      </c>
      <c r="CG10" s="417">
        <v>44391</v>
      </c>
      <c r="CH10" s="96">
        <v>948</v>
      </c>
      <c r="CI10" s="420" t="s">
        <v>469</v>
      </c>
      <c r="CJ10" s="419">
        <v>48</v>
      </c>
      <c r="CK10" s="676">
        <f t="shared" si="13"/>
        <v>45504</v>
      </c>
      <c r="CN10" s="98"/>
      <c r="CO10" s="15">
        <v>3</v>
      </c>
      <c r="CP10" s="96">
        <v>923.06</v>
      </c>
      <c r="CQ10" s="417">
        <v>44392</v>
      </c>
      <c r="CR10" s="96">
        <v>923.06</v>
      </c>
      <c r="CS10" s="420" t="s">
        <v>473</v>
      </c>
      <c r="CT10" s="419">
        <v>49</v>
      </c>
      <c r="CU10" s="689">
        <f t="shared" ref="CU10:CU30" si="48">CT10*CR10</f>
        <v>45229.939999999995</v>
      </c>
      <c r="CX10" s="98"/>
      <c r="CY10" s="15">
        <v>3</v>
      </c>
      <c r="CZ10" s="96">
        <v>881.3</v>
      </c>
      <c r="DA10" s="357">
        <v>44393</v>
      </c>
      <c r="DB10" s="96">
        <v>881.3</v>
      </c>
      <c r="DC10" s="99" t="s">
        <v>481</v>
      </c>
      <c r="DD10" s="74">
        <v>50</v>
      </c>
      <c r="DE10" s="676">
        <f t="shared" si="14"/>
        <v>44065</v>
      </c>
      <c r="DH10" s="98"/>
      <c r="DI10" s="15">
        <v>3</v>
      </c>
      <c r="DJ10" s="96">
        <v>880.4</v>
      </c>
      <c r="DK10" s="417">
        <v>44393</v>
      </c>
      <c r="DL10" s="96">
        <v>880.4</v>
      </c>
      <c r="DM10" s="420" t="s">
        <v>484</v>
      </c>
      <c r="DN10" s="419">
        <v>50</v>
      </c>
      <c r="DO10" s="689">
        <f t="shared" si="15"/>
        <v>44020</v>
      </c>
      <c r="DR10" s="98"/>
      <c r="DS10" s="15">
        <v>3</v>
      </c>
      <c r="DT10" s="96">
        <v>938.9</v>
      </c>
      <c r="DU10" s="417">
        <v>44397</v>
      </c>
      <c r="DV10" s="96">
        <v>938.9</v>
      </c>
      <c r="DW10" s="420" t="s">
        <v>505</v>
      </c>
      <c r="DX10" s="419">
        <v>52</v>
      </c>
      <c r="DY10" s="676">
        <f t="shared" si="16"/>
        <v>48822.799999999996</v>
      </c>
      <c r="EB10" s="98"/>
      <c r="EC10" s="15">
        <v>3</v>
      </c>
      <c r="ED10" s="72">
        <v>921.2</v>
      </c>
      <c r="EE10" s="373">
        <v>44398</v>
      </c>
      <c r="EF10" s="72">
        <v>921.2</v>
      </c>
      <c r="EG10" s="73" t="s">
        <v>511</v>
      </c>
      <c r="EH10" s="74">
        <v>52</v>
      </c>
      <c r="EI10" s="676">
        <f t="shared" si="17"/>
        <v>47902.400000000001</v>
      </c>
      <c r="EL10" s="472"/>
      <c r="EM10" s="15">
        <v>3</v>
      </c>
      <c r="EN10" s="306">
        <v>952.54</v>
      </c>
      <c r="EO10" s="362">
        <v>44399</v>
      </c>
      <c r="EP10" s="306">
        <v>952.54</v>
      </c>
      <c r="EQ10" s="291" t="s">
        <v>521</v>
      </c>
      <c r="ER10" s="292">
        <v>52</v>
      </c>
      <c r="ES10" s="676">
        <f t="shared" si="18"/>
        <v>49532.08</v>
      </c>
      <c r="EV10" s="98"/>
      <c r="EW10" s="15">
        <v>3</v>
      </c>
      <c r="EX10" s="72">
        <v>927.6</v>
      </c>
      <c r="EY10" s="373">
        <v>44400</v>
      </c>
      <c r="EZ10" s="72">
        <v>927.6</v>
      </c>
      <c r="FA10" s="291" t="s">
        <v>528</v>
      </c>
      <c r="FB10" s="74">
        <v>52</v>
      </c>
      <c r="FC10" s="354">
        <f t="shared" si="19"/>
        <v>48235.200000000004</v>
      </c>
      <c r="FF10" s="472"/>
      <c r="FG10" s="15">
        <v>3</v>
      </c>
      <c r="FH10" s="306">
        <v>885.9</v>
      </c>
      <c r="FI10" s="362">
        <v>44400</v>
      </c>
      <c r="FJ10" s="306">
        <v>885.9</v>
      </c>
      <c r="FK10" s="291" t="s">
        <v>523</v>
      </c>
      <c r="FL10" s="292">
        <v>52</v>
      </c>
      <c r="FM10" s="676">
        <f t="shared" si="20"/>
        <v>46066.799999999996</v>
      </c>
      <c r="FP10" s="98"/>
      <c r="FQ10" s="15">
        <v>3</v>
      </c>
      <c r="FR10" s="96">
        <v>969.78</v>
      </c>
      <c r="FS10" s="357">
        <v>44401</v>
      </c>
      <c r="FT10" s="96">
        <v>969.78</v>
      </c>
      <c r="FU10" s="73" t="s">
        <v>537</v>
      </c>
      <c r="FV10" s="74">
        <v>54</v>
      </c>
      <c r="FW10" s="676">
        <f t="shared" si="21"/>
        <v>52368.119999999995</v>
      </c>
      <c r="FZ10" s="98"/>
      <c r="GA10" s="15">
        <v>3</v>
      </c>
      <c r="GB10" s="290">
        <v>884</v>
      </c>
      <c r="GC10" s="573">
        <v>44404</v>
      </c>
      <c r="GD10" s="290">
        <v>884</v>
      </c>
      <c r="GE10" s="291" t="s">
        <v>515</v>
      </c>
      <c r="GF10" s="292">
        <v>54</v>
      </c>
      <c r="GG10" s="354">
        <f t="shared" si="22"/>
        <v>47736</v>
      </c>
      <c r="GJ10" s="98"/>
      <c r="GK10" s="15">
        <v>3</v>
      </c>
      <c r="GL10" s="551">
        <v>888.6</v>
      </c>
      <c r="GM10" s="357">
        <v>44404</v>
      </c>
      <c r="GN10" s="551">
        <v>888.6</v>
      </c>
      <c r="GO10" s="99" t="s">
        <v>547</v>
      </c>
      <c r="GP10" s="74">
        <v>54</v>
      </c>
      <c r="GQ10" s="676">
        <f t="shared" si="23"/>
        <v>47984.4</v>
      </c>
      <c r="GT10" s="98"/>
      <c r="GU10" s="15">
        <v>3</v>
      </c>
      <c r="GV10" s="96">
        <v>946.19</v>
      </c>
      <c r="GW10" s="357">
        <v>44405</v>
      </c>
      <c r="GX10" s="96">
        <v>946.19</v>
      </c>
      <c r="GY10" s="99" t="s">
        <v>551</v>
      </c>
      <c r="GZ10" s="74">
        <v>54</v>
      </c>
      <c r="HA10" s="676">
        <f t="shared" si="24"/>
        <v>51094.26</v>
      </c>
      <c r="HD10" s="98"/>
      <c r="HE10" s="15">
        <v>3</v>
      </c>
      <c r="HF10" s="96">
        <v>938.93</v>
      </c>
      <c r="HG10" s="357">
        <v>44407</v>
      </c>
      <c r="HH10" s="96">
        <v>938.93</v>
      </c>
      <c r="HI10" s="99" t="s">
        <v>558</v>
      </c>
      <c r="HJ10" s="74">
        <v>54</v>
      </c>
      <c r="HK10" s="676">
        <f t="shared" si="25"/>
        <v>50702.219999999994</v>
      </c>
      <c r="HN10" s="98"/>
      <c r="HO10" s="15">
        <v>3</v>
      </c>
      <c r="HP10" s="306">
        <v>908.5</v>
      </c>
      <c r="HQ10" s="362">
        <v>44408</v>
      </c>
      <c r="HR10" s="306">
        <v>908.11</v>
      </c>
      <c r="HS10" s="422" t="s">
        <v>567</v>
      </c>
      <c r="HT10" s="292">
        <v>54</v>
      </c>
      <c r="HU10" s="354">
        <f t="shared" si="26"/>
        <v>49037.94</v>
      </c>
      <c r="HX10" s="111"/>
      <c r="HY10" s="15">
        <v>3</v>
      </c>
      <c r="HZ10" s="72">
        <v>935.3</v>
      </c>
      <c r="IA10" s="373">
        <v>44407</v>
      </c>
      <c r="IB10" s="72">
        <v>935.3</v>
      </c>
      <c r="IC10" s="73" t="s">
        <v>559</v>
      </c>
      <c r="ID10" s="74">
        <v>54</v>
      </c>
      <c r="IE10" s="676">
        <f t="shared" si="27"/>
        <v>50506.2</v>
      </c>
      <c r="IH10" s="111"/>
      <c r="II10" s="15">
        <v>3</v>
      </c>
      <c r="IJ10" s="72"/>
      <c r="IK10" s="373"/>
      <c r="IL10" s="72"/>
      <c r="IM10" s="73"/>
      <c r="IN10" s="74"/>
      <c r="IO10" s="676">
        <f t="shared" si="28"/>
        <v>0</v>
      </c>
      <c r="IR10" s="98"/>
      <c r="IS10" s="15">
        <v>3</v>
      </c>
      <c r="IT10" s="306"/>
      <c r="IU10" s="270"/>
      <c r="IV10" s="306"/>
      <c r="IW10" s="580"/>
      <c r="IX10" s="292"/>
      <c r="IY10" s="354">
        <f t="shared" si="29"/>
        <v>0</v>
      </c>
      <c r="IZ10" s="96"/>
      <c r="JA10" s="72"/>
      <c r="JB10" s="98"/>
      <c r="JC10" s="15">
        <v>3</v>
      </c>
      <c r="JD10" s="96"/>
      <c r="JE10" s="373"/>
      <c r="JF10" s="96"/>
      <c r="JG10" s="73"/>
      <c r="JH10" s="74"/>
      <c r="JI10" s="676">
        <f t="shared" si="30"/>
        <v>0</v>
      </c>
      <c r="JJ10" s="72"/>
      <c r="JL10" s="98"/>
      <c r="JM10" s="15">
        <v>3</v>
      </c>
      <c r="JN10" s="96"/>
      <c r="JO10" s="357"/>
      <c r="JP10" s="96"/>
      <c r="JQ10" s="73"/>
      <c r="JR10" s="74"/>
      <c r="JS10" s="676">
        <f t="shared" si="31"/>
        <v>0</v>
      </c>
      <c r="JV10" s="111"/>
      <c r="JW10" s="15">
        <v>3</v>
      </c>
      <c r="JX10" s="72"/>
      <c r="JY10" s="373"/>
      <c r="JZ10" s="72"/>
      <c r="KA10" s="73"/>
      <c r="KB10" s="74"/>
      <c r="KC10" s="676">
        <f t="shared" si="32"/>
        <v>0</v>
      </c>
      <c r="KF10" s="111"/>
      <c r="KG10" s="15">
        <v>3</v>
      </c>
      <c r="KH10" s="72"/>
      <c r="KI10" s="373"/>
      <c r="KJ10" s="72"/>
      <c r="KK10" s="73"/>
      <c r="KL10" s="74"/>
      <c r="KM10" s="676">
        <f t="shared" si="33"/>
        <v>0</v>
      </c>
      <c r="KP10" s="111"/>
      <c r="KQ10" s="15">
        <v>3</v>
      </c>
      <c r="KR10" s="72"/>
      <c r="KS10" s="373"/>
      <c r="KT10" s="72"/>
      <c r="KU10" s="73"/>
      <c r="KV10" s="74"/>
      <c r="KW10" s="676">
        <f t="shared" si="34"/>
        <v>0</v>
      </c>
      <c r="KZ10" s="98"/>
      <c r="LA10" s="15">
        <v>3</v>
      </c>
      <c r="LB10" s="96"/>
      <c r="LC10" s="357"/>
      <c r="LD10" s="96"/>
      <c r="LE10" s="99"/>
      <c r="LF10" s="74"/>
      <c r="LG10" s="676">
        <f t="shared" si="35"/>
        <v>0</v>
      </c>
      <c r="LJ10" s="98"/>
      <c r="LK10" s="15">
        <v>3</v>
      </c>
      <c r="LL10" s="96"/>
      <c r="LM10" s="357"/>
      <c r="LN10" s="96"/>
      <c r="LO10" s="99"/>
      <c r="LP10" s="74"/>
      <c r="LQ10" s="676">
        <f t="shared" si="36"/>
        <v>0</v>
      </c>
      <c r="LT10" s="98"/>
      <c r="LU10" s="15">
        <v>3</v>
      </c>
      <c r="LV10" s="96"/>
      <c r="LW10" s="357"/>
      <c r="LX10" s="96"/>
      <c r="LY10" s="99"/>
      <c r="LZ10" s="74"/>
      <c r="MA10" s="676">
        <f t="shared" si="37"/>
        <v>0</v>
      </c>
      <c r="MC10" s="98"/>
      <c r="MD10" s="15">
        <v>3</v>
      </c>
      <c r="ME10" s="428"/>
      <c r="MF10" s="357"/>
      <c r="MG10" s="428"/>
      <c r="MH10" s="99"/>
      <c r="MI10" s="74"/>
      <c r="MJ10" s="74">
        <f t="shared" si="38"/>
        <v>0</v>
      </c>
      <c r="MM10" s="98"/>
      <c r="MN10" s="15">
        <v>3</v>
      </c>
      <c r="MO10" s="96"/>
      <c r="MP10" s="357"/>
      <c r="MQ10" s="96"/>
      <c r="MR10" s="99"/>
      <c r="MS10" s="74"/>
      <c r="MT10" s="74">
        <f t="shared" si="39"/>
        <v>0</v>
      </c>
      <c r="MW10" s="98"/>
      <c r="MX10" s="15">
        <v>3</v>
      </c>
      <c r="MY10" s="428"/>
      <c r="MZ10" s="357"/>
      <c r="NA10" s="428"/>
      <c r="NB10" s="99"/>
      <c r="NC10" s="74"/>
      <c r="ND10" s="74">
        <f t="shared" si="5"/>
        <v>0</v>
      </c>
      <c r="NG10" s="98"/>
      <c r="NH10" s="15">
        <v>3</v>
      </c>
      <c r="NI10" s="96"/>
      <c r="NJ10" s="357"/>
      <c r="NK10" s="96"/>
      <c r="NL10" s="99"/>
      <c r="NM10" s="74"/>
      <c r="NN10" s="74">
        <f t="shared" si="40"/>
        <v>0</v>
      </c>
      <c r="NQ10" s="98"/>
      <c r="NR10" s="15">
        <v>3</v>
      </c>
      <c r="NS10" s="96"/>
      <c r="NT10" s="357"/>
      <c r="NU10" s="96"/>
      <c r="NV10" s="99"/>
      <c r="NW10" s="74"/>
      <c r="NX10" s="74">
        <f t="shared" si="41"/>
        <v>0</v>
      </c>
      <c r="OA10" s="98"/>
      <c r="OB10" s="15">
        <v>3</v>
      </c>
      <c r="OC10" s="96"/>
      <c r="OD10" s="357"/>
      <c r="OE10" s="96"/>
      <c r="OF10" s="99"/>
      <c r="OG10" s="74"/>
      <c r="OH10" s="74">
        <f t="shared" si="42"/>
        <v>0</v>
      </c>
      <c r="OK10" s="98"/>
      <c r="OL10" s="15">
        <v>3</v>
      </c>
      <c r="OM10" s="96"/>
      <c r="ON10" s="357"/>
      <c r="OO10" s="96"/>
      <c r="OP10" s="99"/>
      <c r="OQ10" s="74"/>
      <c r="OR10" s="74">
        <f t="shared" si="43"/>
        <v>0</v>
      </c>
      <c r="OU10" s="98"/>
      <c r="OV10" s="15">
        <v>3</v>
      </c>
      <c r="OW10" s="306"/>
      <c r="OX10" s="362"/>
      <c r="OY10" s="306"/>
      <c r="OZ10" s="350"/>
      <c r="PA10" s="292"/>
      <c r="PB10" s="292">
        <f t="shared" si="44"/>
        <v>0</v>
      </c>
      <c r="PE10" s="98"/>
      <c r="PF10" s="15">
        <v>3</v>
      </c>
      <c r="PG10" s="96"/>
      <c r="PH10" s="357"/>
      <c r="PI10" s="96"/>
      <c r="PJ10" s="99"/>
      <c r="PK10" s="74"/>
      <c r="PL10" s="74">
        <f t="shared" si="45"/>
        <v>0</v>
      </c>
      <c r="PO10" s="111"/>
      <c r="PP10" s="15">
        <v>3</v>
      </c>
      <c r="PQ10" s="96"/>
      <c r="PR10" s="357"/>
      <c r="PS10" s="96"/>
      <c r="PT10" s="99"/>
      <c r="PU10" s="74"/>
      <c r="PX10" s="111"/>
      <c r="PY10" s="15">
        <v>3</v>
      </c>
      <c r="PZ10" s="96"/>
      <c r="QA10" s="144"/>
      <c r="QB10" s="96"/>
      <c r="QC10" s="99"/>
      <c r="QD10" s="74"/>
      <c r="QG10" s="111"/>
      <c r="QH10" s="15">
        <v>3</v>
      </c>
      <c r="QI10" s="96"/>
      <c r="QJ10" s="357"/>
      <c r="QK10" s="96"/>
      <c r="QL10" s="99"/>
      <c r="QM10" s="74"/>
      <c r="QP10" s="111"/>
      <c r="QQ10" s="15">
        <v>3</v>
      </c>
      <c r="QR10" s="96"/>
      <c r="QS10" s="357"/>
      <c r="QT10" s="96"/>
      <c r="QU10" s="99"/>
      <c r="QV10" s="74"/>
      <c r="QY10" s="111"/>
      <c r="QZ10" s="15">
        <v>3</v>
      </c>
      <c r="RA10" s="96"/>
      <c r="RB10" s="357"/>
      <c r="RC10" s="96"/>
      <c r="RD10" s="99"/>
      <c r="RE10" s="74"/>
      <c r="RH10" s="111"/>
      <c r="RI10" s="15">
        <v>3</v>
      </c>
      <c r="RJ10" s="96"/>
      <c r="RK10" s="357"/>
      <c r="RL10" s="96"/>
      <c r="RM10" s="99"/>
      <c r="RN10" s="74"/>
      <c r="RQ10" s="111"/>
      <c r="RR10" s="15">
        <v>3</v>
      </c>
      <c r="RS10" s="96"/>
      <c r="RT10" s="144"/>
      <c r="RU10" s="96"/>
      <c r="RV10" s="99"/>
      <c r="RW10" s="74"/>
      <c r="RZ10" s="111"/>
      <c r="SA10" s="15">
        <v>3</v>
      </c>
      <c r="SB10" s="96"/>
      <c r="SC10" s="83"/>
      <c r="SD10" s="96"/>
      <c r="SE10" s="99"/>
      <c r="SF10" s="74"/>
      <c r="SI10" s="111"/>
      <c r="SJ10" s="15">
        <v>3</v>
      </c>
      <c r="SK10" s="96"/>
      <c r="SL10" s="83"/>
      <c r="SM10" s="96"/>
      <c r="SN10" s="99"/>
      <c r="SO10" s="74"/>
      <c r="SR10" s="111"/>
      <c r="SS10" s="15"/>
      <c r="ST10" s="96"/>
      <c r="SU10" s="83"/>
      <c r="SV10" s="96"/>
      <c r="SW10" s="99"/>
      <c r="SX10" s="74"/>
      <c r="TA10" s="111"/>
      <c r="TB10" s="15">
        <v>3</v>
      </c>
      <c r="TC10" s="96"/>
      <c r="TD10" s="427"/>
      <c r="TE10" s="195"/>
      <c r="TF10" s="420"/>
      <c r="TG10" s="419"/>
      <c r="TJ10" s="111"/>
      <c r="TK10" s="15">
        <v>3</v>
      </c>
      <c r="TL10" s="96"/>
      <c r="TM10" s="83"/>
      <c r="TN10" s="96"/>
      <c r="TO10" s="99"/>
      <c r="TP10" s="74"/>
      <c r="TS10" s="111"/>
      <c r="TT10" s="15">
        <v>3</v>
      </c>
      <c r="TU10" s="96"/>
      <c r="TV10" s="83"/>
      <c r="TW10" s="96"/>
      <c r="TX10" s="99"/>
      <c r="TY10" s="74"/>
      <c r="UB10" s="111"/>
      <c r="UC10" s="15">
        <v>3</v>
      </c>
      <c r="UD10" s="96"/>
      <c r="UE10" s="83"/>
      <c r="UF10" s="96"/>
      <c r="UG10" s="99"/>
      <c r="UH10" s="74"/>
      <c r="UK10" s="111"/>
      <c r="UL10" s="15">
        <v>3</v>
      </c>
      <c r="UM10" s="96"/>
      <c r="UN10" s="83"/>
      <c r="UO10" s="96"/>
      <c r="UP10" s="99"/>
      <c r="UQ10" s="74"/>
      <c r="UT10" s="111"/>
      <c r="UU10" s="15">
        <v>3</v>
      </c>
      <c r="UV10" s="96"/>
      <c r="UW10" s="83"/>
      <c r="UX10" s="96"/>
      <c r="UY10" s="99"/>
      <c r="UZ10" s="74"/>
      <c r="VC10" s="111"/>
      <c r="VD10" s="15">
        <v>3</v>
      </c>
      <c r="VE10" s="96"/>
      <c r="VF10" s="83"/>
      <c r="VG10" s="96"/>
      <c r="VH10" s="99"/>
      <c r="VI10" s="74"/>
      <c r="VL10" s="111"/>
      <c r="VM10" s="15">
        <v>3</v>
      </c>
      <c r="VN10" s="96"/>
      <c r="VO10" s="83"/>
      <c r="VP10" s="96"/>
      <c r="VQ10" s="99"/>
      <c r="VR10" s="74"/>
      <c r="VU10" s="111"/>
      <c r="VV10" s="15">
        <v>3</v>
      </c>
      <c r="VW10" s="96"/>
      <c r="VX10" s="83"/>
      <c r="VY10" s="96"/>
      <c r="VZ10" s="99"/>
      <c r="WA10" s="74"/>
      <c r="WD10" s="111"/>
      <c r="WE10" s="15">
        <v>3</v>
      </c>
      <c r="WF10" s="96"/>
      <c r="WG10" s="83"/>
      <c r="WH10" s="96"/>
      <c r="WI10" s="99"/>
      <c r="WJ10" s="74"/>
      <c r="WM10" s="111"/>
      <c r="WN10" s="15">
        <v>3</v>
      </c>
      <c r="WO10" s="96"/>
      <c r="WP10" s="83"/>
      <c r="WQ10" s="96"/>
      <c r="WR10" s="99"/>
      <c r="WS10" s="74"/>
      <c r="WV10" s="111"/>
      <c r="WW10" s="15">
        <v>3</v>
      </c>
      <c r="WX10" s="96"/>
      <c r="WY10" s="83"/>
      <c r="WZ10" s="96"/>
      <c r="XA10" s="99"/>
      <c r="XB10" s="74"/>
      <c r="XE10" s="111"/>
      <c r="XF10" s="15">
        <v>3</v>
      </c>
      <c r="XG10" s="96"/>
      <c r="XH10" s="83"/>
      <c r="XI10" s="96"/>
      <c r="XJ10" s="99"/>
      <c r="XK10" s="74"/>
      <c r="XN10" s="111"/>
      <c r="XO10" s="15">
        <v>3</v>
      </c>
      <c r="XP10" s="96"/>
      <c r="XQ10" s="83"/>
      <c r="XR10" s="96"/>
      <c r="XS10" s="99"/>
      <c r="XT10" s="74"/>
      <c r="XW10" s="111"/>
      <c r="XX10" s="15">
        <v>3</v>
      </c>
      <c r="XY10" s="96"/>
      <c r="XZ10" s="83"/>
      <c r="YA10" s="96"/>
      <c r="YB10" s="99"/>
      <c r="YC10" s="74"/>
      <c r="YF10" s="111"/>
      <c r="YG10" s="15">
        <v>3</v>
      </c>
      <c r="YH10" s="96"/>
      <c r="YI10" s="83"/>
      <c r="YJ10" s="96"/>
      <c r="YK10" s="99"/>
      <c r="YL10" s="74"/>
      <c r="YO10" s="111"/>
      <c r="YP10" s="15">
        <v>3</v>
      </c>
      <c r="YQ10" s="96"/>
      <c r="YR10" s="83"/>
      <c r="YS10" s="96"/>
      <c r="YT10" s="99"/>
      <c r="YU10" s="74"/>
      <c r="YX10" s="111"/>
      <c r="YY10" s="15">
        <v>3</v>
      </c>
      <c r="YZ10" s="96"/>
      <c r="ZA10" s="83"/>
      <c r="ZB10" s="96"/>
      <c r="ZC10" s="99"/>
      <c r="ZD10" s="74"/>
      <c r="ZG10" s="111"/>
      <c r="ZH10" s="15">
        <v>3</v>
      </c>
      <c r="ZI10" s="96"/>
      <c r="ZJ10" s="83"/>
      <c r="ZK10" s="96"/>
      <c r="ZL10" s="99"/>
      <c r="ZM10" s="74"/>
      <c r="ZP10" s="111"/>
      <c r="ZQ10" s="15">
        <v>3</v>
      </c>
      <c r="ZR10" s="96"/>
      <c r="ZS10" s="83"/>
      <c r="ZT10" s="96"/>
      <c r="ZU10" s="99"/>
      <c r="ZV10" s="74"/>
      <c r="ZY10" s="111"/>
      <c r="ZZ10" s="15">
        <v>3</v>
      </c>
      <c r="AAA10" s="96"/>
      <c r="AAB10" s="83"/>
      <c r="AAC10" s="96"/>
      <c r="AAD10" s="99"/>
      <c r="AAE10" s="74"/>
      <c r="AAH10" s="111"/>
      <c r="AAI10" s="15">
        <v>3</v>
      </c>
      <c r="AAJ10" s="96"/>
      <c r="AAK10" s="83"/>
      <c r="AAL10" s="96"/>
      <c r="AAM10" s="99"/>
      <c r="AAN10" s="74"/>
      <c r="AAQ10" s="111"/>
      <c r="AAR10" s="15">
        <v>3</v>
      </c>
      <c r="AAS10" s="96"/>
      <c r="AAT10" s="83"/>
      <c r="AAU10" s="96"/>
      <c r="AAV10" s="99"/>
      <c r="AAW10" s="74"/>
      <c r="AAZ10" s="111"/>
      <c r="ABA10" s="15">
        <v>3</v>
      </c>
      <c r="ABB10" s="96"/>
      <c r="ABC10" s="83"/>
      <c r="ABD10" s="96"/>
      <c r="ABE10" s="99"/>
      <c r="ABF10" s="74"/>
      <c r="ABI10" s="111"/>
      <c r="ABJ10" s="15">
        <v>3</v>
      </c>
      <c r="ABK10" s="96"/>
      <c r="ABL10" s="83"/>
      <c r="ABM10" s="96"/>
      <c r="ABN10" s="99"/>
      <c r="ABO10" s="74"/>
      <c r="ABR10" s="111"/>
      <c r="ABS10" s="15">
        <v>3</v>
      </c>
      <c r="ABT10" s="96"/>
      <c r="ABU10" s="83"/>
      <c r="ABV10" s="96"/>
      <c r="ABW10" s="99"/>
      <c r="ABX10" s="74"/>
      <c r="ACA10" s="111"/>
      <c r="ACB10" s="15">
        <v>3</v>
      </c>
      <c r="ACC10" s="96"/>
      <c r="ACD10" s="83"/>
      <c r="ACE10" s="96"/>
      <c r="ACF10" s="99"/>
      <c r="ACG10" s="74"/>
      <c r="ACJ10" s="111"/>
      <c r="ACK10" s="15">
        <v>3</v>
      </c>
      <c r="ACL10" s="96"/>
      <c r="ACM10" s="83"/>
      <c r="ACN10" s="96"/>
      <c r="ACO10" s="99"/>
      <c r="ACP10" s="74"/>
      <c r="ACS10" s="111"/>
      <c r="ACT10" s="15">
        <v>3</v>
      </c>
      <c r="ACU10" s="96"/>
      <c r="ACV10" s="83"/>
      <c r="ACW10" s="96"/>
      <c r="ACX10" s="99"/>
      <c r="ACY10" s="74"/>
      <c r="ADB10" s="98"/>
      <c r="ADC10" s="15">
        <v>3</v>
      </c>
      <c r="ADD10" s="96"/>
      <c r="ADE10" s="83"/>
      <c r="ADF10" s="96"/>
      <c r="ADG10" s="99"/>
      <c r="ADH10" s="74"/>
      <c r="ADK10" s="111"/>
      <c r="ADL10" s="15">
        <v>3</v>
      </c>
      <c r="ADM10" s="96"/>
      <c r="ADN10" s="83"/>
      <c r="ADO10" s="96"/>
      <c r="ADP10" s="99"/>
      <c r="ADQ10" s="74"/>
      <c r="ADT10" s="111"/>
      <c r="ADU10" s="15">
        <v>3</v>
      </c>
      <c r="ADV10" s="96"/>
      <c r="ADW10" s="83"/>
      <c r="ADX10" s="96"/>
      <c r="ADY10" s="99"/>
      <c r="ADZ10" s="74"/>
      <c r="AEC10" s="111"/>
      <c r="AED10" s="15">
        <v>3</v>
      </c>
      <c r="AEE10" s="96"/>
      <c r="AEF10" s="83"/>
      <c r="AEG10" s="96"/>
      <c r="AEH10" s="99"/>
      <c r="AEI10" s="74"/>
      <c r="AEL10" s="111"/>
      <c r="AEM10" s="15">
        <v>3</v>
      </c>
      <c r="AEN10" s="96"/>
      <c r="AEO10" s="83"/>
      <c r="AEP10" s="96"/>
      <c r="AEQ10" s="99"/>
      <c r="AER10" s="74"/>
    </row>
    <row r="11" spans="1:824" x14ac:dyDescent="0.25">
      <c r="A11" s="146">
        <v>8</v>
      </c>
      <c r="B11" s="79" t="str">
        <f t="shared" ref="B11:I11" si="49">CC5</f>
        <v>TYSON FRESH MEAT</v>
      </c>
      <c r="C11" s="79" t="str">
        <f t="shared" si="49"/>
        <v xml:space="preserve">I B P </v>
      </c>
      <c r="D11" s="107" t="str">
        <f t="shared" si="49"/>
        <v>PED. 67651435</v>
      </c>
      <c r="E11" s="144">
        <f t="shared" si="49"/>
        <v>44391</v>
      </c>
      <c r="F11" s="90">
        <f t="shared" si="49"/>
        <v>18470.04</v>
      </c>
      <c r="G11" s="76">
        <f t="shared" si="49"/>
        <v>20</v>
      </c>
      <c r="H11" s="49">
        <f t="shared" si="49"/>
        <v>18473.759999999998</v>
      </c>
      <c r="I11" s="110">
        <f t="shared" si="49"/>
        <v>-3.7199999999975262</v>
      </c>
      <c r="L11" s="98"/>
      <c r="M11" s="15">
        <v>3</v>
      </c>
      <c r="N11" s="96">
        <v>876.8</v>
      </c>
      <c r="O11" s="357">
        <v>44383</v>
      </c>
      <c r="P11" s="96">
        <v>876.8</v>
      </c>
      <c r="Q11" s="73" t="s">
        <v>409</v>
      </c>
      <c r="R11" s="74">
        <v>43</v>
      </c>
      <c r="S11" s="676">
        <f t="shared" si="47"/>
        <v>37702.400000000001</v>
      </c>
      <c r="T11" s="267"/>
      <c r="U11" s="64"/>
      <c r="V11" s="111"/>
      <c r="W11" s="15">
        <v>4</v>
      </c>
      <c r="X11" s="306">
        <v>913.53</v>
      </c>
      <c r="Y11" s="362">
        <v>44384</v>
      </c>
      <c r="Z11" s="306">
        <v>913.53</v>
      </c>
      <c r="AA11" s="422" t="s">
        <v>420</v>
      </c>
      <c r="AB11" s="292">
        <v>43</v>
      </c>
      <c r="AC11" s="354">
        <f t="shared" si="7"/>
        <v>39281.79</v>
      </c>
      <c r="AE11" s="64"/>
      <c r="AF11" s="111"/>
      <c r="AG11" s="15">
        <v>4</v>
      </c>
      <c r="AH11" s="96">
        <v>966.6</v>
      </c>
      <c r="AI11" s="357">
        <v>44385</v>
      </c>
      <c r="AJ11" s="96">
        <v>966.6</v>
      </c>
      <c r="AK11" s="99" t="s">
        <v>427</v>
      </c>
      <c r="AL11" s="74">
        <v>45</v>
      </c>
      <c r="AM11" s="684">
        <f t="shared" si="8"/>
        <v>43497</v>
      </c>
      <c r="AO11" s="64"/>
      <c r="AP11" s="111"/>
      <c r="AQ11" s="15">
        <v>4</v>
      </c>
      <c r="AR11" s="351">
        <v>883.1</v>
      </c>
      <c r="AS11" s="362">
        <v>44386</v>
      </c>
      <c r="AT11" s="351">
        <v>883.1</v>
      </c>
      <c r="AU11" s="350" t="s">
        <v>435</v>
      </c>
      <c r="AV11" s="292">
        <v>46</v>
      </c>
      <c r="AW11" s="354">
        <f t="shared" si="9"/>
        <v>40622.6</v>
      </c>
      <c r="AY11" s="64"/>
      <c r="AZ11" s="111"/>
      <c r="BA11" s="15">
        <v>4</v>
      </c>
      <c r="BB11" s="96">
        <v>871.3</v>
      </c>
      <c r="BC11" s="144">
        <v>44386</v>
      </c>
      <c r="BD11" s="96">
        <v>871.3</v>
      </c>
      <c r="BE11" s="99" t="s">
        <v>437</v>
      </c>
      <c r="BF11" s="416">
        <v>46</v>
      </c>
      <c r="BG11" s="704">
        <f t="shared" si="10"/>
        <v>40079.799999999996</v>
      </c>
      <c r="BI11" s="64"/>
      <c r="BJ11" s="111"/>
      <c r="BK11" s="15">
        <v>4</v>
      </c>
      <c r="BL11" s="96">
        <v>892.2</v>
      </c>
      <c r="BM11" s="144">
        <v>44390</v>
      </c>
      <c r="BN11" s="96">
        <v>892.2</v>
      </c>
      <c r="BO11" s="99" t="s">
        <v>458</v>
      </c>
      <c r="BP11" s="416">
        <v>48</v>
      </c>
      <c r="BQ11" s="704">
        <f t="shared" si="11"/>
        <v>42825.600000000006</v>
      </c>
      <c r="BS11" s="64"/>
      <c r="BT11" s="111"/>
      <c r="BU11" s="289">
        <v>4</v>
      </c>
      <c r="BV11" s="306">
        <v>853.2</v>
      </c>
      <c r="BW11" s="417">
        <v>44390</v>
      </c>
      <c r="BX11" s="306">
        <v>853.2</v>
      </c>
      <c r="BY11" s="418" t="s">
        <v>457</v>
      </c>
      <c r="BZ11" s="419">
        <v>48</v>
      </c>
      <c r="CA11" s="676">
        <f t="shared" si="12"/>
        <v>40953.600000000006</v>
      </c>
      <c r="CC11" s="64"/>
      <c r="CD11" s="111"/>
      <c r="CE11" s="15">
        <v>4</v>
      </c>
      <c r="CF11" s="96">
        <v>920.33</v>
      </c>
      <c r="CG11" s="417">
        <v>44391</v>
      </c>
      <c r="CH11" s="96">
        <v>920.33</v>
      </c>
      <c r="CI11" s="420" t="s">
        <v>469</v>
      </c>
      <c r="CJ11" s="419">
        <v>48</v>
      </c>
      <c r="CK11" s="676">
        <f t="shared" si="13"/>
        <v>44175.840000000004</v>
      </c>
      <c r="CM11" s="64"/>
      <c r="CN11" s="98"/>
      <c r="CO11" s="15">
        <v>4</v>
      </c>
      <c r="CP11" s="96">
        <v>908.09</v>
      </c>
      <c r="CQ11" s="417">
        <v>44392</v>
      </c>
      <c r="CR11" s="96">
        <v>908.09</v>
      </c>
      <c r="CS11" s="420" t="s">
        <v>473</v>
      </c>
      <c r="CT11" s="419">
        <v>49</v>
      </c>
      <c r="CU11" s="689">
        <f t="shared" si="48"/>
        <v>44496.41</v>
      </c>
      <c r="CW11" s="64"/>
      <c r="CX11" s="111"/>
      <c r="CY11" s="15">
        <v>4</v>
      </c>
      <c r="CZ11" s="96">
        <v>880.4</v>
      </c>
      <c r="DA11" s="357">
        <v>44393</v>
      </c>
      <c r="DB11" s="96">
        <v>880.4</v>
      </c>
      <c r="DC11" s="99" t="s">
        <v>481</v>
      </c>
      <c r="DD11" s="74">
        <v>50</v>
      </c>
      <c r="DE11" s="676">
        <f t="shared" si="14"/>
        <v>44020</v>
      </c>
      <c r="DG11" s="64"/>
      <c r="DH11" s="111"/>
      <c r="DI11" s="15">
        <v>4</v>
      </c>
      <c r="DJ11" s="96">
        <v>966.6</v>
      </c>
      <c r="DK11" s="417">
        <v>44393</v>
      </c>
      <c r="DL11" s="96">
        <v>966.6</v>
      </c>
      <c r="DM11" s="420" t="s">
        <v>484</v>
      </c>
      <c r="DN11" s="419">
        <v>50</v>
      </c>
      <c r="DO11" s="689">
        <f t="shared" si="15"/>
        <v>48330</v>
      </c>
      <c r="DQ11" s="64"/>
      <c r="DR11" s="111"/>
      <c r="DS11" s="15">
        <v>4</v>
      </c>
      <c r="DT11" s="96">
        <v>895.4</v>
      </c>
      <c r="DU11" s="417">
        <v>44397</v>
      </c>
      <c r="DV11" s="96">
        <v>895.4</v>
      </c>
      <c r="DW11" s="420" t="s">
        <v>505</v>
      </c>
      <c r="DX11" s="419">
        <v>52</v>
      </c>
      <c r="DY11" s="676">
        <f t="shared" si="16"/>
        <v>46560.799999999996</v>
      </c>
      <c r="EA11" s="64"/>
      <c r="EB11" s="111"/>
      <c r="EC11" s="15">
        <v>4</v>
      </c>
      <c r="ED11" s="72">
        <v>861.8</v>
      </c>
      <c r="EE11" s="373">
        <v>44398</v>
      </c>
      <c r="EF11" s="72">
        <v>861.8</v>
      </c>
      <c r="EG11" s="73" t="s">
        <v>511</v>
      </c>
      <c r="EH11" s="74">
        <v>52</v>
      </c>
      <c r="EI11" s="676">
        <f t="shared" si="17"/>
        <v>44813.599999999999</v>
      </c>
      <c r="EK11" s="64"/>
      <c r="EL11" s="472"/>
      <c r="EM11" s="15">
        <v>4</v>
      </c>
      <c r="EN11" s="306">
        <v>933.49</v>
      </c>
      <c r="EO11" s="362">
        <v>44399</v>
      </c>
      <c r="EP11" s="306">
        <v>933.49</v>
      </c>
      <c r="EQ11" s="291" t="s">
        <v>521</v>
      </c>
      <c r="ER11" s="292">
        <v>52</v>
      </c>
      <c r="ES11" s="676">
        <f t="shared" si="18"/>
        <v>48541.48</v>
      </c>
      <c r="EU11" s="64"/>
      <c r="EV11" s="111"/>
      <c r="EW11" s="15">
        <v>4</v>
      </c>
      <c r="EX11" s="72">
        <v>887.7</v>
      </c>
      <c r="EY11" s="373">
        <v>44400</v>
      </c>
      <c r="EZ11" s="72">
        <v>887.7</v>
      </c>
      <c r="FA11" s="291" t="s">
        <v>528</v>
      </c>
      <c r="FB11" s="74">
        <v>52</v>
      </c>
      <c r="FC11" s="354">
        <f t="shared" si="19"/>
        <v>46160.4</v>
      </c>
      <c r="FE11" s="64"/>
      <c r="FF11" s="472"/>
      <c r="FG11" s="15">
        <v>4</v>
      </c>
      <c r="FH11" s="306">
        <v>904</v>
      </c>
      <c r="FI11" s="362">
        <v>44400</v>
      </c>
      <c r="FJ11" s="306">
        <v>904</v>
      </c>
      <c r="FK11" s="291" t="s">
        <v>523</v>
      </c>
      <c r="FL11" s="292">
        <v>52</v>
      </c>
      <c r="FM11" s="676">
        <f t="shared" si="20"/>
        <v>47008</v>
      </c>
      <c r="FO11" s="64"/>
      <c r="FP11" s="111"/>
      <c r="FQ11" s="15">
        <v>4</v>
      </c>
      <c r="FR11" s="96">
        <v>954.35</v>
      </c>
      <c r="FS11" s="357">
        <v>44401</v>
      </c>
      <c r="FT11" s="96">
        <v>954.35</v>
      </c>
      <c r="FU11" s="73" t="s">
        <v>537</v>
      </c>
      <c r="FV11" s="74">
        <v>54</v>
      </c>
      <c r="FW11" s="676">
        <f t="shared" si="21"/>
        <v>51534.9</v>
      </c>
      <c r="FY11" s="64"/>
      <c r="FZ11" s="111"/>
      <c r="GA11" s="15">
        <v>4</v>
      </c>
      <c r="GB11" s="290">
        <v>890.4</v>
      </c>
      <c r="GC11" s="573">
        <v>44404</v>
      </c>
      <c r="GD11" s="290">
        <v>890.4</v>
      </c>
      <c r="GE11" s="291" t="s">
        <v>515</v>
      </c>
      <c r="GF11" s="292">
        <v>54</v>
      </c>
      <c r="GG11" s="354">
        <f t="shared" si="22"/>
        <v>48081.599999999999</v>
      </c>
      <c r="GI11" s="64"/>
      <c r="GJ11" s="111"/>
      <c r="GK11" s="15">
        <v>4</v>
      </c>
      <c r="GL11" s="551">
        <v>908.5</v>
      </c>
      <c r="GM11" s="357">
        <v>44404</v>
      </c>
      <c r="GN11" s="551">
        <v>908.5</v>
      </c>
      <c r="GO11" s="99" t="s">
        <v>547</v>
      </c>
      <c r="GP11" s="74">
        <v>54</v>
      </c>
      <c r="GQ11" s="676">
        <f t="shared" si="23"/>
        <v>49059</v>
      </c>
      <c r="GS11" s="64"/>
      <c r="GT11" s="111"/>
      <c r="GU11" s="15">
        <v>4</v>
      </c>
      <c r="GV11" s="96">
        <v>940.29</v>
      </c>
      <c r="GW11" s="357">
        <v>44405</v>
      </c>
      <c r="GX11" s="96">
        <v>940.29</v>
      </c>
      <c r="GY11" s="99" t="s">
        <v>551</v>
      </c>
      <c r="GZ11" s="74">
        <v>54</v>
      </c>
      <c r="HA11" s="676">
        <f t="shared" si="24"/>
        <v>50775.659999999996</v>
      </c>
      <c r="HC11" s="64"/>
      <c r="HD11" s="111"/>
      <c r="HE11" s="15">
        <v>4</v>
      </c>
      <c r="HF11" s="96">
        <v>948.91</v>
      </c>
      <c r="HG11" s="357">
        <v>44407</v>
      </c>
      <c r="HH11" s="96">
        <v>948.91</v>
      </c>
      <c r="HI11" s="99" t="s">
        <v>558</v>
      </c>
      <c r="HJ11" s="74">
        <v>54</v>
      </c>
      <c r="HK11" s="676">
        <f t="shared" si="25"/>
        <v>51241.14</v>
      </c>
      <c r="HM11" s="64"/>
      <c r="HN11" s="111"/>
      <c r="HO11" s="15">
        <v>4</v>
      </c>
      <c r="HP11" s="306">
        <v>918.1</v>
      </c>
      <c r="HQ11" s="362">
        <v>44408</v>
      </c>
      <c r="HR11" s="306">
        <v>918.1</v>
      </c>
      <c r="HS11" s="422" t="s">
        <v>568</v>
      </c>
      <c r="HT11" s="292">
        <v>54</v>
      </c>
      <c r="HU11" s="354">
        <f t="shared" si="26"/>
        <v>49577.4</v>
      </c>
      <c r="HW11" s="64"/>
      <c r="HX11" s="111"/>
      <c r="HY11" s="15">
        <v>4</v>
      </c>
      <c r="HZ11" s="72">
        <v>880</v>
      </c>
      <c r="IA11" s="373">
        <v>44407</v>
      </c>
      <c r="IB11" s="72">
        <v>880</v>
      </c>
      <c r="IC11" s="73" t="s">
        <v>559</v>
      </c>
      <c r="ID11" s="74">
        <v>54</v>
      </c>
      <c r="IE11" s="676">
        <f t="shared" si="27"/>
        <v>47520</v>
      </c>
      <c r="IG11" s="64"/>
      <c r="IH11" s="111"/>
      <c r="II11" s="15">
        <v>4</v>
      </c>
      <c r="IJ11" s="72"/>
      <c r="IK11" s="373"/>
      <c r="IL11" s="72"/>
      <c r="IM11" s="73"/>
      <c r="IN11" s="74"/>
      <c r="IO11" s="676">
        <f t="shared" si="28"/>
        <v>0</v>
      </c>
      <c r="IQ11" s="64"/>
      <c r="IR11" s="111"/>
      <c r="IS11" s="15">
        <v>4</v>
      </c>
      <c r="IT11" s="306"/>
      <c r="IU11" s="270"/>
      <c r="IV11" s="306"/>
      <c r="IW11" s="580"/>
      <c r="IX11" s="292"/>
      <c r="IY11" s="354">
        <f t="shared" si="29"/>
        <v>0</v>
      </c>
      <c r="IZ11" s="96"/>
      <c r="JA11" s="72"/>
      <c r="JB11" s="111"/>
      <c r="JC11" s="15">
        <v>4</v>
      </c>
      <c r="JD11" s="96"/>
      <c r="JE11" s="373"/>
      <c r="JF11" s="96"/>
      <c r="JG11" s="73"/>
      <c r="JH11" s="74"/>
      <c r="JI11" s="676">
        <f t="shared" si="30"/>
        <v>0</v>
      </c>
      <c r="JJ11" s="72"/>
      <c r="JK11" s="64"/>
      <c r="JL11" s="111"/>
      <c r="JM11" s="15">
        <v>4</v>
      </c>
      <c r="JN11" s="96"/>
      <c r="JO11" s="357"/>
      <c r="JP11" s="96"/>
      <c r="JQ11" s="73"/>
      <c r="JR11" s="74"/>
      <c r="JS11" s="676">
        <f t="shared" si="31"/>
        <v>0</v>
      </c>
      <c r="JU11" s="64"/>
      <c r="JV11" s="111"/>
      <c r="JW11" s="15">
        <v>4</v>
      </c>
      <c r="JX11" s="72"/>
      <c r="JY11" s="373"/>
      <c r="JZ11" s="72"/>
      <c r="KA11" s="73"/>
      <c r="KB11" s="74"/>
      <c r="KC11" s="676">
        <f t="shared" si="32"/>
        <v>0</v>
      </c>
      <c r="KE11" s="64"/>
      <c r="KF11" s="111"/>
      <c r="KG11" s="15">
        <v>4</v>
      </c>
      <c r="KH11" s="72"/>
      <c r="KI11" s="373"/>
      <c r="KJ11" s="72"/>
      <c r="KK11" s="73"/>
      <c r="KL11" s="74"/>
      <c r="KM11" s="676">
        <f t="shared" si="33"/>
        <v>0</v>
      </c>
      <c r="KO11" s="64"/>
      <c r="KP11" s="111"/>
      <c r="KQ11" s="15">
        <v>4</v>
      </c>
      <c r="KR11" s="72"/>
      <c r="KS11" s="373"/>
      <c r="KT11" s="72"/>
      <c r="KU11" s="73"/>
      <c r="KV11" s="74"/>
      <c r="KW11" s="676">
        <f t="shared" si="34"/>
        <v>0</v>
      </c>
      <c r="KY11" s="64"/>
      <c r="KZ11" s="111"/>
      <c r="LA11" s="15">
        <v>4</v>
      </c>
      <c r="LB11" s="96"/>
      <c r="LC11" s="357"/>
      <c r="LD11" s="96"/>
      <c r="LE11" s="99"/>
      <c r="LF11" s="74"/>
      <c r="LG11" s="676">
        <f t="shared" si="35"/>
        <v>0</v>
      </c>
      <c r="LI11" s="64"/>
      <c r="LJ11" s="111"/>
      <c r="LK11" s="15">
        <v>4</v>
      </c>
      <c r="LL11" s="96"/>
      <c r="LM11" s="357"/>
      <c r="LN11" s="96"/>
      <c r="LO11" s="99"/>
      <c r="LP11" s="74"/>
      <c r="LQ11" s="676">
        <f t="shared" si="36"/>
        <v>0</v>
      </c>
      <c r="LS11" s="64"/>
      <c r="LT11" s="111"/>
      <c r="LU11" s="15">
        <v>4</v>
      </c>
      <c r="LV11" s="96"/>
      <c r="LW11" s="357"/>
      <c r="LX11" s="96"/>
      <c r="LY11" s="99"/>
      <c r="LZ11" s="74"/>
      <c r="MA11" s="676">
        <f t="shared" si="37"/>
        <v>0</v>
      </c>
      <c r="MB11" s="64"/>
      <c r="MC11" s="111"/>
      <c r="MD11" s="15">
        <v>4</v>
      </c>
      <c r="ME11" s="428"/>
      <c r="MF11" s="357"/>
      <c r="MG11" s="428"/>
      <c r="MH11" s="99"/>
      <c r="MI11" s="74"/>
      <c r="MJ11" s="74">
        <f t="shared" si="38"/>
        <v>0</v>
      </c>
      <c r="ML11" s="64"/>
      <c r="MM11" s="111"/>
      <c r="MN11" s="15">
        <v>4</v>
      </c>
      <c r="MO11" s="96"/>
      <c r="MP11" s="357"/>
      <c r="MQ11" s="96"/>
      <c r="MR11" s="99"/>
      <c r="MS11" s="74"/>
      <c r="MT11" s="74">
        <f t="shared" si="39"/>
        <v>0</v>
      </c>
      <c r="MV11" s="64"/>
      <c r="MW11" s="111"/>
      <c r="MX11" s="15">
        <v>4</v>
      </c>
      <c r="MY11" s="428"/>
      <c r="MZ11" s="357"/>
      <c r="NA11" s="428"/>
      <c r="NB11" s="99"/>
      <c r="NC11" s="74"/>
      <c r="ND11" s="74">
        <f t="shared" si="5"/>
        <v>0</v>
      </c>
      <c r="NF11" s="64"/>
      <c r="NG11" s="111"/>
      <c r="NH11" s="15">
        <v>4</v>
      </c>
      <c r="NI11" s="429"/>
      <c r="NJ11" s="357"/>
      <c r="NK11" s="429"/>
      <c r="NL11" s="99"/>
      <c r="NM11" s="74"/>
      <c r="NN11" s="74">
        <f t="shared" si="40"/>
        <v>0</v>
      </c>
      <c r="NP11" s="64"/>
      <c r="NQ11" s="111"/>
      <c r="NR11" s="15">
        <v>4</v>
      </c>
      <c r="NS11" s="96"/>
      <c r="NT11" s="357"/>
      <c r="NU11" s="96"/>
      <c r="NV11" s="99"/>
      <c r="NW11" s="74"/>
      <c r="NX11" s="74">
        <f t="shared" si="41"/>
        <v>0</v>
      </c>
      <c r="NZ11" s="64"/>
      <c r="OA11" s="111"/>
      <c r="OB11" s="15">
        <v>4</v>
      </c>
      <c r="OC11" s="429"/>
      <c r="OD11" s="357"/>
      <c r="OE11" s="429"/>
      <c r="OF11" s="99"/>
      <c r="OG11" s="74"/>
      <c r="OH11" s="74">
        <f t="shared" si="42"/>
        <v>0</v>
      </c>
      <c r="OJ11" s="64"/>
      <c r="OK11" s="111"/>
      <c r="OL11" s="15">
        <v>4</v>
      </c>
      <c r="OM11" s="96"/>
      <c r="ON11" s="357"/>
      <c r="OO11" s="96"/>
      <c r="OP11" s="99"/>
      <c r="OQ11" s="74"/>
      <c r="OR11" s="74">
        <f t="shared" si="43"/>
        <v>0</v>
      </c>
      <c r="OT11" s="64"/>
      <c r="OU11" s="111"/>
      <c r="OV11" s="15">
        <v>4</v>
      </c>
      <c r="OW11" s="306"/>
      <c r="OX11" s="362"/>
      <c r="OY11" s="306"/>
      <c r="OZ11" s="350"/>
      <c r="PA11" s="292"/>
      <c r="PB11" s="292">
        <f t="shared" si="44"/>
        <v>0</v>
      </c>
      <c r="PD11" s="64"/>
      <c r="PE11" s="98"/>
      <c r="PF11" s="15">
        <v>4</v>
      </c>
      <c r="PG11" s="429"/>
      <c r="PH11" s="357"/>
      <c r="PI11" s="429"/>
      <c r="PJ11" s="99"/>
      <c r="PK11" s="74"/>
      <c r="PL11" s="74">
        <f t="shared" si="45"/>
        <v>0</v>
      </c>
      <c r="PN11" s="64"/>
      <c r="PO11" s="111"/>
      <c r="PP11" s="15">
        <v>4</v>
      </c>
      <c r="PQ11" s="96"/>
      <c r="PR11" s="357"/>
      <c r="PS11" s="96"/>
      <c r="PT11" s="99"/>
      <c r="PU11" s="74"/>
      <c r="PW11" s="64"/>
      <c r="PX11" s="111"/>
      <c r="PY11" s="15">
        <v>4</v>
      </c>
      <c r="PZ11" s="96"/>
      <c r="QA11" s="144"/>
      <c r="QB11" s="96"/>
      <c r="QC11" s="99"/>
      <c r="QD11" s="74"/>
      <c r="QF11" s="64"/>
      <c r="QG11" s="111"/>
      <c r="QH11" s="15">
        <v>4</v>
      </c>
      <c r="QI11" s="96"/>
      <c r="QJ11" s="357"/>
      <c r="QK11" s="96"/>
      <c r="QL11" s="99"/>
      <c r="QM11" s="74"/>
      <c r="QO11" s="64"/>
      <c r="QP11" s="111"/>
      <c r="QQ11" s="15">
        <v>4</v>
      </c>
      <c r="QR11" s="96"/>
      <c r="QS11" s="357"/>
      <c r="QT11" s="96"/>
      <c r="QU11" s="99"/>
      <c r="QV11" s="74"/>
      <c r="QX11" s="64"/>
      <c r="QY11" s="111"/>
      <c r="QZ11" s="15">
        <v>4</v>
      </c>
      <c r="RA11" s="96"/>
      <c r="RB11" s="357"/>
      <c r="RC11" s="96"/>
      <c r="RD11" s="99"/>
      <c r="RE11" s="74"/>
      <c r="RG11" s="64"/>
      <c r="RH11" s="111"/>
      <c r="RI11" s="15">
        <v>4</v>
      </c>
      <c r="RJ11" s="96"/>
      <c r="RK11" s="357"/>
      <c r="RL11" s="96"/>
      <c r="RM11" s="99"/>
      <c r="RN11" s="74"/>
      <c r="RQ11" s="111"/>
      <c r="RR11" s="15">
        <v>4</v>
      </c>
      <c r="RS11" s="96"/>
      <c r="RT11" s="144"/>
      <c r="RU11" s="96"/>
      <c r="RV11" s="99"/>
      <c r="RW11" s="74"/>
      <c r="RZ11" s="111"/>
      <c r="SA11" s="15">
        <v>4</v>
      </c>
      <c r="SB11" s="96"/>
      <c r="SC11" s="83"/>
      <c r="SD11" s="96"/>
      <c r="SE11" s="99"/>
      <c r="SF11" s="74"/>
      <c r="SI11" s="111"/>
      <c r="SJ11" s="15">
        <v>4</v>
      </c>
      <c r="SK11" s="96"/>
      <c r="SL11" s="83"/>
      <c r="SM11" s="96"/>
      <c r="SN11" s="99"/>
      <c r="SO11" s="74"/>
      <c r="SR11" s="111"/>
      <c r="SS11" s="15"/>
      <c r="ST11" s="96"/>
      <c r="SU11" s="83"/>
      <c r="SV11" s="96"/>
      <c r="SW11" s="99"/>
      <c r="SX11" s="74"/>
      <c r="TA11" s="111"/>
      <c r="TB11" s="15">
        <v>4</v>
      </c>
      <c r="TC11" s="96"/>
      <c r="TD11" s="427"/>
      <c r="TE11" s="195"/>
      <c r="TF11" s="420"/>
      <c r="TG11" s="419"/>
      <c r="TJ11" s="111"/>
      <c r="TK11" s="15">
        <v>4</v>
      </c>
      <c r="TL11" s="96"/>
      <c r="TM11" s="83"/>
      <c r="TN11" s="96"/>
      <c r="TO11" s="99"/>
      <c r="TP11" s="74"/>
      <c r="TS11" s="111"/>
      <c r="TT11" s="15">
        <v>4</v>
      </c>
      <c r="TU11" s="96"/>
      <c r="TV11" s="83"/>
      <c r="TW11" s="96"/>
      <c r="TX11" s="99"/>
      <c r="TY11" s="74"/>
      <c r="UB11" s="111"/>
      <c r="UC11" s="15">
        <v>4</v>
      </c>
      <c r="UD11" s="96"/>
      <c r="UE11" s="83"/>
      <c r="UF11" s="96"/>
      <c r="UG11" s="99"/>
      <c r="UH11" s="74"/>
      <c r="UK11" s="111"/>
      <c r="UL11" s="15">
        <v>4</v>
      </c>
      <c r="UM11" s="96"/>
      <c r="UN11" s="83"/>
      <c r="UO11" s="96"/>
      <c r="UP11" s="99"/>
      <c r="UQ11" s="74"/>
      <c r="UT11" s="111"/>
      <c r="UU11" s="15">
        <v>4</v>
      </c>
      <c r="UV11" s="96"/>
      <c r="UW11" s="83"/>
      <c r="UX11" s="96"/>
      <c r="UY11" s="99"/>
      <c r="UZ11" s="74"/>
      <c r="VB11" s="64" t="s">
        <v>33</v>
      </c>
      <c r="VC11" s="111"/>
      <c r="VD11" s="15">
        <v>4</v>
      </c>
      <c r="VE11" s="96"/>
      <c r="VF11" s="83"/>
      <c r="VG11" s="96"/>
      <c r="VH11" s="99"/>
      <c r="VI11" s="74"/>
      <c r="VK11" s="64" t="s">
        <v>33</v>
      </c>
      <c r="VL11" s="111"/>
      <c r="VM11" s="15">
        <v>4</v>
      </c>
      <c r="VN11" s="96"/>
      <c r="VO11" s="83"/>
      <c r="VP11" s="96"/>
      <c r="VQ11" s="99"/>
      <c r="VR11" s="74"/>
      <c r="VT11" s="64" t="s">
        <v>33</v>
      </c>
      <c r="VU11" s="111"/>
      <c r="VV11" s="15">
        <v>4</v>
      </c>
      <c r="VW11" s="96"/>
      <c r="VX11" s="83"/>
      <c r="VY11" s="96"/>
      <c r="VZ11" s="99"/>
      <c r="WA11" s="74"/>
      <c r="WC11" s="64" t="s">
        <v>33</v>
      </c>
      <c r="WD11" s="111"/>
      <c r="WE11" s="15">
        <v>4</v>
      </c>
      <c r="WF11" s="96"/>
      <c r="WG11" s="83"/>
      <c r="WH11" s="96"/>
      <c r="WI11" s="99"/>
      <c r="WJ11" s="74"/>
      <c r="WL11" s="64" t="s">
        <v>33</v>
      </c>
      <c r="WM11" s="111"/>
      <c r="WN11" s="15">
        <v>4</v>
      </c>
      <c r="WO11" s="96"/>
      <c r="WP11" s="83"/>
      <c r="WQ11" s="96"/>
      <c r="WR11" s="99"/>
      <c r="WS11" s="74"/>
      <c r="WU11" s="64" t="s">
        <v>33</v>
      </c>
      <c r="WV11" s="111"/>
      <c r="WW11" s="15">
        <v>4</v>
      </c>
      <c r="WX11" s="96"/>
      <c r="WY11" s="83"/>
      <c r="WZ11" s="96"/>
      <c r="XA11" s="99"/>
      <c r="XB11" s="74"/>
      <c r="XD11" s="64" t="s">
        <v>33</v>
      </c>
      <c r="XE11" s="111"/>
      <c r="XF11" s="15">
        <v>4</v>
      </c>
      <c r="XG11" s="96"/>
      <c r="XH11" s="83"/>
      <c r="XI11" s="96"/>
      <c r="XJ11" s="99"/>
      <c r="XK11" s="74"/>
      <c r="XM11" s="64" t="s">
        <v>33</v>
      </c>
      <c r="XN11" s="111"/>
      <c r="XO11" s="15">
        <v>4</v>
      </c>
      <c r="XP11" s="96"/>
      <c r="XQ11" s="83"/>
      <c r="XR11" s="96"/>
      <c r="XS11" s="99"/>
      <c r="XT11" s="74"/>
      <c r="XV11" s="64" t="s">
        <v>33</v>
      </c>
      <c r="XW11" s="111"/>
      <c r="XX11" s="15">
        <v>4</v>
      </c>
      <c r="XY11" s="96"/>
      <c r="XZ11" s="83"/>
      <c r="YA11" s="96"/>
      <c r="YB11" s="99"/>
      <c r="YC11" s="74"/>
      <c r="YE11" s="64" t="s">
        <v>33</v>
      </c>
      <c r="YF11" s="111"/>
      <c r="YG11" s="15">
        <v>4</v>
      </c>
      <c r="YH11" s="96"/>
      <c r="YI11" s="83"/>
      <c r="YJ11" s="96"/>
      <c r="YK11" s="99"/>
      <c r="YL11" s="74"/>
      <c r="YN11" s="64" t="s">
        <v>33</v>
      </c>
      <c r="YO11" s="111"/>
      <c r="YP11" s="15">
        <v>4</v>
      </c>
      <c r="YQ11" s="96"/>
      <c r="YR11" s="83"/>
      <c r="YS11" s="96"/>
      <c r="YT11" s="99"/>
      <c r="YU11" s="74"/>
      <c r="YW11" s="64" t="s">
        <v>33</v>
      </c>
      <c r="YX11" s="111"/>
      <c r="YY11" s="15">
        <v>4</v>
      </c>
      <c r="YZ11" s="96"/>
      <c r="ZA11" s="83"/>
      <c r="ZB11" s="96"/>
      <c r="ZC11" s="99"/>
      <c r="ZD11" s="74"/>
      <c r="ZF11" s="64" t="s">
        <v>33</v>
      </c>
      <c r="ZG11" s="111"/>
      <c r="ZH11" s="15">
        <v>4</v>
      </c>
      <c r="ZI11" s="96"/>
      <c r="ZJ11" s="83"/>
      <c r="ZK11" s="96"/>
      <c r="ZL11" s="99"/>
      <c r="ZM11" s="74"/>
      <c r="ZO11" s="64" t="s">
        <v>33</v>
      </c>
      <c r="ZP11" s="111"/>
      <c r="ZQ11" s="15">
        <v>4</v>
      </c>
      <c r="ZR11" s="96"/>
      <c r="ZS11" s="83"/>
      <c r="ZT11" s="96"/>
      <c r="ZU11" s="99"/>
      <c r="ZV11" s="74"/>
      <c r="ZX11" s="64" t="s">
        <v>33</v>
      </c>
      <c r="ZY11" s="111"/>
      <c r="ZZ11" s="15">
        <v>4</v>
      </c>
      <c r="AAA11" s="96"/>
      <c r="AAB11" s="83"/>
      <c r="AAC11" s="96"/>
      <c r="AAD11" s="99"/>
      <c r="AAE11" s="74"/>
      <c r="AAG11" s="64" t="s">
        <v>33</v>
      </c>
      <c r="AAH11" s="111"/>
      <c r="AAI11" s="15">
        <v>4</v>
      </c>
      <c r="AAJ11" s="96"/>
      <c r="AAK11" s="83"/>
      <c r="AAL11" s="96"/>
      <c r="AAM11" s="99"/>
      <c r="AAN11" s="74"/>
      <c r="AAP11" s="64" t="s">
        <v>33</v>
      </c>
      <c r="AAQ11" s="111"/>
      <c r="AAR11" s="15">
        <v>4</v>
      </c>
      <c r="AAS11" s="96"/>
      <c r="AAT11" s="83"/>
      <c r="AAU11" s="96"/>
      <c r="AAV11" s="99"/>
      <c r="AAW11" s="74"/>
      <c r="AAY11" s="64" t="s">
        <v>33</v>
      </c>
      <c r="AAZ11" s="111"/>
      <c r="ABA11" s="15">
        <v>4</v>
      </c>
      <c r="ABB11" s="96"/>
      <c r="ABC11" s="83"/>
      <c r="ABD11" s="96"/>
      <c r="ABE11" s="99"/>
      <c r="ABF11" s="74"/>
      <c r="ABH11" s="64" t="s">
        <v>33</v>
      </c>
      <c r="ABI11" s="111"/>
      <c r="ABJ11" s="15">
        <v>4</v>
      </c>
      <c r="ABK11" s="96"/>
      <c r="ABL11" s="83"/>
      <c r="ABM11" s="96"/>
      <c r="ABN11" s="99"/>
      <c r="ABO11" s="74"/>
      <c r="ABQ11" s="64" t="s">
        <v>33</v>
      </c>
      <c r="ABR11" s="111"/>
      <c r="ABS11" s="15">
        <v>4</v>
      </c>
      <c r="ABT11" s="96"/>
      <c r="ABU11" s="83"/>
      <c r="ABV11" s="96"/>
      <c r="ABW11" s="99"/>
      <c r="ABX11" s="74"/>
      <c r="ABZ11" s="64" t="s">
        <v>33</v>
      </c>
      <c r="ACA11" s="111"/>
      <c r="ACB11" s="15">
        <v>4</v>
      </c>
      <c r="ACC11" s="96"/>
      <c r="ACD11" s="83"/>
      <c r="ACE11" s="96"/>
      <c r="ACF11" s="99"/>
      <c r="ACG11" s="74"/>
      <c r="ACI11" s="64" t="s">
        <v>33</v>
      </c>
      <c r="ACJ11" s="111"/>
      <c r="ACK11" s="15">
        <v>4</v>
      </c>
      <c r="ACL11" s="96"/>
      <c r="ACM11" s="83"/>
      <c r="ACN11" s="96"/>
      <c r="ACO11" s="99"/>
      <c r="ACP11" s="74"/>
      <c r="ACR11" s="64" t="s">
        <v>33</v>
      </c>
      <c r="ACS11" s="111"/>
      <c r="ACT11" s="15">
        <v>4</v>
      </c>
      <c r="ACU11" s="96"/>
      <c r="ACV11" s="83"/>
      <c r="ACW11" s="96"/>
      <c r="ACX11" s="99"/>
      <c r="ACY11" s="74"/>
      <c r="ADA11" s="64" t="s">
        <v>33</v>
      </c>
      <c r="ADB11" s="111"/>
      <c r="ADC11" s="15">
        <v>4</v>
      </c>
      <c r="ADD11" s="96"/>
      <c r="ADE11" s="83"/>
      <c r="ADF11" s="96"/>
      <c r="ADG11" s="99"/>
      <c r="ADH11" s="74"/>
      <c r="ADJ11" s="64" t="s">
        <v>33</v>
      </c>
      <c r="ADK11" s="111"/>
      <c r="ADL11" s="15">
        <v>4</v>
      </c>
      <c r="ADM11" s="96"/>
      <c r="ADN11" s="83"/>
      <c r="ADO11" s="96"/>
      <c r="ADP11" s="99"/>
      <c r="ADQ11" s="74"/>
      <c r="ADS11" s="64" t="s">
        <v>33</v>
      </c>
      <c r="ADT11" s="111"/>
      <c r="ADU11" s="15">
        <v>4</v>
      </c>
      <c r="ADV11" s="96"/>
      <c r="ADW11" s="83"/>
      <c r="ADX11" s="96"/>
      <c r="ADY11" s="99"/>
      <c r="ADZ11" s="74"/>
      <c r="AEB11" s="64" t="s">
        <v>33</v>
      </c>
      <c r="AEC11" s="111"/>
      <c r="AED11" s="15">
        <v>4</v>
      </c>
      <c r="AEE11" s="96"/>
      <c r="AEF11" s="83"/>
      <c r="AEG11" s="96"/>
      <c r="AEH11" s="99"/>
      <c r="AEI11" s="74"/>
      <c r="AEK11" s="64" t="s">
        <v>33</v>
      </c>
      <c r="AEL11" s="111"/>
      <c r="AEM11" s="15">
        <v>4</v>
      </c>
      <c r="AEN11" s="96"/>
      <c r="AEO11" s="83"/>
      <c r="AEP11" s="96"/>
      <c r="AEQ11" s="99"/>
      <c r="AER11" s="74"/>
    </row>
    <row r="12" spans="1:824" x14ac:dyDescent="0.25">
      <c r="A12" s="146">
        <v>9</v>
      </c>
      <c r="B12" s="79" t="str">
        <f t="shared" ref="B12:I12" si="50">CM5</f>
        <v>TYSON FRESH MEAT</v>
      </c>
      <c r="C12" s="79" t="str">
        <f t="shared" si="50"/>
        <v xml:space="preserve">I  B P </v>
      </c>
      <c r="D12" s="107" t="str">
        <f t="shared" si="50"/>
        <v>PED. 67721256</v>
      </c>
      <c r="E12" s="144">
        <f t="shared" si="50"/>
        <v>44392</v>
      </c>
      <c r="F12" s="90">
        <f t="shared" si="50"/>
        <v>18111.57</v>
      </c>
      <c r="G12" s="76">
        <f t="shared" si="50"/>
        <v>20</v>
      </c>
      <c r="H12" s="49">
        <f t="shared" si="50"/>
        <v>18428.46</v>
      </c>
      <c r="I12" s="110">
        <f t="shared" si="50"/>
        <v>-316.88999999999942</v>
      </c>
      <c r="K12" s="64"/>
      <c r="L12" s="111"/>
      <c r="M12" s="15">
        <v>4</v>
      </c>
      <c r="N12" s="96">
        <v>865.9</v>
      </c>
      <c r="O12" s="357">
        <v>44383</v>
      </c>
      <c r="P12" s="96">
        <v>865.9</v>
      </c>
      <c r="Q12" s="73" t="s">
        <v>409</v>
      </c>
      <c r="R12" s="74">
        <v>43</v>
      </c>
      <c r="S12" s="676">
        <f t="shared" si="47"/>
        <v>37233.699999999997</v>
      </c>
      <c r="T12" s="267"/>
      <c r="V12" s="111"/>
      <c r="W12" s="15">
        <v>5</v>
      </c>
      <c r="X12" s="306">
        <v>922.15</v>
      </c>
      <c r="Y12" s="362">
        <v>44384</v>
      </c>
      <c r="Z12" s="306">
        <v>922.15</v>
      </c>
      <c r="AA12" s="422" t="s">
        <v>420</v>
      </c>
      <c r="AB12" s="292">
        <v>43</v>
      </c>
      <c r="AC12" s="354">
        <f t="shared" si="7"/>
        <v>39652.449999999997</v>
      </c>
      <c r="AF12" s="111"/>
      <c r="AG12" s="15">
        <v>5</v>
      </c>
      <c r="AH12" s="96">
        <v>954.81</v>
      </c>
      <c r="AI12" s="357">
        <v>44385</v>
      </c>
      <c r="AJ12" s="96">
        <v>954.81</v>
      </c>
      <c r="AK12" s="99" t="s">
        <v>427</v>
      </c>
      <c r="AL12" s="74">
        <v>45</v>
      </c>
      <c r="AM12" s="684">
        <f t="shared" si="8"/>
        <v>42966.45</v>
      </c>
      <c r="AP12" s="111"/>
      <c r="AQ12" s="15">
        <v>5</v>
      </c>
      <c r="AR12" s="351">
        <v>841.4</v>
      </c>
      <c r="AS12" s="362">
        <v>44386</v>
      </c>
      <c r="AT12" s="351">
        <v>841.4</v>
      </c>
      <c r="AU12" s="350" t="s">
        <v>435</v>
      </c>
      <c r="AV12" s="292">
        <v>46</v>
      </c>
      <c r="AW12" s="354">
        <f t="shared" si="9"/>
        <v>38704.400000000001</v>
      </c>
      <c r="AZ12" s="111"/>
      <c r="BA12" s="15">
        <v>5</v>
      </c>
      <c r="BB12" s="96">
        <v>826.9</v>
      </c>
      <c r="BC12" s="144">
        <v>44386</v>
      </c>
      <c r="BD12" s="96">
        <v>826.9</v>
      </c>
      <c r="BE12" s="99" t="s">
        <v>437</v>
      </c>
      <c r="BF12" s="416">
        <v>46</v>
      </c>
      <c r="BG12" s="704">
        <f t="shared" si="10"/>
        <v>38037.4</v>
      </c>
      <c r="BJ12" s="111"/>
      <c r="BK12" s="15">
        <v>5</v>
      </c>
      <c r="BL12" s="96">
        <v>873.2</v>
      </c>
      <c r="BM12" s="144">
        <v>44390</v>
      </c>
      <c r="BN12" s="96">
        <v>873.2</v>
      </c>
      <c r="BO12" s="99" t="s">
        <v>458</v>
      </c>
      <c r="BP12" s="416">
        <v>48</v>
      </c>
      <c r="BQ12" s="704">
        <f t="shared" si="11"/>
        <v>41913.600000000006</v>
      </c>
      <c r="BT12" s="111"/>
      <c r="BU12" s="289">
        <v>5</v>
      </c>
      <c r="BV12" s="306">
        <v>885</v>
      </c>
      <c r="BW12" s="417">
        <v>44390</v>
      </c>
      <c r="BX12" s="306">
        <v>885</v>
      </c>
      <c r="BY12" s="418" t="s">
        <v>457</v>
      </c>
      <c r="BZ12" s="419">
        <v>48</v>
      </c>
      <c r="CA12" s="676">
        <f t="shared" si="12"/>
        <v>42480</v>
      </c>
      <c r="CD12" s="111"/>
      <c r="CE12" s="15">
        <v>5</v>
      </c>
      <c r="CF12" s="96">
        <v>907.63</v>
      </c>
      <c r="CG12" s="417">
        <v>44391</v>
      </c>
      <c r="CH12" s="96">
        <v>907.63</v>
      </c>
      <c r="CI12" s="420" t="s">
        <v>469</v>
      </c>
      <c r="CJ12" s="419">
        <v>48</v>
      </c>
      <c r="CK12" s="676">
        <f t="shared" si="13"/>
        <v>43566.239999999998</v>
      </c>
      <c r="CN12" s="98"/>
      <c r="CO12" s="15">
        <v>5</v>
      </c>
      <c r="CP12" s="96">
        <v>904</v>
      </c>
      <c r="CQ12" s="417">
        <v>44392</v>
      </c>
      <c r="CR12" s="96">
        <v>904</v>
      </c>
      <c r="CS12" s="420" t="s">
        <v>473</v>
      </c>
      <c r="CT12" s="419">
        <v>49</v>
      </c>
      <c r="CU12" s="689">
        <f t="shared" si="48"/>
        <v>44296</v>
      </c>
      <c r="CX12" s="111"/>
      <c r="CY12" s="15">
        <v>5</v>
      </c>
      <c r="CZ12" s="96">
        <v>864.1</v>
      </c>
      <c r="DA12" s="357">
        <v>44393</v>
      </c>
      <c r="DB12" s="96">
        <v>864.1</v>
      </c>
      <c r="DC12" s="99" t="s">
        <v>481</v>
      </c>
      <c r="DD12" s="74">
        <v>50</v>
      </c>
      <c r="DE12" s="676">
        <f t="shared" si="14"/>
        <v>43205</v>
      </c>
      <c r="DH12" s="111"/>
      <c r="DI12" s="15">
        <v>5</v>
      </c>
      <c r="DJ12" s="96">
        <v>880.4</v>
      </c>
      <c r="DK12" s="417">
        <v>44393</v>
      </c>
      <c r="DL12" s="96">
        <v>880.4</v>
      </c>
      <c r="DM12" s="420" t="s">
        <v>484</v>
      </c>
      <c r="DN12" s="419">
        <v>50</v>
      </c>
      <c r="DO12" s="689">
        <f t="shared" si="15"/>
        <v>44020</v>
      </c>
      <c r="DR12" s="111"/>
      <c r="DS12" s="15">
        <v>5</v>
      </c>
      <c r="DT12" s="96">
        <v>922.6</v>
      </c>
      <c r="DU12" s="417">
        <v>44397</v>
      </c>
      <c r="DV12" s="96">
        <v>922.6</v>
      </c>
      <c r="DW12" s="420" t="s">
        <v>505</v>
      </c>
      <c r="DX12" s="419">
        <v>52</v>
      </c>
      <c r="DY12" s="676">
        <f t="shared" si="16"/>
        <v>47975.200000000004</v>
      </c>
      <c r="EB12" s="111"/>
      <c r="EC12" s="15">
        <v>5</v>
      </c>
      <c r="ED12" s="72">
        <v>917.6</v>
      </c>
      <c r="EE12" s="373">
        <v>44398</v>
      </c>
      <c r="EF12" s="72">
        <v>917.6</v>
      </c>
      <c r="EG12" s="73" t="s">
        <v>511</v>
      </c>
      <c r="EH12" s="74">
        <v>52</v>
      </c>
      <c r="EI12" s="676">
        <f t="shared" si="17"/>
        <v>47715.200000000004</v>
      </c>
      <c r="EL12" s="472"/>
      <c r="EM12" s="15">
        <v>5</v>
      </c>
      <c r="EN12" s="306">
        <v>898.11</v>
      </c>
      <c r="EO12" s="362">
        <v>44399</v>
      </c>
      <c r="EP12" s="306">
        <v>898.11</v>
      </c>
      <c r="EQ12" s="291" t="s">
        <v>520</v>
      </c>
      <c r="ER12" s="292">
        <v>52</v>
      </c>
      <c r="ES12" s="676">
        <f t="shared" si="18"/>
        <v>46701.72</v>
      </c>
      <c r="EV12" s="111"/>
      <c r="EW12" s="15">
        <v>5</v>
      </c>
      <c r="EX12" s="72">
        <v>930.3</v>
      </c>
      <c r="EY12" s="373">
        <v>44400</v>
      </c>
      <c r="EZ12" s="72">
        <v>930.3</v>
      </c>
      <c r="FA12" s="291" t="s">
        <v>528</v>
      </c>
      <c r="FB12" s="74">
        <v>52</v>
      </c>
      <c r="FC12" s="354">
        <f t="shared" si="19"/>
        <v>48375.6</v>
      </c>
      <c r="FF12" s="472"/>
      <c r="FG12" s="15">
        <v>5</v>
      </c>
      <c r="FH12" s="306">
        <v>899.5</v>
      </c>
      <c r="FI12" s="362">
        <v>44400</v>
      </c>
      <c r="FJ12" s="306">
        <v>899.5</v>
      </c>
      <c r="FK12" s="291" t="s">
        <v>523</v>
      </c>
      <c r="FL12" s="292">
        <v>52</v>
      </c>
      <c r="FM12" s="676">
        <f t="shared" si="20"/>
        <v>46774</v>
      </c>
      <c r="FN12" s="79" t="s">
        <v>41</v>
      </c>
      <c r="FP12" s="111"/>
      <c r="FQ12" s="15">
        <v>5</v>
      </c>
      <c r="FR12" s="96">
        <v>915.34</v>
      </c>
      <c r="FS12" s="357">
        <v>44401</v>
      </c>
      <c r="FT12" s="96">
        <v>915.34</v>
      </c>
      <c r="FU12" s="73" t="s">
        <v>537</v>
      </c>
      <c r="FV12" s="74">
        <v>54</v>
      </c>
      <c r="FW12" s="676">
        <f t="shared" si="21"/>
        <v>49428.36</v>
      </c>
      <c r="FZ12" s="111"/>
      <c r="GA12" s="15">
        <v>5</v>
      </c>
      <c r="GB12" s="290">
        <v>906.7</v>
      </c>
      <c r="GC12" s="573">
        <v>44404</v>
      </c>
      <c r="GD12" s="290">
        <v>906.7</v>
      </c>
      <c r="GE12" s="291" t="s">
        <v>515</v>
      </c>
      <c r="GF12" s="292">
        <v>54</v>
      </c>
      <c r="GG12" s="354">
        <f t="shared" si="22"/>
        <v>48961.8</v>
      </c>
      <c r="GJ12" s="111"/>
      <c r="GK12" s="15">
        <v>5</v>
      </c>
      <c r="GL12" s="551">
        <v>914</v>
      </c>
      <c r="GM12" s="357">
        <v>44404</v>
      </c>
      <c r="GN12" s="551">
        <v>914</v>
      </c>
      <c r="GO12" s="99" t="s">
        <v>547</v>
      </c>
      <c r="GP12" s="74">
        <v>54</v>
      </c>
      <c r="GQ12" s="676">
        <f t="shared" si="23"/>
        <v>49356</v>
      </c>
      <c r="GT12" s="111"/>
      <c r="GU12" s="15">
        <v>5</v>
      </c>
      <c r="GV12" s="96">
        <v>922.6</v>
      </c>
      <c r="GW12" s="357">
        <v>44405</v>
      </c>
      <c r="GX12" s="96">
        <v>922.6</v>
      </c>
      <c r="GY12" s="99" t="s">
        <v>551</v>
      </c>
      <c r="GZ12" s="74">
        <v>54</v>
      </c>
      <c r="HA12" s="676">
        <f t="shared" si="24"/>
        <v>49820.4</v>
      </c>
      <c r="HD12" s="111"/>
      <c r="HE12" s="15">
        <v>5</v>
      </c>
      <c r="HF12" s="96">
        <v>956.17</v>
      </c>
      <c r="HG12" s="357">
        <v>44407</v>
      </c>
      <c r="HH12" s="96">
        <v>956.17</v>
      </c>
      <c r="HI12" s="99" t="s">
        <v>558</v>
      </c>
      <c r="HJ12" s="74">
        <v>54</v>
      </c>
      <c r="HK12" s="676">
        <f t="shared" si="25"/>
        <v>51633.18</v>
      </c>
      <c r="HN12" s="111"/>
      <c r="HO12" s="15">
        <v>5</v>
      </c>
      <c r="HP12" s="306">
        <v>918.5</v>
      </c>
      <c r="HQ12" s="362">
        <v>44408</v>
      </c>
      <c r="HR12" s="306">
        <v>918.5</v>
      </c>
      <c r="HS12" s="422" t="s">
        <v>567</v>
      </c>
      <c r="HT12" s="292">
        <v>54</v>
      </c>
      <c r="HU12" s="354">
        <f t="shared" si="26"/>
        <v>49599</v>
      </c>
      <c r="HX12" s="111"/>
      <c r="HY12" s="15">
        <v>5</v>
      </c>
      <c r="HZ12" s="72">
        <v>877.2</v>
      </c>
      <c r="IA12" s="373">
        <v>44407</v>
      </c>
      <c r="IB12" s="72">
        <v>877.2</v>
      </c>
      <c r="IC12" s="73" t="s">
        <v>559</v>
      </c>
      <c r="ID12" s="74">
        <v>54</v>
      </c>
      <c r="IE12" s="676">
        <f t="shared" si="27"/>
        <v>47368.800000000003</v>
      </c>
      <c r="IH12" s="111"/>
      <c r="II12" s="15">
        <v>5</v>
      </c>
      <c r="IJ12" s="72"/>
      <c r="IK12" s="373"/>
      <c r="IL12" s="72"/>
      <c r="IM12" s="73"/>
      <c r="IN12" s="74"/>
      <c r="IO12" s="676">
        <f t="shared" si="28"/>
        <v>0</v>
      </c>
      <c r="IR12" s="111"/>
      <c r="IS12" s="15">
        <v>5</v>
      </c>
      <c r="IT12" s="306"/>
      <c r="IU12" s="270"/>
      <c r="IV12" s="306"/>
      <c r="IW12" s="580"/>
      <c r="IX12" s="292"/>
      <c r="IY12" s="354">
        <f t="shared" si="29"/>
        <v>0</v>
      </c>
      <c r="IZ12" s="96"/>
      <c r="JA12" s="72"/>
      <c r="JB12" s="111"/>
      <c r="JC12" s="15">
        <v>5</v>
      </c>
      <c r="JD12" s="96"/>
      <c r="JE12" s="373"/>
      <c r="JF12" s="96"/>
      <c r="JG12" s="73"/>
      <c r="JH12" s="74"/>
      <c r="JI12" s="676">
        <f t="shared" si="30"/>
        <v>0</v>
      </c>
      <c r="JJ12" s="72"/>
      <c r="JL12" s="111"/>
      <c r="JM12" s="15">
        <v>5</v>
      </c>
      <c r="JN12" s="96"/>
      <c r="JO12" s="357"/>
      <c r="JP12" s="96"/>
      <c r="JQ12" s="73"/>
      <c r="JR12" s="74"/>
      <c r="JS12" s="676">
        <f t="shared" si="31"/>
        <v>0</v>
      </c>
      <c r="JV12" s="111"/>
      <c r="JW12" s="15">
        <v>5</v>
      </c>
      <c r="JX12" s="72"/>
      <c r="JY12" s="373"/>
      <c r="JZ12" s="72"/>
      <c r="KA12" s="73"/>
      <c r="KB12" s="74"/>
      <c r="KC12" s="676">
        <f t="shared" si="32"/>
        <v>0</v>
      </c>
      <c r="KF12" s="111"/>
      <c r="KG12" s="15">
        <v>5</v>
      </c>
      <c r="KH12" s="72"/>
      <c r="KI12" s="373"/>
      <c r="KJ12" s="72"/>
      <c r="KK12" s="73"/>
      <c r="KL12" s="74"/>
      <c r="KM12" s="676">
        <f t="shared" si="33"/>
        <v>0</v>
      </c>
      <c r="KP12" s="111"/>
      <c r="KQ12" s="15">
        <v>5</v>
      </c>
      <c r="KR12" s="72"/>
      <c r="KS12" s="373"/>
      <c r="KT12" s="72"/>
      <c r="KU12" s="73"/>
      <c r="KV12" s="74"/>
      <c r="KW12" s="676">
        <f t="shared" si="34"/>
        <v>0</v>
      </c>
      <c r="KZ12" s="111"/>
      <c r="LA12" s="15">
        <v>5</v>
      </c>
      <c r="LB12" s="96"/>
      <c r="LC12" s="357"/>
      <c r="LD12" s="96"/>
      <c r="LE12" s="99"/>
      <c r="LF12" s="74"/>
      <c r="LG12" s="676">
        <f t="shared" si="35"/>
        <v>0</v>
      </c>
      <c r="LJ12" s="111"/>
      <c r="LK12" s="15">
        <v>5</v>
      </c>
      <c r="LL12" s="96"/>
      <c r="LM12" s="357"/>
      <c r="LN12" s="96"/>
      <c r="LO12" s="99"/>
      <c r="LP12" s="74"/>
      <c r="LQ12" s="676">
        <f t="shared" si="36"/>
        <v>0</v>
      </c>
      <c r="LT12" s="111"/>
      <c r="LU12" s="15">
        <v>5</v>
      </c>
      <c r="LV12" s="96"/>
      <c r="LW12" s="357"/>
      <c r="LX12" s="96"/>
      <c r="LY12" s="99"/>
      <c r="LZ12" s="74"/>
      <c r="MA12" s="676">
        <f t="shared" si="37"/>
        <v>0</v>
      </c>
      <c r="MC12" s="111"/>
      <c r="MD12" s="15">
        <v>5</v>
      </c>
      <c r="ME12" s="428"/>
      <c r="MF12" s="357"/>
      <c r="MG12" s="428"/>
      <c r="MH12" s="99"/>
      <c r="MI12" s="74"/>
      <c r="MJ12" s="74">
        <f t="shared" si="38"/>
        <v>0</v>
      </c>
      <c r="MM12" s="111"/>
      <c r="MN12" s="15">
        <v>5</v>
      </c>
      <c r="MO12" s="96"/>
      <c r="MP12" s="357"/>
      <c r="MQ12" s="96"/>
      <c r="MR12" s="99"/>
      <c r="MS12" s="74"/>
      <c r="MT12" s="74">
        <f t="shared" si="39"/>
        <v>0</v>
      </c>
      <c r="MV12" s="79" t="s">
        <v>43</v>
      </c>
      <c r="MW12" s="111"/>
      <c r="MX12" s="15">
        <v>5</v>
      </c>
      <c r="MY12" s="428"/>
      <c r="MZ12" s="357"/>
      <c r="NA12" s="428"/>
      <c r="NB12" s="99"/>
      <c r="NC12" s="74"/>
      <c r="ND12" s="74">
        <f t="shared" si="5"/>
        <v>0</v>
      </c>
      <c r="NG12" s="111"/>
      <c r="NH12" s="15">
        <v>5</v>
      </c>
      <c r="NI12" s="96"/>
      <c r="NJ12" s="357"/>
      <c r="NK12" s="96"/>
      <c r="NL12" s="99"/>
      <c r="NM12" s="74"/>
      <c r="NN12" s="74">
        <f t="shared" si="40"/>
        <v>0</v>
      </c>
      <c r="NQ12" s="111"/>
      <c r="NR12" s="15">
        <v>5</v>
      </c>
      <c r="NS12" s="96"/>
      <c r="NT12" s="357"/>
      <c r="NU12" s="96"/>
      <c r="NV12" s="99"/>
      <c r="NW12" s="74"/>
      <c r="NX12" s="74">
        <f t="shared" si="41"/>
        <v>0</v>
      </c>
      <c r="OA12" s="111"/>
      <c r="OB12" s="15">
        <v>5</v>
      </c>
      <c r="OC12" s="96"/>
      <c r="OD12" s="357"/>
      <c r="OE12" s="96"/>
      <c r="OF12" s="99"/>
      <c r="OG12" s="74"/>
      <c r="OH12" s="74">
        <f t="shared" si="42"/>
        <v>0</v>
      </c>
      <c r="OK12" s="111"/>
      <c r="OL12" s="15">
        <v>5</v>
      </c>
      <c r="OM12" s="96"/>
      <c r="ON12" s="357"/>
      <c r="OO12" s="96"/>
      <c r="OP12" s="99"/>
      <c r="OQ12" s="74"/>
      <c r="OR12" s="74">
        <f t="shared" si="43"/>
        <v>0</v>
      </c>
      <c r="OU12" s="111"/>
      <c r="OV12" s="15">
        <v>5</v>
      </c>
      <c r="OW12" s="306"/>
      <c r="OX12" s="362"/>
      <c r="OY12" s="306"/>
      <c r="OZ12" s="350"/>
      <c r="PA12" s="292"/>
      <c r="PB12" s="292">
        <f t="shared" si="44"/>
        <v>0</v>
      </c>
      <c r="PE12" s="98"/>
      <c r="PF12" s="15">
        <v>5</v>
      </c>
      <c r="PG12" s="96"/>
      <c r="PH12" s="357"/>
      <c r="PI12" s="96"/>
      <c r="PJ12" s="99"/>
      <c r="PK12" s="74"/>
      <c r="PL12" s="74">
        <f t="shared" si="45"/>
        <v>0</v>
      </c>
      <c r="PO12" s="111"/>
      <c r="PP12" s="15">
        <v>5</v>
      </c>
      <c r="PQ12" s="96"/>
      <c r="PR12" s="357"/>
      <c r="PS12" s="96"/>
      <c r="PT12" s="99"/>
      <c r="PU12" s="74"/>
      <c r="PX12" s="111"/>
      <c r="PY12" s="15">
        <v>5</v>
      </c>
      <c r="PZ12" s="96"/>
      <c r="QA12" s="144"/>
      <c r="QB12" s="96"/>
      <c r="QC12" s="99"/>
      <c r="QD12" s="74"/>
      <c r="QG12" s="111"/>
      <c r="QH12" s="15">
        <v>5</v>
      </c>
      <c r="QI12" s="96"/>
      <c r="QJ12" s="357"/>
      <c r="QK12" s="96"/>
      <c r="QL12" s="99"/>
      <c r="QM12" s="74"/>
      <c r="QP12" s="111"/>
      <c r="QQ12" s="15">
        <v>5</v>
      </c>
      <c r="QR12" s="96"/>
      <c r="QS12" s="357"/>
      <c r="QT12" s="96"/>
      <c r="QU12" s="99"/>
      <c r="QV12" s="74"/>
      <c r="QY12" s="111"/>
      <c r="QZ12" s="15">
        <v>5</v>
      </c>
      <c r="RA12" s="96"/>
      <c r="RB12" s="357"/>
      <c r="RC12" s="96"/>
      <c r="RD12" s="99"/>
      <c r="RE12" s="74"/>
      <c r="RH12" s="111"/>
      <c r="RI12" s="15">
        <v>5</v>
      </c>
      <c r="RJ12" s="96"/>
      <c r="RK12" s="357"/>
      <c r="RL12" s="96"/>
      <c r="RM12" s="99"/>
      <c r="RN12" s="74"/>
      <c r="RP12" s="64"/>
      <c r="RQ12" s="111"/>
      <c r="RR12" s="15">
        <v>5</v>
      </c>
      <c r="RS12" s="96"/>
      <c r="RT12" s="144"/>
      <c r="RU12" s="96"/>
      <c r="RV12" s="99"/>
      <c r="RW12" s="74"/>
      <c r="RY12" s="64"/>
      <c r="RZ12" s="111"/>
      <c r="SA12" s="15">
        <v>5</v>
      </c>
      <c r="SB12" s="96"/>
      <c r="SC12" s="83"/>
      <c r="SD12" s="96"/>
      <c r="SE12" s="99"/>
      <c r="SF12" s="74"/>
      <c r="SH12" s="64"/>
      <c r="SI12" s="111"/>
      <c r="SJ12" s="15">
        <v>5</v>
      </c>
      <c r="SK12" s="96"/>
      <c r="SL12" s="83"/>
      <c r="SM12" s="96"/>
      <c r="SN12" s="99"/>
      <c r="SO12" s="74"/>
      <c r="SQ12" s="64"/>
      <c r="SR12" s="111"/>
      <c r="SS12" s="15"/>
      <c r="ST12" s="96"/>
      <c r="SU12" s="83"/>
      <c r="SV12" s="96"/>
      <c r="SW12" s="99"/>
      <c r="SX12" s="74"/>
      <c r="SZ12" s="64"/>
      <c r="TA12" s="111"/>
      <c r="TB12" s="15">
        <v>5</v>
      </c>
      <c r="TC12" s="96"/>
      <c r="TD12" s="427"/>
      <c r="TE12" s="195"/>
      <c r="TF12" s="420"/>
      <c r="TG12" s="419"/>
      <c r="TI12" s="64"/>
      <c r="TJ12" s="111"/>
      <c r="TK12" s="15">
        <v>5</v>
      </c>
      <c r="TL12" s="96"/>
      <c r="TM12" s="83"/>
      <c r="TN12" s="96"/>
      <c r="TO12" s="99"/>
      <c r="TP12" s="74"/>
      <c r="TR12" s="64" t="s">
        <v>33</v>
      </c>
      <c r="TS12" s="111"/>
      <c r="TT12" s="15">
        <v>5</v>
      </c>
      <c r="TU12" s="96"/>
      <c r="TV12" s="83"/>
      <c r="TW12" s="96"/>
      <c r="TX12" s="99"/>
      <c r="TY12" s="74"/>
      <c r="UA12" s="64"/>
      <c r="UB12" s="111"/>
      <c r="UC12" s="15">
        <v>5</v>
      </c>
      <c r="UD12" s="96"/>
      <c r="UE12" s="83"/>
      <c r="UF12" s="96"/>
      <c r="UG12" s="99"/>
      <c r="UH12" s="74"/>
      <c r="UJ12" s="64" t="s">
        <v>33</v>
      </c>
      <c r="UK12" s="111"/>
      <c r="UL12" s="15">
        <v>5</v>
      </c>
      <c r="UM12" s="96"/>
      <c r="UN12" s="83"/>
      <c r="UO12" s="96"/>
      <c r="UP12" s="99"/>
      <c r="UQ12" s="74"/>
      <c r="US12" s="64" t="s">
        <v>33</v>
      </c>
      <c r="UT12" s="111"/>
      <c r="UU12" s="15">
        <v>5</v>
      </c>
      <c r="UV12" s="96"/>
      <c r="UW12" s="83"/>
      <c r="UX12" s="96"/>
      <c r="UY12" s="99"/>
      <c r="UZ12" s="74"/>
      <c r="VC12" s="111"/>
      <c r="VD12" s="15">
        <v>5</v>
      </c>
      <c r="VE12" s="96"/>
      <c r="VF12" s="83"/>
      <c r="VG12" s="96"/>
      <c r="VH12" s="99"/>
      <c r="VI12" s="74"/>
      <c r="VL12" s="111"/>
      <c r="VM12" s="15">
        <v>5</v>
      </c>
      <c r="VN12" s="96"/>
      <c r="VO12" s="83"/>
      <c r="VP12" s="96"/>
      <c r="VQ12" s="99"/>
      <c r="VR12" s="74"/>
      <c r="VU12" s="111"/>
      <c r="VV12" s="15">
        <v>5</v>
      </c>
      <c r="VW12" s="96"/>
      <c r="VX12" s="83"/>
      <c r="VY12" s="96"/>
      <c r="VZ12" s="99"/>
      <c r="WA12" s="74"/>
      <c r="WD12" s="111"/>
      <c r="WE12" s="15">
        <v>5</v>
      </c>
      <c r="WF12" s="96"/>
      <c r="WG12" s="83"/>
      <c r="WH12" s="96"/>
      <c r="WI12" s="99"/>
      <c r="WJ12" s="74"/>
      <c r="WM12" s="111"/>
      <c r="WN12" s="15">
        <v>5</v>
      </c>
      <c r="WO12" s="96"/>
      <c r="WP12" s="83"/>
      <c r="WQ12" s="96"/>
      <c r="WR12" s="99"/>
      <c r="WS12" s="74"/>
      <c r="WV12" s="111"/>
      <c r="WW12" s="15">
        <v>5</v>
      </c>
      <c r="WX12" s="96"/>
      <c r="WY12" s="83"/>
      <c r="WZ12" s="96"/>
      <c r="XA12" s="99"/>
      <c r="XB12" s="74"/>
      <c r="XE12" s="111"/>
      <c r="XF12" s="15">
        <v>5</v>
      </c>
      <c r="XG12" s="96"/>
      <c r="XH12" s="83"/>
      <c r="XI12" s="96"/>
      <c r="XJ12" s="99"/>
      <c r="XK12" s="74"/>
      <c r="XN12" s="111"/>
      <c r="XO12" s="15">
        <v>5</v>
      </c>
      <c r="XP12" s="96"/>
      <c r="XQ12" s="83"/>
      <c r="XR12" s="96"/>
      <c r="XS12" s="99"/>
      <c r="XT12" s="74"/>
      <c r="XW12" s="111"/>
      <c r="XX12" s="15">
        <v>5</v>
      </c>
      <c r="XY12" s="96"/>
      <c r="XZ12" s="83"/>
      <c r="YA12" s="96"/>
      <c r="YB12" s="99"/>
      <c r="YC12" s="74"/>
      <c r="YF12" s="111"/>
      <c r="YG12" s="15">
        <v>5</v>
      </c>
      <c r="YH12" s="96"/>
      <c r="YI12" s="83"/>
      <c r="YJ12" s="96"/>
      <c r="YK12" s="99"/>
      <c r="YL12" s="74"/>
      <c r="YO12" s="111"/>
      <c r="YP12" s="15">
        <v>5</v>
      </c>
      <c r="YQ12" s="96"/>
      <c r="YR12" s="83"/>
      <c r="YS12" s="96"/>
      <c r="YT12" s="99"/>
      <c r="YU12" s="74"/>
      <c r="YX12" s="111"/>
      <c r="YY12" s="15">
        <v>5</v>
      </c>
      <c r="YZ12" s="96"/>
      <c r="ZA12" s="83"/>
      <c r="ZB12" s="96"/>
      <c r="ZC12" s="99"/>
      <c r="ZD12" s="74"/>
      <c r="ZG12" s="111"/>
      <c r="ZH12" s="15">
        <v>5</v>
      </c>
      <c r="ZI12" s="96"/>
      <c r="ZJ12" s="83"/>
      <c r="ZK12" s="96"/>
      <c r="ZL12" s="99"/>
      <c r="ZM12" s="74"/>
      <c r="ZP12" s="111"/>
      <c r="ZQ12" s="15">
        <v>5</v>
      </c>
      <c r="ZR12" s="96"/>
      <c r="ZS12" s="83"/>
      <c r="ZT12" s="96"/>
      <c r="ZU12" s="99"/>
      <c r="ZV12" s="74"/>
      <c r="ZY12" s="111"/>
      <c r="ZZ12" s="15">
        <v>5</v>
      </c>
      <c r="AAA12" s="96"/>
      <c r="AAB12" s="83"/>
      <c r="AAC12" s="96"/>
      <c r="AAD12" s="99"/>
      <c r="AAE12" s="74"/>
      <c r="AAH12" s="111"/>
      <c r="AAI12" s="15">
        <v>5</v>
      </c>
      <c r="AAJ12" s="96"/>
      <c r="AAK12" s="83"/>
      <c r="AAL12" s="96"/>
      <c r="AAM12" s="99"/>
      <c r="AAN12" s="74"/>
      <c r="AAQ12" s="111"/>
      <c r="AAR12" s="15">
        <v>5</v>
      </c>
      <c r="AAS12" s="96"/>
      <c r="AAT12" s="83"/>
      <c r="AAU12" s="96"/>
      <c r="AAV12" s="99"/>
      <c r="AAW12" s="74"/>
      <c r="AAZ12" s="111"/>
      <c r="ABA12" s="15">
        <v>5</v>
      </c>
      <c r="ABB12" s="96"/>
      <c r="ABC12" s="83"/>
      <c r="ABD12" s="96"/>
      <c r="ABE12" s="99"/>
      <c r="ABF12" s="74"/>
      <c r="ABI12" s="111"/>
      <c r="ABJ12" s="15">
        <v>5</v>
      </c>
      <c r="ABK12" s="96"/>
      <c r="ABL12" s="83"/>
      <c r="ABM12" s="96"/>
      <c r="ABN12" s="99"/>
      <c r="ABO12" s="74"/>
      <c r="ABR12" s="111"/>
      <c r="ABS12" s="15">
        <v>5</v>
      </c>
      <c r="ABT12" s="96"/>
      <c r="ABU12" s="83"/>
      <c r="ABV12" s="96"/>
      <c r="ABW12" s="99"/>
      <c r="ABX12" s="74"/>
      <c r="ACA12" s="111"/>
      <c r="ACB12" s="15">
        <v>5</v>
      </c>
      <c r="ACC12" s="96"/>
      <c r="ACD12" s="83"/>
      <c r="ACE12" s="96"/>
      <c r="ACF12" s="99"/>
      <c r="ACG12" s="74"/>
      <c r="ACJ12" s="111"/>
      <c r="ACK12" s="15">
        <v>5</v>
      </c>
      <c r="ACL12" s="96"/>
      <c r="ACM12" s="83"/>
      <c r="ACN12" s="96"/>
      <c r="ACO12" s="99"/>
      <c r="ACP12" s="74"/>
      <c r="ACS12" s="111"/>
      <c r="ACT12" s="15">
        <v>5</v>
      </c>
      <c r="ACU12" s="96"/>
      <c r="ACV12" s="83"/>
      <c r="ACW12" s="96"/>
      <c r="ACX12" s="99"/>
      <c r="ACY12" s="74"/>
      <c r="ADB12" s="111"/>
      <c r="ADC12" s="15">
        <v>5</v>
      </c>
      <c r="ADD12" s="96"/>
      <c r="ADE12" s="83"/>
      <c r="ADF12" s="96"/>
      <c r="ADG12" s="99"/>
      <c r="ADH12" s="74"/>
      <c r="ADK12" s="111"/>
      <c r="ADL12" s="15">
        <v>5</v>
      </c>
      <c r="ADM12" s="96"/>
      <c r="ADN12" s="83"/>
      <c r="ADO12" s="96"/>
      <c r="ADP12" s="99"/>
      <c r="ADQ12" s="74"/>
      <c r="ADT12" s="111"/>
      <c r="ADU12" s="15">
        <v>5</v>
      </c>
      <c r="ADV12" s="96"/>
      <c r="ADW12" s="83"/>
      <c r="ADX12" s="96"/>
      <c r="ADY12" s="99"/>
      <c r="ADZ12" s="74"/>
      <c r="AEC12" s="111"/>
      <c r="AED12" s="15">
        <v>5</v>
      </c>
      <c r="AEE12" s="96"/>
      <c r="AEF12" s="83"/>
      <c r="AEG12" s="96"/>
      <c r="AEH12" s="99"/>
      <c r="AEI12" s="74"/>
      <c r="AEL12" s="111"/>
      <c r="AEM12" s="15">
        <v>5</v>
      </c>
      <c r="AEN12" s="96"/>
      <c r="AEO12" s="83"/>
      <c r="AEP12" s="96"/>
      <c r="AEQ12" s="99"/>
      <c r="AER12" s="74"/>
    </row>
    <row r="13" spans="1:824" x14ac:dyDescent="0.25">
      <c r="A13" s="146">
        <v>10</v>
      </c>
      <c r="B13" s="79" t="str">
        <f t="shared" ref="B13:I13" si="51">CW5</f>
        <v>SEABOARD FOODS</v>
      </c>
      <c r="C13" s="79" t="str">
        <f t="shared" si="51"/>
        <v>Seaboard</v>
      </c>
      <c r="D13" s="107" t="str">
        <f t="shared" si="51"/>
        <v>PED. 67783274</v>
      </c>
      <c r="E13" s="144">
        <f t="shared" si="51"/>
        <v>44393</v>
      </c>
      <c r="F13" s="90">
        <f t="shared" si="51"/>
        <v>17560.47</v>
      </c>
      <c r="G13" s="76">
        <f t="shared" si="51"/>
        <v>20</v>
      </c>
      <c r="H13" s="49">
        <f t="shared" si="51"/>
        <v>17595.099999999999</v>
      </c>
      <c r="I13" s="110">
        <f t="shared" si="51"/>
        <v>-34.629999999997381</v>
      </c>
      <c r="L13" s="111"/>
      <c r="M13" s="15">
        <v>5</v>
      </c>
      <c r="N13" s="96">
        <v>898.6</v>
      </c>
      <c r="O13" s="357">
        <v>44383</v>
      </c>
      <c r="P13" s="96">
        <v>898.6</v>
      </c>
      <c r="Q13" s="73" t="s">
        <v>409</v>
      </c>
      <c r="R13" s="74">
        <v>43</v>
      </c>
      <c r="S13" s="676">
        <f t="shared" si="47"/>
        <v>38639.800000000003</v>
      </c>
      <c r="T13" s="267"/>
      <c r="V13" s="111"/>
      <c r="W13" s="15">
        <v>6</v>
      </c>
      <c r="X13" s="306">
        <v>939.84</v>
      </c>
      <c r="Y13" s="362">
        <v>44384</v>
      </c>
      <c r="Z13" s="306">
        <v>939.84</v>
      </c>
      <c r="AA13" s="422" t="s">
        <v>420</v>
      </c>
      <c r="AB13" s="292">
        <v>43</v>
      </c>
      <c r="AC13" s="354">
        <f t="shared" si="7"/>
        <v>40413.120000000003</v>
      </c>
      <c r="AF13" s="111"/>
      <c r="AG13" s="15">
        <v>6</v>
      </c>
      <c r="AH13" s="96">
        <v>888.58</v>
      </c>
      <c r="AI13" s="357">
        <v>44385</v>
      </c>
      <c r="AJ13" s="96">
        <v>888.58</v>
      </c>
      <c r="AK13" s="99" t="s">
        <v>427</v>
      </c>
      <c r="AL13" s="74">
        <v>45</v>
      </c>
      <c r="AM13" s="684">
        <f t="shared" si="8"/>
        <v>39986.1</v>
      </c>
      <c r="AP13" s="111"/>
      <c r="AQ13" s="15">
        <v>6</v>
      </c>
      <c r="AR13" s="351">
        <v>864.1</v>
      </c>
      <c r="AS13" s="362">
        <v>44386</v>
      </c>
      <c r="AT13" s="351">
        <v>864.1</v>
      </c>
      <c r="AU13" s="350" t="s">
        <v>435</v>
      </c>
      <c r="AV13" s="292">
        <v>46</v>
      </c>
      <c r="AW13" s="354">
        <f t="shared" si="9"/>
        <v>39748.6</v>
      </c>
      <c r="AZ13" s="111"/>
      <c r="BA13" s="15">
        <v>6</v>
      </c>
      <c r="BB13" s="96">
        <v>880.4</v>
      </c>
      <c r="BC13" s="144">
        <v>44386</v>
      </c>
      <c r="BD13" s="96">
        <v>880.4</v>
      </c>
      <c r="BE13" s="99" t="s">
        <v>437</v>
      </c>
      <c r="BF13" s="416">
        <v>46</v>
      </c>
      <c r="BG13" s="704">
        <f t="shared" si="10"/>
        <v>40498.400000000001</v>
      </c>
      <c r="BJ13" s="230"/>
      <c r="BK13" s="15">
        <v>6</v>
      </c>
      <c r="BL13" s="96">
        <v>865.9</v>
      </c>
      <c r="BM13" s="144">
        <v>44390</v>
      </c>
      <c r="BN13" s="96">
        <v>865.9</v>
      </c>
      <c r="BO13" s="99" t="s">
        <v>458</v>
      </c>
      <c r="BP13" s="416">
        <v>48</v>
      </c>
      <c r="BQ13" s="704">
        <f t="shared" si="11"/>
        <v>41563.199999999997</v>
      </c>
      <c r="BT13" s="111"/>
      <c r="BU13" s="289">
        <v>6</v>
      </c>
      <c r="BV13" s="306">
        <v>873.2</v>
      </c>
      <c r="BW13" s="417">
        <v>44390</v>
      </c>
      <c r="BX13" s="306">
        <v>873.2</v>
      </c>
      <c r="BY13" s="418" t="s">
        <v>457</v>
      </c>
      <c r="BZ13" s="419">
        <v>48</v>
      </c>
      <c r="CA13" s="676">
        <f t="shared" si="12"/>
        <v>41913.600000000006</v>
      </c>
      <c r="CD13" s="111"/>
      <c r="CE13" s="15">
        <v>6</v>
      </c>
      <c r="CF13" s="96">
        <v>913.53</v>
      </c>
      <c r="CG13" s="417">
        <v>44391</v>
      </c>
      <c r="CH13" s="96">
        <v>913.53</v>
      </c>
      <c r="CI13" s="420" t="s">
        <v>469</v>
      </c>
      <c r="CJ13" s="419">
        <v>48</v>
      </c>
      <c r="CK13" s="676">
        <f t="shared" si="13"/>
        <v>43849.440000000002</v>
      </c>
      <c r="CN13" s="98"/>
      <c r="CO13" s="15">
        <v>6</v>
      </c>
      <c r="CP13" s="96">
        <v>918.07</v>
      </c>
      <c r="CQ13" s="417">
        <v>44392</v>
      </c>
      <c r="CR13" s="96">
        <v>918.07</v>
      </c>
      <c r="CS13" s="420" t="s">
        <v>473</v>
      </c>
      <c r="CT13" s="419">
        <v>49</v>
      </c>
      <c r="CU13" s="689">
        <f t="shared" si="48"/>
        <v>44985.43</v>
      </c>
      <c r="CX13" s="111"/>
      <c r="CY13" s="15">
        <v>6</v>
      </c>
      <c r="CZ13" s="96">
        <v>868.6</v>
      </c>
      <c r="DA13" s="357">
        <v>44393</v>
      </c>
      <c r="DB13" s="96">
        <v>868.6</v>
      </c>
      <c r="DC13" s="99" t="s">
        <v>481</v>
      </c>
      <c r="DD13" s="74">
        <v>50</v>
      </c>
      <c r="DE13" s="676">
        <f t="shared" si="14"/>
        <v>43430</v>
      </c>
      <c r="DH13" s="111"/>
      <c r="DI13" s="15">
        <v>6</v>
      </c>
      <c r="DJ13" s="96">
        <v>903.1</v>
      </c>
      <c r="DK13" s="417">
        <v>44393</v>
      </c>
      <c r="DL13" s="96">
        <v>903.1</v>
      </c>
      <c r="DM13" s="420" t="s">
        <v>484</v>
      </c>
      <c r="DN13" s="419">
        <v>50</v>
      </c>
      <c r="DO13" s="689">
        <f t="shared" si="15"/>
        <v>45155</v>
      </c>
      <c r="DR13" s="111"/>
      <c r="DS13" s="15">
        <v>6</v>
      </c>
      <c r="DT13" s="96">
        <v>878.6</v>
      </c>
      <c r="DU13" s="417">
        <v>44397</v>
      </c>
      <c r="DV13" s="96">
        <v>878.6</v>
      </c>
      <c r="DW13" s="420" t="s">
        <v>505</v>
      </c>
      <c r="DX13" s="419">
        <v>52</v>
      </c>
      <c r="DY13" s="676">
        <f t="shared" si="16"/>
        <v>45687.200000000004</v>
      </c>
      <c r="EB13" s="111"/>
      <c r="EC13" s="15">
        <v>6</v>
      </c>
      <c r="ED13" s="72">
        <v>895.8</v>
      </c>
      <c r="EE13" s="373">
        <v>44398</v>
      </c>
      <c r="EF13" s="72">
        <v>895.8</v>
      </c>
      <c r="EG13" s="73" t="s">
        <v>511</v>
      </c>
      <c r="EH13" s="74">
        <v>52</v>
      </c>
      <c r="EI13" s="676">
        <f t="shared" si="17"/>
        <v>46581.599999999999</v>
      </c>
      <c r="EL13" s="472"/>
      <c r="EM13" s="15">
        <v>6</v>
      </c>
      <c r="EN13" s="306">
        <v>925.78</v>
      </c>
      <c r="EO13" s="362">
        <v>44399</v>
      </c>
      <c r="EP13" s="306">
        <v>925.78</v>
      </c>
      <c r="EQ13" s="291" t="s">
        <v>520</v>
      </c>
      <c r="ER13" s="292">
        <v>52</v>
      </c>
      <c r="ES13" s="676">
        <f t="shared" si="18"/>
        <v>48140.56</v>
      </c>
      <c r="EV13" s="111"/>
      <c r="EW13" s="15">
        <v>6</v>
      </c>
      <c r="EX13" s="72">
        <v>912.2</v>
      </c>
      <c r="EY13" s="373">
        <v>44400</v>
      </c>
      <c r="EZ13" s="72">
        <v>912.2</v>
      </c>
      <c r="FA13" s="291" t="s">
        <v>528</v>
      </c>
      <c r="FB13" s="74">
        <v>52</v>
      </c>
      <c r="FC13" s="354">
        <f t="shared" si="19"/>
        <v>47434.400000000001</v>
      </c>
      <c r="FF13" s="472"/>
      <c r="FG13" s="15">
        <v>6</v>
      </c>
      <c r="FH13" s="306">
        <v>899.5</v>
      </c>
      <c r="FI13" s="362">
        <v>44400</v>
      </c>
      <c r="FJ13" s="306">
        <v>899.5</v>
      </c>
      <c r="FK13" s="291" t="s">
        <v>523</v>
      </c>
      <c r="FL13" s="292">
        <v>52</v>
      </c>
      <c r="FM13" s="676">
        <f t="shared" si="20"/>
        <v>46774</v>
      </c>
      <c r="FP13" s="111"/>
      <c r="FQ13" s="15">
        <v>6</v>
      </c>
      <c r="FR13" s="96">
        <v>903.55</v>
      </c>
      <c r="FS13" s="357">
        <v>44401</v>
      </c>
      <c r="FT13" s="96">
        <v>903.55</v>
      </c>
      <c r="FU13" s="73" t="s">
        <v>537</v>
      </c>
      <c r="FV13" s="74">
        <v>54</v>
      </c>
      <c r="FW13" s="676">
        <f t="shared" si="21"/>
        <v>48791.7</v>
      </c>
      <c r="FZ13" s="111"/>
      <c r="GA13" s="15">
        <v>6</v>
      </c>
      <c r="GB13" s="72">
        <v>867.7</v>
      </c>
      <c r="GC13" s="573">
        <v>44404</v>
      </c>
      <c r="GD13" s="72">
        <v>867.7</v>
      </c>
      <c r="GE13" s="291" t="s">
        <v>515</v>
      </c>
      <c r="GF13" s="292">
        <v>54</v>
      </c>
      <c r="GG13" s="354">
        <f t="shared" si="22"/>
        <v>46855.8</v>
      </c>
      <c r="GJ13" s="111"/>
      <c r="GK13" s="15">
        <v>6</v>
      </c>
      <c r="GL13" s="551">
        <v>899.5</v>
      </c>
      <c r="GM13" s="357">
        <v>44404</v>
      </c>
      <c r="GN13" s="551">
        <v>899.5</v>
      </c>
      <c r="GO13" s="99" t="s">
        <v>547</v>
      </c>
      <c r="GP13" s="74">
        <v>54</v>
      </c>
      <c r="GQ13" s="676">
        <f t="shared" si="23"/>
        <v>48573</v>
      </c>
      <c r="GT13" s="111"/>
      <c r="GU13" s="15">
        <v>6</v>
      </c>
      <c r="GV13" s="96">
        <v>900.38</v>
      </c>
      <c r="GW13" s="357">
        <v>44405</v>
      </c>
      <c r="GX13" s="96">
        <v>900.38</v>
      </c>
      <c r="GY13" s="99" t="s">
        <v>551</v>
      </c>
      <c r="GZ13" s="74">
        <v>54</v>
      </c>
      <c r="HA13" s="676">
        <f t="shared" si="24"/>
        <v>48620.52</v>
      </c>
      <c r="HD13" s="111"/>
      <c r="HE13" s="15">
        <v>6</v>
      </c>
      <c r="HF13" s="96">
        <v>969.78</v>
      </c>
      <c r="HG13" s="357">
        <v>44407</v>
      </c>
      <c r="HH13" s="96">
        <v>969.78</v>
      </c>
      <c r="HI13" s="99" t="s">
        <v>558</v>
      </c>
      <c r="HJ13" s="74">
        <v>54</v>
      </c>
      <c r="HK13" s="676">
        <f t="shared" si="25"/>
        <v>52368.119999999995</v>
      </c>
      <c r="HN13" s="111"/>
      <c r="HO13" s="15">
        <v>6</v>
      </c>
      <c r="HP13" s="306">
        <v>905.4</v>
      </c>
      <c r="HQ13" s="362">
        <v>44408</v>
      </c>
      <c r="HR13" s="306">
        <v>905.4</v>
      </c>
      <c r="HS13" s="422" t="s">
        <v>567</v>
      </c>
      <c r="HT13" s="292">
        <v>54</v>
      </c>
      <c r="HU13" s="354">
        <f t="shared" si="26"/>
        <v>48891.6</v>
      </c>
      <c r="HX13" s="111"/>
      <c r="HY13" s="15">
        <v>6</v>
      </c>
      <c r="HZ13" s="72">
        <v>896.7</v>
      </c>
      <c r="IA13" s="373">
        <v>44407</v>
      </c>
      <c r="IB13" s="72">
        <v>896.7</v>
      </c>
      <c r="IC13" s="73" t="s">
        <v>559</v>
      </c>
      <c r="ID13" s="74">
        <v>54</v>
      </c>
      <c r="IE13" s="676">
        <f t="shared" si="27"/>
        <v>48421.8</v>
      </c>
      <c r="IH13" s="111"/>
      <c r="II13" s="15">
        <v>6</v>
      </c>
      <c r="IJ13" s="72"/>
      <c r="IK13" s="373"/>
      <c r="IL13" s="72"/>
      <c r="IM13" s="73"/>
      <c r="IN13" s="74"/>
      <c r="IO13" s="676">
        <f t="shared" si="28"/>
        <v>0</v>
      </c>
      <c r="IR13" s="111"/>
      <c r="IS13" s="15">
        <v>6</v>
      </c>
      <c r="IT13" s="306"/>
      <c r="IU13" s="270"/>
      <c r="IV13" s="306"/>
      <c r="IW13" s="580"/>
      <c r="IX13" s="292"/>
      <c r="IY13" s="354">
        <f t="shared" si="29"/>
        <v>0</v>
      </c>
      <c r="IZ13" s="96"/>
      <c r="JA13" s="72"/>
      <c r="JB13" s="111"/>
      <c r="JC13" s="15">
        <v>6</v>
      </c>
      <c r="JD13" s="96"/>
      <c r="JE13" s="373"/>
      <c r="JF13" s="96"/>
      <c r="JG13" s="73"/>
      <c r="JH13" s="74"/>
      <c r="JI13" s="676">
        <f t="shared" si="30"/>
        <v>0</v>
      </c>
      <c r="JJ13" s="72"/>
      <c r="JL13" s="111"/>
      <c r="JM13" s="15">
        <v>6</v>
      </c>
      <c r="JN13" s="96"/>
      <c r="JO13" s="357"/>
      <c r="JP13" s="96"/>
      <c r="JQ13" s="73"/>
      <c r="JR13" s="74"/>
      <c r="JS13" s="676">
        <f t="shared" si="31"/>
        <v>0</v>
      </c>
      <c r="JV13" s="111"/>
      <c r="JW13" s="15">
        <v>6</v>
      </c>
      <c r="JX13" s="72"/>
      <c r="JY13" s="373"/>
      <c r="JZ13" s="72"/>
      <c r="KA13" s="73"/>
      <c r="KB13" s="74"/>
      <c r="KC13" s="676">
        <f t="shared" si="32"/>
        <v>0</v>
      </c>
      <c r="KF13" s="111"/>
      <c r="KG13" s="15">
        <v>6</v>
      </c>
      <c r="KH13" s="72"/>
      <c r="KI13" s="373"/>
      <c r="KJ13" s="72"/>
      <c r="KK13" s="73"/>
      <c r="KL13" s="74"/>
      <c r="KM13" s="676">
        <f t="shared" si="33"/>
        <v>0</v>
      </c>
      <c r="KP13" s="111"/>
      <c r="KQ13" s="15">
        <v>6</v>
      </c>
      <c r="KR13" s="72"/>
      <c r="KS13" s="373"/>
      <c r="KT13" s="72"/>
      <c r="KU13" s="73"/>
      <c r="KV13" s="74"/>
      <c r="KW13" s="676">
        <f t="shared" si="34"/>
        <v>0</v>
      </c>
      <c r="KZ13" s="111"/>
      <c r="LA13" s="15">
        <v>6</v>
      </c>
      <c r="LB13" s="96"/>
      <c r="LC13" s="357"/>
      <c r="LD13" s="96"/>
      <c r="LE13" s="99"/>
      <c r="LF13" s="74"/>
      <c r="LG13" s="676">
        <f t="shared" si="35"/>
        <v>0</v>
      </c>
      <c r="LJ13" s="111"/>
      <c r="LK13" s="15">
        <v>6</v>
      </c>
      <c r="LL13" s="96"/>
      <c r="LM13" s="357"/>
      <c r="LN13" s="96"/>
      <c r="LO13" s="99"/>
      <c r="LP13" s="74"/>
      <c r="LQ13" s="676">
        <f t="shared" si="36"/>
        <v>0</v>
      </c>
      <c r="LT13" s="111"/>
      <c r="LU13" s="15">
        <v>6</v>
      </c>
      <c r="LV13" s="96"/>
      <c r="LW13" s="357"/>
      <c r="LX13" s="96"/>
      <c r="LY13" s="99"/>
      <c r="LZ13" s="74"/>
      <c r="MA13" s="676">
        <f t="shared" si="37"/>
        <v>0</v>
      </c>
      <c r="MC13" s="111"/>
      <c r="MD13" s="15">
        <v>6</v>
      </c>
      <c r="ME13" s="428"/>
      <c r="MF13" s="357"/>
      <c r="MG13" s="428"/>
      <c r="MH13" s="99"/>
      <c r="MI13" s="74"/>
      <c r="MJ13" s="74">
        <f t="shared" si="38"/>
        <v>0</v>
      </c>
      <c r="MM13" s="111"/>
      <c r="MN13" s="15">
        <v>6</v>
      </c>
      <c r="MO13" s="96"/>
      <c r="MP13" s="357"/>
      <c r="MQ13" s="96"/>
      <c r="MR13" s="99"/>
      <c r="MS13" s="74"/>
      <c r="MT13" s="74">
        <f t="shared" si="39"/>
        <v>0</v>
      </c>
      <c r="MW13" s="111"/>
      <c r="MX13" s="15">
        <v>6</v>
      </c>
      <c r="MY13" s="428"/>
      <c r="MZ13" s="357"/>
      <c r="NA13" s="428"/>
      <c r="NB13" s="99"/>
      <c r="NC13" s="74"/>
      <c r="ND13" s="74">
        <f t="shared" si="5"/>
        <v>0</v>
      </c>
      <c r="NG13" s="111"/>
      <c r="NH13" s="15">
        <v>6</v>
      </c>
      <c r="NI13" s="96"/>
      <c r="NJ13" s="357"/>
      <c r="NK13" s="96"/>
      <c r="NL13" s="99"/>
      <c r="NM13" s="74"/>
      <c r="NN13" s="74">
        <f t="shared" si="40"/>
        <v>0</v>
      </c>
      <c r="NQ13" s="111"/>
      <c r="NR13" s="15">
        <v>6</v>
      </c>
      <c r="NS13" s="96"/>
      <c r="NT13" s="357"/>
      <c r="NU13" s="96"/>
      <c r="NV13" s="99"/>
      <c r="NW13" s="74"/>
      <c r="NX13" s="74">
        <f t="shared" si="41"/>
        <v>0</v>
      </c>
      <c r="OA13" s="111"/>
      <c r="OB13" s="15">
        <v>6</v>
      </c>
      <c r="OC13" s="96"/>
      <c r="OD13" s="357"/>
      <c r="OE13" s="96"/>
      <c r="OF13" s="99"/>
      <c r="OG13" s="74"/>
      <c r="OH13" s="74">
        <f t="shared" si="42"/>
        <v>0</v>
      </c>
      <c r="OK13" s="111"/>
      <c r="OL13" s="15">
        <v>6</v>
      </c>
      <c r="OM13" s="96"/>
      <c r="ON13" s="357"/>
      <c r="OO13" s="96"/>
      <c r="OP13" s="99"/>
      <c r="OQ13" s="74"/>
      <c r="OR13" s="74">
        <f t="shared" si="43"/>
        <v>0</v>
      </c>
      <c r="OU13" s="111"/>
      <c r="OV13" s="15">
        <v>6</v>
      </c>
      <c r="OW13" s="306"/>
      <c r="OX13" s="362"/>
      <c r="OY13" s="306"/>
      <c r="OZ13" s="350"/>
      <c r="PA13" s="292"/>
      <c r="PB13" s="292">
        <f t="shared" si="44"/>
        <v>0</v>
      </c>
      <c r="PE13" s="98"/>
      <c r="PF13" s="15">
        <v>6</v>
      </c>
      <c r="PG13" s="96"/>
      <c r="PH13" s="357"/>
      <c r="PI13" s="96"/>
      <c r="PJ13" s="99"/>
      <c r="PK13" s="74"/>
      <c r="PL13" s="74">
        <f t="shared" si="45"/>
        <v>0</v>
      </c>
      <c r="PO13" s="111"/>
      <c r="PP13" s="15">
        <v>6</v>
      </c>
      <c r="PQ13" s="96"/>
      <c r="PR13" s="357"/>
      <c r="PS13" s="96"/>
      <c r="PT13" s="99"/>
      <c r="PU13" s="74"/>
      <c r="PX13" s="111"/>
      <c r="PY13" s="15">
        <v>6</v>
      </c>
      <c r="PZ13" s="96"/>
      <c r="QA13" s="144"/>
      <c r="QB13" s="96"/>
      <c r="QC13" s="99"/>
      <c r="QD13" s="74"/>
      <c r="QG13" s="111"/>
      <c r="QH13" s="15">
        <v>6</v>
      </c>
      <c r="QI13" s="96"/>
      <c r="QJ13" s="357"/>
      <c r="QK13" s="96"/>
      <c r="QL13" s="99"/>
      <c r="QM13" s="74"/>
      <c r="QP13" s="111"/>
      <c r="QQ13" s="15">
        <v>6</v>
      </c>
      <c r="QR13" s="96"/>
      <c r="QS13" s="357"/>
      <c r="QT13" s="96"/>
      <c r="QU13" s="99"/>
      <c r="QV13" s="74"/>
      <c r="QY13" s="111"/>
      <c r="QZ13" s="15">
        <v>6</v>
      </c>
      <c r="RA13" s="96"/>
      <c r="RB13" s="357"/>
      <c r="RC13" s="96"/>
      <c r="RD13" s="99"/>
      <c r="RE13" s="74"/>
      <c r="RH13" s="98"/>
      <c r="RI13" s="15">
        <v>6</v>
      </c>
      <c r="RJ13" s="96"/>
      <c r="RK13" s="357"/>
      <c r="RL13" s="96"/>
      <c r="RM13" s="99"/>
      <c r="RN13" s="74"/>
      <c r="RQ13" s="111"/>
      <c r="RR13" s="15">
        <v>6</v>
      </c>
      <c r="RS13" s="96"/>
      <c r="RT13" s="144"/>
      <c r="RU13" s="96"/>
      <c r="RV13" s="99"/>
      <c r="RW13" s="74"/>
      <c r="RZ13" s="111"/>
      <c r="SA13" s="15">
        <v>6</v>
      </c>
      <c r="SB13" s="96"/>
      <c r="SC13" s="83"/>
      <c r="SD13" s="96"/>
      <c r="SE13" s="99"/>
      <c r="SF13" s="74"/>
      <c r="SI13" s="111"/>
      <c r="SJ13" s="15">
        <v>6</v>
      </c>
      <c r="SK13" s="96"/>
      <c r="SL13" s="83"/>
      <c r="SM13" s="96"/>
      <c r="SN13" s="99"/>
      <c r="SO13" s="74"/>
      <c r="SR13" s="111"/>
      <c r="SS13" s="15"/>
      <c r="ST13" s="96"/>
      <c r="SU13" s="83"/>
      <c r="SV13" s="96"/>
      <c r="SW13" s="99"/>
      <c r="SX13" s="74"/>
      <c r="TA13" s="111"/>
      <c r="TB13" s="15">
        <v>6</v>
      </c>
      <c r="TC13" s="96"/>
      <c r="TD13" s="427"/>
      <c r="TE13" s="195"/>
      <c r="TF13" s="420"/>
      <c r="TG13" s="419"/>
      <c r="TJ13" s="111"/>
      <c r="TK13" s="15">
        <v>6</v>
      </c>
      <c r="TL13" s="96"/>
      <c r="TM13" s="83"/>
      <c r="TN13" s="96"/>
      <c r="TO13" s="99"/>
      <c r="TP13" s="74"/>
      <c r="TS13" s="111"/>
      <c r="TT13" s="15">
        <v>6</v>
      </c>
      <c r="TU13" s="96"/>
      <c r="TV13" s="83"/>
      <c r="TW13" s="96"/>
      <c r="TX13" s="99"/>
      <c r="TY13" s="74"/>
      <c r="UB13" s="111"/>
      <c r="UC13" s="15">
        <v>6</v>
      </c>
      <c r="UD13" s="96"/>
      <c r="UE13" s="83"/>
      <c r="UF13" s="96"/>
      <c r="UG13" s="99"/>
      <c r="UH13" s="74"/>
      <c r="UK13" s="111"/>
      <c r="UL13" s="15">
        <v>6</v>
      </c>
      <c r="UM13" s="96"/>
      <c r="UN13" s="83"/>
      <c r="UO13" s="96"/>
      <c r="UP13" s="99"/>
      <c r="UQ13" s="74"/>
      <c r="UT13" s="111"/>
      <c r="UU13" s="15">
        <v>6</v>
      </c>
      <c r="UV13" s="96"/>
      <c r="UW13" s="83"/>
      <c r="UX13" s="96"/>
      <c r="UY13" s="99"/>
      <c r="UZ13" s="74"/>
      <c r="VC13" s="111"/>
      <c r="VD13" s="15">
        <v>6</v>
      </c>
      <c r="VE13" s="96"/>
      <c r="VF13" s="83"/>
      <c r="VG13" s="96"/>
      <c r="VH13" s="99"/>
      <c r="VI13" s="74"/>
      <c r="VL13" s="111"/>
      <c r="VM13" s="15">
        <v>6</v>
      </c>
      <c r="VN13" s="96"/>
      <c r="VO13" s="83"/>
      <c r="VP13" s="96"/>
      <c r="VQ13" s="99"/>
      <c r="VR13" s="74"/>
      <c r="VU13" s="111"/>
      <c r="VV13" s="15">
        <v>6</v>
      </c>
      <c r="VW13" s="96"/>
      <c r="VX13" s="83"/>
      <c r="VY13" s="96"/>
      <c r="VZ13" s="99"/>
      <c r="WA13" s="74"/>
      <c r="WD13" s="111"/>
      <c r="WE13" s="15">
        <v>6</v>
      </c>
      <c r="WF13" s="96"/>
      <c r="WG13" s="83"/>
      <c r="WH13" s="96"/>
      <c r="WI13" s="99"/>
      <c r="WJ13" s="74"/>
      <c r="WM13" s="111"/>
      <c r="WN13" s="15">
        <v>6</v>
      </c>
      <c r="WO13" s="96"/>
      <c r="WP13" s="83"/>
      <c r="WQ13" s="96"/>
      <c r="WR13" s="99"/>
      <c r="WS13" s="74"/>
      <c r="WV13" s="111"/>
      <c r="WW13" s="15">
        <v>6</v>
      </c>
      <c r="WX13" s="96"/>
      <c r="WY13" s="83"/>
      <c r="WZ13" s="96"/>
      <c r="XA13" s="99"/>
      <c r="XB13" s="74"/>
      <c r="XE13" s="111"/>
      <c r="XF13" s="15">
        <v>6</v>
      </c>
      <c r="XG13" s="96"/>
      <c r="XH13" s="83"/>
      <c r="XI13" s="96"/>
      <c r="XJ13" s="99"/>
      <c r="XK13" s="74"/>
      <c r="XN13" s="111"/>
      <c r="XO13" s="15">
        <v>6</v>
      </c>
      <c r="XP13" s="96"/>
      <c r="XQ13" s="83"/>
      <c r="XR13" s="96"/>
      <c r="XS13" s="99"/>
      <c r="XT13" s="74"/>
      <c r="XW13" s="111"/>
      <c r="XX13" s="15">
        <v>6</v>
      </c>
      <c r="XY13" s="96"/>
      <c r="XZ13" s="83"/>
      <c r="YA13" s="96"/>
      <c r="YB13" s="99"/>
      <c r="YC13" s="74"/>
      <c r="YF13" s="111"/>
      <c r="YG13" s="15">
        <v>6</v>
      </c>
      <c r="YH13" s="96"/>
      <c r="YI13" s="83"/>
      <c r="YJ13" s="96"/>
      <c r="YK13" s="99"/>
      <c r="YL13" s="74"/>
      <c r="YO13" s="111"/>
      <c r="YP13" s="15">
        <v>6</v>
      </c>
      <c r="YQ13" s="96"/>
      <c r="YR13" s="83"/>
      <c r="YS13" s="96"/>
      <c r="YT13" s="99"/>
      <c r="YU13" s="74"/>
      <c r="YX13" s="111"/>
      <c r="YY13" s="15">
        <v>6</v>
      </c>
      <c r="YZ13" s="96"/>
      <c r="ZA13" s="83"/>
      <c r="ZB13" s="96"/>
      <c r="ZC13" s="99"/>
      <c r="ZD13" s="74"/>
      <c r="ZG13" s="111"/>
      <c r="ZH13" s="15">
        <v>6</v>
      </c>
      <c r="ZI13" s="96"/>
      <c r="ZJ13" s="83"/>
      <c r="ZK13" s="96"/>
      <c r="ZL13" s="99"/>
      <c r="ZM13" s="74"/>
      <c r="ZP13" s="111"/>
      <c r="ZQ13" s="15">
        <v>6</v>
      </c>
      <c r="ZR13" s="96"/>
      <c r="ZS13" s="83"/>
      <c r="ZT13" s="96"/>
      <c r="ZU13" s="99"/>
      <c r="ZV13" s="74"/>
      <c r="ZY13" s="111"/>
      <c r="ZZ13" s="15">
        <v>6</v>
      </c>
      <c r="AAA13" s="96"/>
      <c r="AAB13" s="83"/>
      <c r="AAC13" s="96"/>
      <c r="AAD13" s="99"/>
      <c r="AAE13" s="74"/>
      <c r="AAH13" s="111"/>
      <c r="AAI13" s="15">
        <v>6</v>
      </c>
      <c r="AAJ13" s="96"/>
      <c r="AAK13" s="83"/>
      <c r="AAL13" s="96"/>
      <c r="AAM13" s="99"/>
      <c r="AAN13" s="74"/>
      <c r="AAQ13" s="111"/>
      <c r="AAR13" s="15">
        <v>6</v>
      </c>
      <c r="AAS13" s="96"/>
      <c r="AAT13" s="83"/>
      <c r="AAU13" s="96"/>
      <c r="AAV13" s="99"/>
      <c r="AAW13" s="74"/>
      <c r="AAZ13" s="111"/>
      <c r="ABA13" s="15">
        <v>6</v>
      </c>
      <c r="ABB13" s="96"/>
      <c r="ABC13" s="83"/>
      <c r="ABD13" s="96"/>
      <c r="ABE13" s="99"/>
      <c r="ABF13" s="74"/>
      <c r="ABI13" s="111"/>
      <c r="ABJ13" s="15">
        <v>6</v>
      </c>
      <c r="ABK13" s="96"/>
      <c r="ABL13" s="83"/>
      <c r="ABM13" s="96"/>
      <c r="ABN13" s="99"/>
      <c r="ABO13" s="74"/>
      <c r="ABR13" s="111"/>
      <c r="ABS13" s="15">
        <v>6</v>
      </c>
      <c r="ABT13" s="96"/>
      <c r="ABU13" s="83"/>
      <c r="ABV13" s="96"/>
      <c r="ABW13" s="99"/>
      <c r="ABX13" s="74"/>
      <c r="ACA13" s="111"/>
      <c r="ACB13" s="15">
        <v>6</v>
      </c>
      <c r="ACC13" s="96"/>
      <c r="ACD13" s="83"/>
      <c r="ACE13" s="96"/>
      <c r="ACF13" s="99"/>
      <c r="ACG13" s="74"/>
      <c r="ACJ13" s="111"/>
      <c r="ACK13" s="15">
        <v>6</v>
      </c>
      <c r="ACL13" s="96"/>
      <c r="ACM13" s="83"/>
      <c r="ACN13" s="96"/>
      <c r="ACO13" s="99"/>
      <c r="ACP13" s="74"/>
      <c r="ACS13" s="111"/>
      <c r="ACT13" s="15">
        <v>6</v>
      </c>
      <c r="ACU13" s="96"/>
      <c r="ACV13" s="83"/>
      <c r="ACW13" s="96"/>
      <c r="ACX13" s="99"/>
      <c r="ACY13" s="74"/>
      <c r="ADB13" s="111"/>
      <c r="ADC13" s="15">
        <v>6</v>
      </c>
      <c r="ADD13" s="96"/>
      <c r="ADE13" s="83"/>
      <c r="ADF13" s="96"/>
      <c r="ADG13" s="99"/>
      <c r="ADH13" s="74"/>
      <c r="ADK13" s="111"/>
      <c r="ADL13" s="15">
        <v>6</v>
      </c>
      <c r="ADM13" s="96"/>
      <c r="ADN13" s="83"/>
      <c r="ADO13" s="96"/>
      <c r="ADP13" s="99"/>
      <c r="ADQ13" s="74"/>
      <c r="ADT13" s="111"/>
      <c r="ADU13" s="15">
        <v>6</v>
      </c>
      <c r="ADV13" s="96"/>
      <c r="ADW13" s="83"/>
      <c r="ADX13" s="96"/>
      <c r="ADY13" s="99"/>
      <c r="ADZ13" s="74"/>
      <c r="AEC13" s="111"/>
      <c r="AED13" s="15">
        <v>6</v>
      </c>
      <c r="AEE13" s="96"/>
      <c r="AEF13" s="83"/>
      <c r="AEG13" s="96"/>
      <c r="AEH13" s="99"/>
      <c r="AEI13" s="74"/>
      <c r="AEL13" s="111"/>
      <c r="AEM13" s="15">
        <v>6</v>
      </c>
      <c r="AEN13" s="96"/>
      <c r="AEO13" s="83"/>
      <c r="AEP13" s="96"/>
      <c r="AEQ13" s="99"/>
      <c r="AER13" s="74"/>
    </row>
    <row r="14" spans="1:824" x14ac:dyDescent="0.25">
      <c r="A14" s="146">
        <v>11</v>
      </c>
      <c r="B14" s="79" t="str">
        <f t="shared" ref="B14:I14" si="52">DG5</f>
        <v>SEABOARD FOODS</v>
      </c>
      <c r="C14" s="79" t="str">
        <f t="shared" si="52"/>
        <v>Seaboard</v>
      </c>
      <c r="D14" s="107" t="str">
        <f t="shared" si="52"/>
        <v>PED. 67783308</v>
      </c>
      <c r="E14" s="144">
        <f t="shared" si="52"/>
        <v>44393</v>
      </c>
      <c r="F14" s="90">
        <f t="shared" si="52"/>
        <v>17728.400000000001</v>
      </c>
      <c r="G14" s="76">
        <f t="shared" si="52"/>
        <v>20</v>
      </c>
      <c r="H14" s="49">
        <f t="shared" si="52"/>
        <v>17730.8</v>
      </c>
      <c r="I14" s="110">
        <f t="shared" si="52"/>
        <v>-2.3999999999978172</v>
      </c>
      <c r="L14" s="111"/>
      <c r="M14" s="15">
        <v>6</v>
      </c>
      <c r="N14" s="96">
        <v>914.9</v>
      </c>
      <c r="O14" s="357">
        <v>44383</v>
      </c>
      <c r="P14" s="96">
        <v>914.9</v>
      </c>
      <c r="Q14" s="73" t="s">
        <v>409</v>
      </c>
      <c r="R14" s="74">
        <v>43</v>
      </c>
      <c r="S14" s="676">
        <f t="shared" si="47"/>
        <v>39340.699999999997</v>
      </c>
      <c r="T14" s="267"/>
      <c r="V14" s="111"/>
      <c r="W14" s="15">
        <v>7</v>
      </c>
      <c r="X14" s="306">
        <v>961.61</v>
      </c>
      <c r="Y14" s="362">
        <v>44384</v>
      </c>
      <c r="Z14" s="306">
        <v>961.61</v>
      </c>
      <c r="AA14" s="422" t="s">
        <v>420</v>
      </c>
      <c r="AB14" s="292">
        <v>43</v>
      </c>
      <c r="AC14" s="354">
        <f t="shared" si="7"/>
        <v>41349.230000000003</v>
      </c>
      <c r="AF14" s="111"/>
      <c r="AG14" s="15">
        <v>7</v>
      </c>
      <c r="AH14" s="96">
        <v>950.27</v>
      </c>
      <c r="AI14" s="357">
        <v>44385</v>
      </c>
      <c r="AJ14" s="96">
        <v>950.27</v>
      </c>
      <c r="AK14" s="99" t="s">
        <v>427</v>
      </c>
      <c r="AL14" s="74">
        <v>45</v>
      </c>
      <c r="AM14" s="684">
        <f t="shared" si="8"/>
        <v>42762.15</v>
      </c>
      <c r="AP14" s="111"/>
      <c r="AQ14" s="15">
        <v>7</v>
      </c>
      <c r="AR14" s="351">
        <v>901.3</v>
      </c>
      <c r="AS14" s="362">
        <v>44386</v>
      </c>
      <c r="AT14" s="351">
        <v>901.3</v>
      </c>
      <c r="AU14" s="350" t="s">
        <v>435</v>
      </c>
      <c r="AV14" s="292">
        <v>46</v>
      </c>
      <c r="AW14" s="354">
        <f t="shared" si="9"/>
        <v>41459.799999999996</v>
      </c>
      <c r="AZ14" s="111"/>
      <c r="BA14" s="15">
        <v>7</v>
      </c>
      <c r="BB14" s="96">
        <v>899.5</v>
      </c>
      <c r="BC14" s="144">
        <v>44386</v>
      </c>
      <c r="BD14" s="96">
        <v>899.5</v>
      </c>
      <c r="BE14" s="99" t="s">
        <v>437</v>
      </c>
      <c r="BF14" s="416">
        <v>46</v>
      </c>
      <c r="BG14" s="704">
        <f t="shared" si="10"/>
        <v>41377</v>
      </c>
      <c r="BJ14" s="111"/>
      <c r="BK14" s="15">
        <v>7</v>
      </c>
      <c r="BL14" s="96">
        <v>885</v>
      </c>
      <c r="BM14" s="144">
        <v>44390</v>
      </c>
      <c r="BN14" s="96">
        <v>885</v>
      </c>
      <c r="BO14" s="99" t="s">
        <v>458</v>
      </c>
      <c r="BP14" s="416">
        <v>48</v>
      </c>
      <c r="BQ14" s="704">
        <f t="shared" si="11"/>
        <v>42480</v>
      </c>
      <c r="BT14" s="111"/>
      <c r="BU14" s="289">
        <v>7</v>
      </c>
      <c r="BV14" s="306">
        <v>861.4</v>
      </c>
      <c r="BW14" s="417">
        <v>44390</v>
      </c>
      <c r="BX14" s="306">
        <v>861.4</v>
      </c>
      <c r="BY14" s="418" t="s">
        <v>457</v>
      </c>
      <c r="BZ14" s="419">
        <v>48</v>
      </c>
      <c r="CA14" s="676">
        <f t="shared" si="12"/>
        <v>41347.199999999997</v>
      </c>
      <c r="CD14" s="111"/>
      <c r="CE14" s="15">
        <v>7</v>
      </c>
      <c r="CF14" s="96">
        <v>957.53</v>
      </c>
      <c r="CG14" s="417">
        <v>44391</v>
      </c>
      <c r="CH14" s="96">
        <v>957.53</v>
      </c>
      <c r="CI14" s="420" t="s">
        <v>469</v>
      </c>
      <c r="CJ14" s="419">
        <v>48</v>
      </c>
      <c r="CK14" s="676">
        <f t="shared" si="13"/>
        <v>45961.440000000002</v>
      </c>
      <c r="CN14" s="98"/>
      <c r="CO14" s="15">
        <v>7</v>
      </c>
      <c r="CP14" s="96">
        <v>939.84</v>
      </c>
      <c r="CQ14" s="417">
        <v>44392</v>
      </c>
      <c r="CR14" s="96">
        <v>939.84</v>
      </c>
      <c r="CS14" s="420" t="s">
        <v>473</v>
      </c>
      <c r="CT14" s="419">
        <v>49</v>
      </c>
      <c r="CU14" s="689">
        <f t="shared" si="48"/>
        <v>46052.160000000003</v>
      </c>
      <c r="CX14" s="111"/>
      <c r="CY14" s="15">
        <v>7</v>
      </c>
      <c r="CZ14" s="96">
        <v>875</v>
      </c>
      <c r="DA14" s="357">
        <v>44393</v>
      </c>
      <c r="DB14" s="96">
        <v>875</v>
      </c>
      <c r="DC14" s="99" t="s">
        <v>481</v>
      </c>
      <c r="DD14" s="74">
        <v>50</v>
      </c>
      <c r="DE14" s="676">
        <f t="shared" si="14"/>
        <v>43750</v>
      </c>
      <c r="DH14" s="111"/>
      <c r="DI14" s="15">
        <v>7</v>
      </c>
      <c r="DJ14" s="96">
        <v>879.5</v>
      </c>
      <c r="DK14" s="417">
        <v>44393</v>
      </c>
      <c r="DL14" s="96">
        <v>879.5</v>
      </c>
      <c r="DM14" s="420" t="s">
        <v>484</v>
      </c>
      <c r="DN14" s="419">
        <v>50</v>
      </c>
      <c r="DO14" s="689">
        <f t="shared" si="15"/>
        <v>43975</v>
      </c>
      <c r="DR14" s="111"/>
      <c r="DS14" s="15">
        <v>7</v>
      </c>
      <c r="DT14" s="96">
        <v>862.7</v>
      </c>
      <c r="DU14" s="417">
        <v>44397</v>
      </c>
      <c r="DV14" s="96">
        <v>862.7</v>
      </c>
      <c r="DW14" s="420" t="s">
        <v>505</v>
      </c>
      <c r="DX14" s="419">
        <v>52</v>
      </c>
      <c r="DY14" s="676">
        <f t="shared" si="16"/>
        <v>44860.4</v>
      </c>
      <c r="EB14" s="111"/>
      <c r="EC14" s="15">
        <v>7</v>
      </c>
      <c r="ED14" s="72">
        <v>924.9</v>
      </c>
      <c r="EE14" s="373">
        <v>44398</v>
      </c>
      <c r="EF14" s="72">
        <v>924.9</v>
      </c>
      <c r="EG14" s="73" t="s">
        <v>511</v>
      </c>
      <c r="EH14" s="74">
        <v>52</v>
      </c>
      <c r="EI14" s="676">
        <f t="shared" si="17"/>
        <v>48094.799999999996</v>
      </c>
      <c r="EL14" s="472"/>
      <c r="EM14" s="15">
        <v>7</v>
      </c>
      <c r="EN14" s="306">
        <v>903.55</v>
      </c>
      <c r="EO14" s="362">
        <v>44399</v>
      </c>
      <c r="EP14" s="306">
        <v>903.55</v>
      </c>
      <c r="EQ14" s="291" t="s">
        <v>520</v>
      </c>
      <c r="ER14" s="292">
        <v>52</v>
      </c>
      <c r="ES14" s="676">
        <f t="shared" si="18"/>
        <v>46984.6</v>
      </c>
      <c r="EV14" s="111"/>
      <c r="EW14" s="15">
        <v>7</v>
      </c>
      <c r="EX14" s="72">
        <v>915.8</v>
      </c>
      <c r="EY14" s="373">
        <v>44400</v>
      </c>
      <c r="EZ14" s="72">
        <v>915.8</v>
      </c>
      <c r="FA14" s="291" t="s">
        <v>528</v>
      </c>
      <c r="FB14" s="74">
        <v>52</v>
      </c>
      <c r="FC14" s="354">
        <f t="shared" si="19"/>
        <v>47621.599999999999</v>
      </c>
      <c r="FF14" s="472"/>
      <c r="FG14" s="15">
        <v>7</v>
      </c>
      <c r="FH14" s="306">
        <v>903.1</v>
      </c>
      <c r="FI14" s="362">
        <v>44400</v>
      </c>
      <c r="FJ14" s="306">
        <v>903.1</v>
      </c>
      <c r="FK14" s="291" t="s">
        <v>523</v>
      </c>
      <c r="FL14" s="292">
        <v>52</v>
      </c>
      <c r="FM14" s="676">
        <f t="shared" si="20"/>
        <v>46961.200000000004</v>
      </c>
      <c r="FP14" s="111"/>
      <c r="FQ14" s="15">
        <v>7</v>
      </c>
      <c r="FR14" s="96">
        <v>938.93</v>
      </c>
      <c r="FS14" s="357">
        <v>44401</v>
      </c>
      <c r="FT14" s="96">
        <v>938.93</v>
      </c>
      <c r="FU14" s="73" t="s">
        <v>537</v>
      </c>
      <c r="FV14" s="74">
        <v>54</v>
      </c>
      <c r="FW14" s="676">
        <f t="shared" si="21"/>
        <v>50702.219999999994</v>
      </c>
      <c r="FZ14" s="111"/>
      <c r="GA14" s="15">
        <v>7</v>
      </c>
      <c r="GB14" s="72">
        <v>870.4</v>
      </c>
      <c r="GC14" s="573">
        <v>44404</v>
      </c>
      <c r="GD14" s="72">
        <v>870.4</v>
      </c>
      <c r="GE14" s="291" t="s">
        <v>515</v>
      </c>
      <c r="GF14" s="292">
        <v>54</v>
      </c>
      <c r="GG14" s="354">
        <f t="shared" si="22"/>
        <v>47001.599999999999</v>
      </c>
      <c r="GJ14" s="111"/>
      <c r="GK14" s="15">
        <v>7</v>
      </c>
      <c r="GL14" s="551">
        <v>879.5</v>
      </c>
      <c r="GM14" s="357">
        <v>44404</v>
      </c>
      <c r="GN14" s="551">
        <v>879.5</v>
      </c>
      <c r="GO14" s="99" t="s">
        <v>547</v>
      </c>
      <c r="GP14" s="74">
        <v>54</v>
      </c>
      <c r="GQ14" s="676">
        <f t="shared" si="23"/>
        <v>47493</v>
      </c>
      <c r="GT14" s="111"/>
      <c r="GU14" s="15">
        <v>7</v>
      </c>
      <c r="GV14" s="96">
        <v>957.53</v>
      </c>
      <c r="GW14" s="357">
        <v>44405</v>
      </c>
      <c r="GX14" s="96">
        <v>957.53</v>
      </c>
      <c r="GY14" s="99" t="s">
        <v>551</v>
      </c>
      <c r="GZ14" s="74">
        <v>54</v>
      </c>
      <c r="HA14" s="676">
        <f t="shared" si="24"/>
        <v>51706.619999999995</v>
      </c>
      <c r="HD14" s="111"/>
      <c r="HE14" s="15">
        <v>7</v>
      </c>
      <c r="HF14" s="96">
        <v>939.84</v>
      </c>
      <c r="HG14" s="357">
        <v>44407</v>
      </c>
      <c r="HH14" s="96">
        <v>939.84</v>
      </c>
      <c r="HI14" s="99" t="s">
        <v>557</v>
      </c>
      <c r="HJ14" s="74">
        <v>54</v>
      </c>
      <c r="HK14" s="676">
        <f t="shared" si="25"/>
        <v>50751.360000000001</v>
      </c>
      <c r="HN14" s="111"/>
      <c r="HO14" s="15">
        <v>7</v>
      </c>
      <c r="HP14" s="306">
        <v>923.5</v>
      </c>
      <c r="HQ14" s="362">
        <v>44408</v>
      </c>
      <c r="HR14" s="306">
        <v>923.5</v>
      </c>
      <c r="HS14" s="422" t="s">
        <v>567</v>
      </c>
      <c r="HT14" s="292">
        <v>54</v>
      </c>
      <c r="HU14" s="354">
        <f t="shared" si="26"/>
        <v>49869</v>
      </c>
      <c r="HX14" s="111"/>
      <c r="HY14" s="15">
        <v>7</v>
      </c>
      <c r="HZ14" s="72">
        <v>889.5</v>
      </c>
      <c r="IA14" s="373">
        <v>44407</v>
      </c>
      <c r="IB14" s="72">
        <v>889.5</v>
      </c>
      <c r="IC14" s="73" t="s">
        <v>559</v>
      </c>
      <c r="ID14" s="74">
        <v>54</v>
      </c>
      <c r="IE14" s="676">
        <f t="shared" si="27"/>
        <v>48033</v>
      </c>
      <c r="IH14" s="111"/>
      <c r="II14" s="15">
        <v>7</v>
      </c>
      <c r="IJ14" s="72"/>
      <c r="IK14" s="373"/>
      <c r="IL14" s="72"/>
      <c r="IM14" s="73"/>
      <c r="IN14" s="74"/>
      <c r="IO14" s="676">
        <f t="shared" si="28"/>
        <v>0</v>
      </c>
      <c r="IR14" s="111"/>
      <c r="IS14" s="15">
        <v>7</v>
      </c>
      <c r="IT14" s="306"/>
      <c r="IU14" s="270"/>
      <c r="IV14" s="306"/>
      <c r="IW14" s="580"/>
      <c r="IX14" s="292"/>
      <c r="IY14" s="354">
        <f t="shared" si="29"/>
        <v>0</v>
      </c>
      <c r="IZ14" s="96"/>
      <c r="JA14" s="72"/>
      <c r="JB14" s="111"/>
      <c r="JC14" s="15">
        <v>7</v>
      </c>
      <c r="JD14" s="96"/>
      <c r="JE14" s="373"/>
      <c r="JF14" s="96"/>
      <c r="JG14" s="73"/>
      <c r="JH14" s="74"/>
      <c r="JI14" s="676">
        <f t="shared" si="30"/>
        <v>0</v>
      </c>
      <c r="JJ14" s="72"/>
      <c r="JL14" s="111"/>
      <c r="JM14" s="15">
        <v>7</v>
      </c>
      <c r="JN14" s="96"/>
      <c r="JO14" s="357"/>
      <c r="JP14" s="96"/>
      <c r="JQ14" s="73"/>
      <c r="JR14" s="74"/>
      <c r="JS14" s="676">
        <f t="shared" si="31"/>
        <v>0</v>
      </c>
      <c r="JV14" s="111"/>
      <c r="JW14" s="15">
        <v>7</v>
      </c>
      <c r="JX14" s="72"/>
      <c r="JY14" s="373"/>
      <c r="JZ14" s="72"/>
      <c r="KA14" s="73"/>
      <c r="KB14" s="74"/>
      <c r="KC14" s="676">
        <f t="shared" si="32"/>
        <v>0</v>
      </c>
      <c r="KF14" s="111"/>
      <c r="KG14" s="15">
        <v>7</v>
      </c>
      <c r="KH14" s="72"/>
      <c r="KI14" s="373"/>
      <c r="KJ14" s="72"/>
      <c r="KK14" s="73"/>
      <c r="KL14" s="74"/>
      <c r="KM14" s="676">
        <f t="shared" si="33"/>
        <v>0</v>
      </c>
      <c r="KP14" s="111"/>
      <c r="KQ14" s="15">
        <v>7</v>
      </c>
      <c r="KR14" s="72"/>
      <c r="KS14" s="373"/>
      <c r="KT14" s="72"/>
      <c r="KU14" s="73"/>
      <c r="KV14" s="74"/>
      <c r="KW14" s="676">
        <f t="shared" si="34"/>
        <v>0</v>
      </c>
      <c r="KZ14" s="111"/>
      <c r="LA14" s="15">
        <v>7</v>
      </c>
      <c r="LB14" s="96"/>
      <c r="LC14" s="357"/>
      <c r="LD14" s="96"/>
      <c r="LE14" s="99"/>
      <c r="LF14" s="74"/>
      <c r="LG14" s="676">
        <f t="shared" si="35"/>
        <v>0</v>
      </c>
      <c r="LJ14" s="111"/>
      <c r="LK14" s="15">
        <v>7</v>
      </c>
      <c r="LL14" s="96"/>
      <c r="LM14" s="357"/>
      <c r="LN14" s="96"/>
      <c r="LO14" s="99"/>
      <c r="LP14" s="74"/>
      <c r="LQ14" s="676">
        <f t="shared" si="36"/>
        <v>0</v>
      </c>
      <c r="LT14" s="111"/>
      <c r="LU14" s="15">
        <v>7</v>
      </c>
      <c r="LV14" s="96"/>
      <c r="LW14" s="357"/>
      <c r="LX14" s="96"/>
      <c r="LY14" s="99"/>
      <c r="LZ14" s="74"/>
      <c r="MA14" s="676">
        <f t="shared" si="37"/>
        <v>0</v>
      </c>
      <c r="MC14" s="111"/>
      <c r="MD14" s="15">
        <v>7</v>
      </c>
      <c r="ME14" s="428"/>
      <c r="MF14" s="357"/>
      <c r="MG14" s="428"/>
      <c r="MH14" s="99"/>
      <c r="MI14" s="74"/>
      <c r="MJ14" s="74">
        <f t="shared" si="38"/>
        <v>0</v>
      </c>
      <c r="MM14" s="111"/>
      <c r="MN14" s="15">
        <v>7</v>
      </c>
      <c r="MO14" s="96"/>
      <c r="MP14" s="357"/>
      <c r="MQ14" s="96"/>
      <c r="MR14" s="99"/>
      <c r="MS14" s="74"/>
      <c r="MT14" s="74">
        <f t="shared" si="39"/>
        <v>0</v>
      </c>
      <c r="MW14" s="111"/>
      <c r="MX14" s="15">
        <v>7</v>
      </c>
      <c r="MY14" s="428"/>
      <c r="MZ14" s="357"/>
      <c r="NA14" s="428"/>
      <c r="NB14" s="99"/>
      <c r="NC14" s="74"/>
      <c r="ND14" s="74">
        <f t="shared" si="5"/>
        <v>0</v>
      </c>
      <c r="NG14" s="111"/>
      <c r="NH14" s="15">
        <v>7</v>
      </c>
      <c r="NI14" s="96"/>
      <c r="NJ14" s="357"/>
      <c r="NK14" s="96"/>
      <c r="NL14" s="99"/>
      <c r="NM14" s="74"/>
      <c r="NN14" s="74">
        <f t="shared" si="40"/>
        <v>0</v>
      </c>
      <c r="NQ14" s="111"/>
      <c r="NR14" s="15">
        <v>7</v>
      </c>
      <c r="NS14" s="96"/>
      <c r="NT14" s="357"/>
      <c r="NU14" s="96"/>
      <c r="NV14" s="99"/>
      <c r="NW14" s="74"/>
      <c r="NX14" s="74">
        <f t="shared" si="41"/>
        <v>0</v>
      </c>
      <c r="OA14" s="111"/>
      <c r="OB14" s="15">
        <v>7</v>
      </c>
      <c r="OC14" s="96"/>
      <c r="OD14" s="357"/>
      <c r="OE14" s="96"/>
      <c r="OF14" s="99"/>
      <c r="OG14" s="74"/>
      <c r="OH14" s="74">
        <f t="shared" si="42"/>
        <v>0</v>
      </c>
      <c r="OK14" s="111"/>
      <c r="OL14" s="15">
        <v>7</v>
      </c>
      <c r="OM14" s="96"/>
      <c r="ON14" s="357"/>
      <c r="OO14" s="96"/>
      <c r="OP14" s="99"/>
      <c r="OQ14" s="74"/>
      <c r="OR14" s="74">
        <f t="shared" si="43"/>
        <v>0</v>
      </c>
      <c r="OU14" s="111"/>
      <c r="OV14" s="15">
        <v>7</v>
      </c>
      <c r="OW14" s="306"/>
      <c r="OX14" s="362"/>
      <c r="OY14" s="306"/>
      <c r="OZ14" s="350"/>
      <c r="PA14" s="292"/>
      <c r="PB14" s="292">
        <f t="shared" si="44"/>
        <v>0</v>
      </c>
      <c r="PE14" s="98"/>
      <c r="PF14" s="15">
        <v>7</v>
      </c>
      <c r="PG14" s="96"/>
      <c r="PH14" s="357"/>
      <c r="PI14" s="96"/>
      <c r="PJ14" s="99"/>
      <c r="PK14" s="74"/>
      <c r="PL14" s="74">
        <f t="shared" si="45"/>
        <v>0</v>
      </c>
      <c r="PO14" s="111"/>
      <c r="PP14" s="15">
        <v>7</v>
      </c>
      <c r="PQ14" s="96"/>
      <c r="PR14" s="357"/>
      <c r="PS14" s="96"/>
      <c r="PT14" s="99"/>
      <c r="PU14" s="74"/>
      <c r="PX14" s="111"/>
      <c r="PY14" s="15">
        <v>7</v>
      </c>
      <c r="PZ14" s="96"/>
      <c r="QA14" s="144"/>
      <c r="QB14" s="96"/>
      <c r="QC14" s="99"/>
      <c r="QD14" s="74"/>
      <c r="QG14" s="111"/>
      <c r="QH14" s="15">
        <v>7</v>
      </c>
      <c r="QI14" s="96"/>
      <c r="QJ14" s="357"/>
      <c r="QK14" s="96"/>
      <c r="QL14" s="99"/>
      <c r="QM14" s="74"/>
      <c r="QP14" s="111"/>
      <c r="QQ14" s="15">
        <v>7</v>
      </c>
      <c r="QR14" s="96"/>
      <c r="QS14" s="357"/>
      <c r="QT14" s="96"/>
      <c r="QU14" s="99"/>
      <c r="QV14" s="74"/>
      <c r="QY14" s="111"/>
      <c r="QZ14" s="15">
        <v>7</v>
      </c>
      <c r="RA14" s="96"/>
      <c r="RB14" s="357"/>
      <c r="RC14" s="96"/>
      <c r="RD14" s="99"/>
      <c r="RE14" s="74"/>
      <c r="RH14" s="111"/>
      <c r="RI14" s="15">
        <v>7</v>
      </c>
      <c r="RJ14" s="96"/>
      <c r="RK14" s="357"/>
      <c r="RL14" s="96"/>
      <c r="RM14" s="99"/>
      <c r="RN14" s="74"/>
      <c r="RQ14" s="111"/>
      <c r="RR14" s="15">
        <v>7</v>
      </c>
      <c r="RS14" s="96"/>
      <c r="RT14" s="144"/>
      <c r="RU14" s="96"/>
      <c r="RV14" s="99"/>
      <c r="RW14" s="74"/>
      <c r="RZ14" s="111"/>
      <c r="SA14" s="15">
        <v>7</v>
      </c>
      <c r="SB14" s="96"/>
      <c r="SC14" s="83"/>
      <c r="SD14" s="96"/>
      <c r="SE14" s="99"/>
      <c r="SF14" s="74"/>
      <c r="SI14" s="111"/>
      <c r="SJ14" s="15">
        <v>7</v>
      </c>
      <c r="SK14" s="96"/>
      <c r="SL14" s="83"/>
      <c r="SM14" s="96"/>
      <c r="SN14" s="99"/>
      <c r="SO14" s="74"/>
      <c r="SR14" s="111"/>
      <c r="SS14" s="15"/>
      <c r="ST14" s="96"/>
      <c r="SU14" s="83"/>
      <c r="SV14" s="96"/>
      <c r="SW14" s="99"/>
      <c r="SX14" s="74"/>
      <c r="TA14" s="111"/>
      <c r="TB14" s="15">
        <v>7</v>
      </c>
      <c r="TC14" s="96"/>
      <c r="TD14" s="427"/>
      <c r="TE14" s="195"/>
      <c r="TF14" s="420"/>
      <c r="TG14" s="419"/>
      <c r="TJ14" s="111"/>
      <c r="TK14" s="15">
        <v>7</v>
      </c>
      <c r="TL14" s="96"/>
      <c r="TM14" s="83"/>
      <c r="TN14" s="96"/>
      <c r="TO14" s="99"/>
      <c r="TP14" s="74"/>
      <c r="TS14" s="111"/>
      <c r="TT14" s="15">
        <v>7</v>
      </c>
      <c r="TU14" s="96"/>
      <c r="TV14" s="83"/>
      <c r="TW14" s="96"/>
      <c r="TX14" s="99"/>
      <c r="TY14" s="74"/>
      <c r="UB14" s="111"/>
      <c r="UC14" s="15">
        <v>7</v>
      </c>
      <c r="UD14" s="96"/>
      <c r="UE14" s="83"/>
      <c r="UF14" s="96"/>
      <c r="UG14" s="99"/>
      <c r="UH14" s="74"/>
      <c r="UK14" s="111"/>
      <c r="UL14" s="15">
        <v>7</v>
      </c>
      <c r="UM14" s="96"/>
      <c r="UN14" s="83"/>
      <c r="UO14" s="96"/>
      <c r="UP14" s="99"/>
      <c r="UQ14" s="74"/>
      <c r="UT14" s="111"/>
      <c r="UU14" s="15">
        <v>7</v>
      </c>
      <c r="UV14" s="96"/>
      <c r="UW14" s="83"/>
      <c r="UX14" s="96"/>
      <c r="UY14" s="99"/>
      <c r="UZ14" s="74"/>
      <c r="VC14" s="111"/>
      <c r="VD14" s="15">
        <v>7</v>
      </c>
      <c r="VE14" s="96"/>
      <c r="VF14" s="83"/>
      <c r="VG14" s="96"/>
      <c r="VH14" s="99"/>
      <c r="VI14" s="74"/>
      <c r="VL14" s="111"/>
      <c r="VM14" s="15">
        <v>7</v>
      </c>
      <c r="VN14" s="96"/>
      <c r="VO14" s="83"/>
      <c r="VP14" s="96"/>
      <c r="VQ14" s="99"/>
      <c r="VR14" s="74"/>
      <c r="VU14" s="111"/>
      <c r="VV14" s="15">
        <v>7</v>
      </c>
      <c r="VW14" s="96"/>
      <c r="VX14" s="83"/>
      <c r="VY14" s="96"/>
      <c r="VZ14" s="99"/>
      <c r="WA14" s="74"/>
      <c r="WD14" s="111"/>
      <c r="WE14" s="15">
        <v>7</v>
      </c>
      <c r="WF14" s="96"/>
      <c r="WG14" s="83"/>
      <c r="WH14" s="96"/>
      <c r="WI14" s="99"/>
      <c r="WJ14" s="74"/>
      <c r="WM14" s="111"/>
      <c r="WN14" s="15">
        <v>7</v>
      </c>
      <c r="WO14" s="96"/>
      <c r="WP14" s="83"/>
      <c r="WQ14" s="96"/>
      <c r="WR14" s="99"/>
      <c r="WS14" s="74"/>
      <c r="WV14" s="111"/>
      <c r="WW14" s="15">
        <v>7</v>
      </c>
      <c r="WX14" s="96"/>
      <c r="WY14" s="83"/>
      <c r="WZ14" s="96"/>
      <c r="XA14" s="99"/>
      <c r="XB14" s="74"/>
      <c r="XE14" s="111"/>
      <c r="XF14" s="15">
        <v>7</v>
      </c>
      <c r="XG14" s="96"/>
      <c r="XH14" s="83"/>
      <c r="XI14" s="96"/>
      <c r="XJ14" s="99"/>
      <c r="XK14" s="74"/>
      <c r="XN14" s="111"/>
      <c r="XO14" s="15">
        <v>7</v>
      </c>
      <c r="XP14" s="96"/>
      <c r="XQ14" s="83"/>
      <c r="XR14" s="96"/>
      <c r="XS14" s="99"/>
      <c r="XT14" s="74"/>
      <c r="XW14" s="111"/>
      <c r="XX14" s="15">
        <v>7</v>
      </c>
      <c r="XY14" s="96"/>
      <c r="XZ14" s="83"/>
      <c r="YA14" s="96"/>
      <c r="YB14" s="99"/>
      <c r="YC14" s="74"/>
      <c r="YF14" s="111"/>
      <c r="YG14" s="15">
        <v>7</v>
      </c>
      <c r="YH14" s="96"/>
      <c r="YI14" s="83"/>
      <c r="YJ14" s="96"/>
      <c r="YK14" s="99"/>
      <c r="YL14" s="74"/>
      <c r="YO14" s="111"/>
      <c r="YP14" s="15">
        <v>7</v>
      </c>
      <c r="YQ14" s="96"/>
      <c r="YR14" s="83"/>
      <c r="YS14" s="96"/>
      <c r="YT14" s="99"/>
      <c r="YU14" s="74"/>
      <c r="YX14" s="111"/>
      <c r="YY14" s="15">
        <v>7</v>
      </c>
      <c r="YZ14" s="96"/>
      <c r="ZA14" s="83"/>
      <c r="ZB14" s="96"/>
      <c r="ZC14" s="99"/>
      <c r="ZD14" s="74"/>
      <c r="ZG14" s="111"/>
      <c r="ZH14" s="15">
        <v>7</v>
      </c>
      <c r="ZI14" s="96"/>
      <c r="ZJ14" s="83"/>
      <c r="ZK14" s="96"/>
      <c r="ZL14" s="99"/>
      <c r="ZM14" s="74"/>
      <c r="ZP14" s="111"/>
      <c r="ZQ14" s="15">
        <v>7</v>
      </c>
      <c r="ZR14" s="96"/>
      <c r="ZS14" s="83"/>
      <c r="ZT14" s="96"/>
      <c r="ZU14" s="99"/>
      <c r="ZV14" s="74"/>
      <c r="ZY14" s="111"/>
      <c r="ZZ14" s="15">
        <v>7</v>
      </c>
      <c r="AAA14" s="96"/>
      <c r="AAB14" s="83"/>
      <c r="AAC14" s="96"/>
      <c r="AAD14" s="99"/>
      <c r="AAE14" s="74"/>
      <c r="AAH14" s="111"/>
      <c r="AAI14" s="15">
        <v>7</v>
      </c>
      <c r="AAJ14" s="96"/>
      <c r="AAK14" s="83"/>
      <c r="AAL14" s="96"/>
      <c r="AAM14" s="99"/>
      <c r="AAN14" s="74"/>
      <c r="AAQ14" s="111"/>
      <c r="AAR14" s="15">
        <v>7</v>
      </c>
      <c r="AAS14" s="96"/>
      <c r="AAT14" s="83"/>
      <c r="AAU14" s="96"/>
      <c r="AAV14" s="99"/>
      <c r="AAW14" s="74"/>
      <c r="AAZ14" s="111"/>
      <c r="ABA14" s="15">
        <v>7</v>
      </c>
      <c r="ABB14" s="96"/>
      <c r="ABC14" s="83"/>
      <c r="ABD14" s="96"/>
      <c r="ABE14" s="99"/>
      <c r="ABF14" s="74"/>
      <c r="ABI14" s="111"/>
      <c r="ABJ14" s="15">
        <v>7</v>
      </c>
      <c r="ABK14" s="96"/>
      <c r="ABL14" s="83"/>
      <c r="ABM14" s="96"/>
      <c r="ABN14" s="99"/>
      <c r="ABO14" s="74"/>
      <c r="ABR14" s="111"/>
      <c r="ABS14" s="15">
        <v>7</v>
      </c>
      <c r="ABT14" s="96"/>
      <c r="ABU14" s="83"/>
      <c r="ABV14" s="96"/>
      <c r="ABW14" s="99"/>
      <c r="ABX14" s="74"/>
      <c r="ACA14" s="111"/>
      <c r="ACB14" s="15">
        <v>7</v>
      </c>
      <c r="ACC14" s="96"/>
      <c r="ACD14" s="83"/>
      <c r="ACE14" s="96"/>
      <c r="ACF14" s="99"/>
      <c r="ACG14" s="74"/>
      <c r="ACJ14" s="111"/>
      <c r="ACK14" s="15">
        <v>7</v>
      </c>
      <c r="ACL14" s="96"/>
      <c r="ACM14" s="83"/>
      <c r="ACN14" s="96"/>
      <c r="ACO14" s="99"/>
      <c r="ACP14" s="74"/>
      <c r="ACS14" s="111"/>
      <c r="ACT14" s="15">
        <v>7</v>
      </c>
      <c r="ACU14" s="96"/>
      <c r="ACV14" s="83"/>
      <c r="ACW14" s="96"/>
      <c r="ACX14" s="99"/>
      <c r="ACY14" s="74"/>
      <c r="ADB14" s="111"/>
      <c r="ADC14" s="15">
        <v>7</v>
      </c>
      <c r="ADD14" s="96"/>
      <c r="ADE14" s="83"/>
      <c r="ADF14" s="96"/>
      <c r="ADG14" s="99"/>
      <c r="ADH14" s="74"/>
      <c r="ADK14" s="111"/>
      <c r="ADL14" s="15">
        <v>7</v>
      </c>
      <c r="ADM14" s="96"/>
      <c r="ADN14" s="83"/>
      <c r="ADO14" s="96"/>
      <c r="ADP14" s="99"/>
      <c r="ADQ14" s="74"/>
      <c r="ADT14" s="111"/>
      <c r="ADU14" s="15">
        <v>7</v>
      </c>
      <c r="ADV14" s="96"/>
      <c r="ADW14" s="83"/>
      <c r="ADX14" s="96"/>
      <c r="ADY14" s="99"/>
      <c r="ADZ14" s="74"/>
      <c r="AEC14" s="111"/>
      <c r="AED14" s="15">
        <v>7</v>
      </c>
      <c r="AEE14" s="96"/>
      <c r="AEF14" s="83"/>
      <c r="AEG14" s="96"/>
      <c r="AEH14" s="99"/>
      <c r="AEI14" s="74"/>
      <c r="AEL14" s="111"/>
      <c r="AEM14" s="15">
        <v>7</v>
      </c>
      <c r="AEN14" s="96"/>
      <c r="AEO14" s="83"/>
      <c r="AEP14" s="96"/>
      <c r="AEQ14" s="99"/>
      <c r="AER14" s="74"/>
    </row>
    <row r="15" spans="1:824" x14ac:dyDescent="0.25">
      <c r="A15" s="146">
        <v>12</v>
      </c>
      <c r="B15" s="79" t="str">
        <f t="shared" ref="B15:I15" si="53">DQ5</f>
        <v>SEABOARD FOODS</v>
      </c>
      <c r="C15" s="79" t="str">
        <f t="shared" si="53"/>
        <v>Seaboard</v>
      </c>
      <c r="D15" s="107" t="str">
        <f t="shared" si="53"/>
        <v>PED. 67915809</v>
      </c>
      <c r="E15" s="144">
        <f t="shared" si="53"/>
        <v>44397</v>
      </c>
      <c r="F15" s="90">
        <f t="shared" si="53"/>
        <v>18974.37</v>
      </c>
      <c r="G15" s="76">
        <f t="shared" si="53"/>
        <v>21</v>
      </c>
      <c r="H15" s="49">
        <f t="shared" si="53"/>
        <v>18970.599999999999</v>
      </c>
      <c r="I15" s="110">
        <f t="shared" si="53"/>
        <v>3.7700000000004366</v>
      </c>
      <c r="L15" s="111"/>
      <c r="M15" s="15">
        <v>7</v>
      </c>
      <c r="N15" s="96">
        <v>916.7</v>
      </c>
      <c r="O15" s="357">
        <v>44383</v>
      </c>
      <c r="P15" s="96">
        <v>916.7</v>
      </c>
      <c r="Q15" s="73" t="s">
        <v>409</v>
      </c>
      <c r="R15" s="74">
        <v>43</v>
      </c>
      <c r="S15" s="676">
        <f t="shared" si="47"/>
        <v>39418.1</v>
      </c>
      <c r="T15" s="267"/>
      <c r="V15" s="111"/>
      <c r="W15" s="15">
        <v>8</v>
      </c>
      <c r="X15" s="306">
        <v>900.83</v>
      </c>
      <c r="Y15" s="362">
        <v>44384</v>
      </c>
      <c r="Z15" s="306">
        <v>900.83</v>
      </c>
      <c r="AA15" s="422" t="s">
        <v>420</v>
      </c>
      <c r="AB15" s="292">
        <v>43</v>
      </c>
      <c r="AC15" s="354">
        <f t="shared" si="7"/>
        <v>38735.69</v>
      </c>
      <c r="AF15" s="111"/>
      <c r="AG15" s="15">
        <v>8</v>
      </c>
      <c r="AH15" s="96">
        <v>908.09</v>
      </c>
      <c r="AI15" s="357">
        <v>44385</v>
      </c>
      <c r="AJ15" s="96">
        <v>908.09</v>
      </c>
      <c r="AK15" s="99" t="s">
        <v>427</v>
      </c>
      <c r="AL15" s="74">
        <v>45</v>
      </c>
      <c r="AM15" s="684">
        <f t="shared" si="8"/>
        <v>40864.050000000003</v>
      </c>
      <c r="AP15" s="111"/>
      <c r="AQ15" s="15">
        <v>8</v>
      </c>
      <c r="AR15" s="351">
        <v>866.8</v>
      </c>
      <c r="AS15" s="362">
        <v>44386</v>
      </c>
      <c r="AT15" s="351">
        <v>866.8</v>
      </c>
      <c r="AU15" s="350" t="s">
        <v>435</v>
      </c>
      <c r="AV15" s="292">
        <v>46</v>
      </c>
      <c r="AW15" s="354">
        <f t="shared" si="9"/>
        <v>39872.799999999996</v>
      </c>
      <c r="AZ15" s="111"/>
      <c r="BA15" s="15">
        <v>8</v>
      </c>
      <c r="BB15" s="96">
        <v>883.1</v>
      </c>
      <c r="BC15" s="144">
        <v>44386</v>
      </c>
      <c r="BD15" s="96">
        <v>883.1</v>
      </c>
      <c r="BE15" s="99" t="s">
        <v>437</v>
      </c>
      <c r="BF15" s="416">
        <v>46</v>
      </c>
      <c r="BG15" s="704">
        <f t="shared" si="10"/>
        <v>40622.6</v>
      </c>
      <c r="BJ15" s="111"/>
      <c r="BK15" s="15">
        <v>8</v>
      </c>
      <c r="BL15" s="96">
        <v>880.4</v>
      </c>
      <c r="BM15" s="144">
        <v>44390</v>
      </c>
      <c r="BN15" s="96">
        <v>880.4</v>
      </c>
      <c r="BO15" s="99" t="s">
        <v>458</v>
      </c>
      <c r="BP15" s="416">
        <v>48</v>
      </c>
      <c r="BQ15" s="704">
        <f t="shared" si="11"/>
        <v>42259.199999999997</v>
      </c>
      <c r="BT15" s="111"/>
      <c r="BU15" s="289">
        <v>8</v>
      </c>
      <c r="BV15" s="306">
        <v>858.6</v>
      </c>
      <c r="BW15" s="417">
        <v>44390</v>
      </c>
      <c r="BX15" s="306">
        <v>858.6</v>
      </c>
      <c r="BY15" s="418" t="s">
        <v>457</v>
      </c>
      <c r="BZ15" s="419">
        <v>48</v>
      </c>
      <c r="CA15" s="676">
        <f t="shared" si="12"/>
        <v>41212.800000000003</v>
      </c>
      <c r="CD15" s="111"/>
      <c r="CE15" s="15">
        <v>8</v>
      </c>
      <c r="CF15" s="96">
        <v>915.8</v>
      </c>
      <c r="CG15" s="417">
        <v>44391</v>
      </c>
      <c r="CH15" s="96">
        <v>915.8</v>
      </c>
      <c r="CI15" s="420" t="s">
        <v>469</v>
      </c>
      <c r="CJ15" s="419">
        <v>48</v>
      </c>
      <c r="CK15" s="676">
        <f t="shared" si="13"/>
        <v>43958.399999999994</v>
      </c>
      <c r="CN15" s="98"/>
      <c r="CO15" s="15">
        <v>8</v>
      </c>
      <c r="CP15" s="96">
        <v>926.68</v>
      </c>
      <c r="CQ15" s="417">
        <v>44392</v>
      </c>
      <c r="CR15" s="96">
        <v>926.68</v>
      </c>
      <c r="CS15" s="420" t="s">
        <v>473</v>
      </c>
      <c r="CT15" s="419">
        <v>49</v>
      </c>
      <c r="CU15" s="689">
        <f t="shared" si="48"/>
        <v>45407.32</v>
      </c>
      <c r="CX15" s="111"/>
      <c r="CY15" s="15">
        <v>8</v>
      </c>
      <c r="CZ15" s="96">
        <v>889</v>
      </c>
      <c r="DA15" s="357">
        <v>44393</v>
      </c>
      <c r="DB15" s="96">
        <v>889</v>
      </c>
      <c r="DC15" s="99" t="s">
        <v>481</v>
      </c>
      <c r="DD15" s="74">
        <v>50</v>
      </c>
      <c r="DE15" s="676">
        <f t="shared" si="14"/>
        <v>44450</v>
      </c>
      <c r="DH15" s="111"/>
      <c r="DI15" s="15">
        <v>8</v>
      </c>
      <c r="DJ15" s="96">
        <v>878.6</v>
      </c>
      <c r="DK15" s="417">
        <v>44393</v>
      </c>
      <c r="DL15" s="96">
        <v>878.6</v>
      </c>
      <c r="DM15" s="420" t="s">
        <v>484</v>
      </c>
      <c r="DN15" s="419">
        <v>50</v>
      </c>
      <c r="DO15" s="689">
        <f t="shared" si="15"/>
        <v>43930</v>
      </c>
      <c r="DR15" s="111"/>
      <c r="DS15" s="15">
        <v>8</v>
      </c>
      <c r="DT15" s="96">
        <v>925.8</v>
      </c>
      <c r="DU15" s="417">
        <v>44397</v>
      </c>
      <c r="DV15" s="96">
        <v>925.8</v>
      </c>
      <c r="DW15" s="420" t="s">
        <v>505</v>
      </c>
      <c r="DX15" s="419">
        <v>52</v>
      </c>
      <c r="DY15" s="676">
        <f t="shared" si="16"/>
        <v>48141.599999999999</v>
      </c>
      <c r="EB15" s="111"/>
      <c r="EC15" s="15">
        <v>8</v>
      </c>
      <c r="ED15" s="72">
        <v>911.7</v>
      </c>
      <c r="EE15" s="373">
        <v>44398</v>
      </c>
      <c r="EF15" s="72">
        <v>911.7</v>
      </c>
      <c r="EG15" s="73" t="s">
        <v>511</v>
      </c>
      <c r="EH15" s="74">
        <v>52</v>
      </c>
      <c r="EI15" s="676">
        <f t="shared" si="17"/>
        <v>47408.4</v>
      </c>
      <c r="EL15" s="472"/>
      <c r="EM15" s="15">
        <v>8</v>
      </c>
      <c r="EN15" s="306">
        <v>957.07</v>
      </c>
      <c r="EO15" s="362">
        <v>44399</v>
      </c>
      <c r="EP15" s="306">
        <v>957.07</v>
      </c>
      <c r="EQ15" s="291" t="s">
        <v>520</v>
      </c>
      <c r="ER15" s="292">
        <v>52</v>
      </c>
      <c r="ES15" s="676">
        <f t="shared" si="18"/>
        <v>49767.64</v>
      </c>
      <c r="EV15" s="111"/>
      <c r="EW15" s="15">
        <v>8</v>
      </c>
      <c r="EX15" s="72">
        <v>912.2</v>
      </c>
      <c r="EY15" s="373">
        <v>44400</v>
      </c>
      <c r="EZ15" s="72">
        <v>912.2</v>
      </c>
      <c r="FA15" s="291" t="s">
        <v>528</v>
      </c>
      <c r="FB15" s="74">
        <v>52</v>
      </c>
      <c r="FC15" s="354">
        <f t="shared" si="19"/>
        <v>47434.400000000001</v>
      </c>
      <c r="FF15" s="472"/>
      <c r="FG15" s="15">
        <v>8</v>
      </c>
      <c r="FH15" s="306">
        <v>896.7</v>
      </c>
      <c r="FI15" s="362">
        <v>44400</v>
      </c>
      <c r="FJ15" s="306">
        <v>896.7</v>
      </c>
      <c r="FK15" s="291" t="s">
        <v>523</v>
      </c>
      <c r="FL15" s="292">
        <v>52</v>
      </c>
      <c r="FM15" s="676">
        <f t="shared" si="20"/>
        <v>46628.4</v>
      </c>
      <c r="FP15" s="111"/>
      <c r="FQ15" s="15">
        <v>8</v>
      </c>
      <c r="FR15" s="96">
        <v>939.84</v>
      </c>
      <c r="FS15" s="357">
        <v>44401</v>
      </c>
      <c r="FT15" s="96">
        <v>939.84</v>
      </c>
      <c r="FU15" s="73" t="s">
        <v>537</v>
      </c>
      <c r="FV15" s="74">
        <v>54</v>
      </c>
      <c r="FW15" s="676">
        <f t="shared" si="21"/>
        <v>50751.360000000001</v>
      </c>
      <c r="FZ15" s="111"/>
      <c r="GA15" s="15">
        <v>8</v>
      </c>
      <c r="GB15" s="72">
        <v>876.8</v>
      </c>
      <c r="GC15" s="573">
        <v>44404</v>
      </c>
      <c r="GD15" s="72">
        <v>876.8</v>
      </c>
      <c r="GE15" s="291" t="s">
        <v>515</v>
      </c>
      <c r="GF15" s="292">
        <v>54</v>
      </c>
      <c r="GG15" s="354">
        <f t="shared" si="22"/>
        <v>47347.199999999997</v>
      </c>
      <c r="GJ15" s="111"/>
      <c r="GK15" s="15">
        <v>8</v>
      </c>
      <c r="GL15" s="551">
        <v>918.5</v>
      </c>
      <c r="GM15" s="357">
        <v>44404</v>
      </c>
      <c r="GN15" s="551">
        <v>918.5</v>
      </c>
      <c r="GO15" s="99" t="s">
        <v>547</v>
      </c>
      <c r="GP15" s="74">
        <v>54</v>
      </c>
      <c r="GQ15" s="676">
        <f t="shared" si="23"/>
        <v>49599</v>
      </c>
      <c r="GT15" s="111"/>
      <c r="GU15" s="15">
        <v>8</v>
      </c>
      <c r="GV15" s="96">
        <v>952.54</v>
      </c>
      <c r="GW15" s="357">
        <v>44405</v>
      </c>
      <c r="GX15" s="96">
        <v>952.54</v>
      </c>
      <c r="GY15" s="99" t="s">
        <v>551</v>
      </c>
      <c r="GZ15" s="74">
        <v>54</v>
      </c>
      <c r="HA15" s="676">
        <f t="shared" si="24"/>
        <v>51437.159999999996</v>
      </c>
      <c r="HD15" s="111"/>
      <c r="HE15" s="15">
        <v>8</v>
      </c>
      <c r="HF15" s="96">
        <v>967.96</v>
      </c>
      <c r="HG15" s="357">
        <v>44407</v>
      </c>
      <c r="HH15" s="96">
        <v>967.96</v>
      </c>
      <c r="HI15" s="99" t="s">
        <v>558</v>
      </c>
      <c r="HJ15" s="74">
        <v>54</v>
      </c>
      <c r="HK15" s="676">
        <f t="shared" si="25"/>
        <v>52269.840000000004</v>
      </c>
      <c r="HN15" s="111"/>
      <c r="HO15" s="15">
        <v>8</v>
      </c>
      <c r="HP15" s="306">
        <v>901.3</v>
      </c>
      <c r="HQ15" s="362">
        <v>44408</v>
      </c>
      <c r="HR15" s="306">
        <v>901.3</v>
      </c>
      <c r="HS15" s="422" t="s">
        <v>567</v>
      </c>
      <c r="HT15" s="292">
        <v>54</v>
      </c>
      <c r="HU15" s="354">
        <f t="shared" si="26"/>
        <v>48670.2</v>
      </c>
      <c r="HX15" s="98"/>
      <c r="HY15" s="15">
        <v>8</v>
      </c>
      <c r="HZ15" s="72">
        <v>894.9</v>
      </c>
      <c r="IA15" s="373">
        <v>44407</v>
      </c>
      <c r="IB15" s="72">
        <v>894.9</v>
      </c>
      <c r="IC15" s="73" t="s">
        <v>559</v>
      </c>
      <c r="ID15" s="74">
        <v>54</v>
      </c>
      <c r="IE15" s="676">
        <f t="shared" si="27"/>
        <v>48324.6</v>
      </c>
      <c r="IH15" s="98"/>
      <c r="II15" s="15">
        <v>8</v>
      </c>
      <c r="IJ15" s="72"/>
      <c r="IK15" s="373"/>
      <c r="IL15" s="72"/>
      <c r="IM15" s="73"/>
      <c r="IN15" s="74"/>
      <c r="IO15" s="676">
        <f t="shared" si="28"/>
        <v>0</v>
      </c>
      <c r="IR15" s="111"/>
      <c r="IS15" s="15">
        <v>8</v>
      </c>
      <c r="IT15" s="306"/>
      <c r="IU15" s="270"/>
      <c r="IV15" s="306"/>
      <c r="IW15" s="580"/>
      <c r="IX15" s="292"/>
      <c r="IY15" s="354">
        <f t="shared" si="29"/>
        <v>0</v>
      </c>
      <c r="IZ15" s="96"/>
      <c r="JA15" s="72"/>
      <c r="JB15" s="111"/>
      <c r="JC15" s="15">
        <v>8</v>
      </c>
      <c r="JD15" s="96"/>
      <c r="JE15" s="373"/>
      <c r="JF15" s="96"/>
      <c r="JG15" s="73"/>
      <c r="JH15" s="74"/>
      <c r="JI15" s="676">
        <f t="shared" si="30"/>
        <v>0</v>
      </c>
      <c r="JJ15" s="72"/>
      <c r="JL15" s="111"/>
      <c r="JM15" s="15">
        <v>8</v>
      </c>
      <c r="JN15" s="96"/>
      <c r="JO15" s="357"/>
      <c r="JP15" s="96"/>
      <c r="JQ15" s="73"/>
      <c r="JR15" s="74"/>
      <c r="JS15" s="676">
        <f t="shared" si="31"/>
        <v>0</v>
      </c>
      <c r="JV15" s="111"/>
      <c r="JW15" s="15">
        <v>8</v>
      </c>
      <c r="JX15" s="72"/>
      <c r="JY15" s="373"/>
      <c r="JZ15" s="72"/>
      <c r="KA15" s="73"/>
      <c r="KB15" s="74"/>
      <c r="KC15" s="676">
        <f t="shared" si="32"/>
        <v>0</v>
      </c>
      <c r="KF15" s="111"/>
      <c r="KG15" s="15">
        <v>8</v>
      </c>
      <c r="KH15" s="72"/>
      <c r="KI15" s="373"/>
      <c r="KJ15" s="72"/>
      <c r="KK15" s="73"/>
      <c r="KL15" s="74"/>
      <c r="KM15" s="676">
        <f t="shared" si="33"/>
        <v>0</v>
      </c>
      <c r="KP15" s="111"/>
      <c r="KQ15" s="15">
        <v>8</v>
      </c>
      <c r="KR15" s="72"/>
      <c r="KS15" s="373"/>
      <c r="KT15" s="72"/>
      <c r="KU15" s="73"/>
      <c r="KV15" s="74"/>
      <c r="KW15" s="676">
        <f t="shared" si="34"/>
        <v>0</v>
      </c>
      <c r="KZ15" s="111"/>
      <c r="LA15" s="15">
        <v>8</v>
      </c>
      <c r="LB15" s="96"/>
      <c r="LC15" s="357"/>
      <c r="LD15" s="96"/>
      <c r="LE15" s="99"/>
      <c r="LF15" s="74"/>
      <c r="LG15" s="676">
        <f t="shared" si="35"/>
        <v>0</v>
      </c>
      <c r="LJ15" s="111"/>
      <c r="LK15" s="15">
        <v>8</v>
      </c>
      <c r="LL15" s="96"/>
      <c r="LM15" s="357"/>
      <c r="LN15" s="96"/>
      <c r="LO15" s="99"/>
      <c r="LP15" s="74"/>
      <c r="LQ15" s="676">
        <f t="shared" si="36"/>
        <v>0</v>
      </c>
      <c r="LT15" s="111"/>
      <c r="LU15" s="15">
        <v>8</v>
      </c>
      <c r="LV15" s="96"/>
      <c r="LW15" s="357"/>
      <c r="LX15" s="96"/>
      <c r="LY15" s="99"/>
      <c r="LZ15" s="74"/>
      <c r="MA15" s="676">
        <f t="shared" si="37"/>
        <v>0</v>
      </c>
      <c r="MC15" s="111"/>
      <c r="MD15" s="15">
        <v>8</v>
      </c>
      <c r="ME15" s="428"/>
      <c r="MF15" s="357"/>
      <c r="MG15" s="428"/>
      <c r="MH15" s="99"/>
      <c r="MI15" s="74"/>
      <c r="MJ15" s="74">
        <f t="shared" si="38"/>
        <v>0</v>
      </c>
      <c r="MM15" s="111"/>
      <c r="MN15" s="15">
        <v>8</v>
      </c>
      <c r="MO15" s="96"/>
      <c r="MP15" s="357"/>
      <c r="MQ15" s="96"/>
      <c r="MR15" s="99"/>
      <c r="MS15" s="74"/>
      <c r="MT15" s="74">
        <f t="shared" si="39"/>
        <v>0</v>
      </c>
      <c r="MW15" s="111"/>
      <c r="MX15" s="15">
        <v>8</v>
      </c>
      <c r="MY15" s="428"/>
      <c r="MZ15" s="357"/>
      <c r="NA15" s="428"/>
      <c r="NB15" s="99"/>
      <c r="NC15" s="74"/>
      <c r="ND15" s="74">
        <f t="shared" si="5"/>
        <v>0</v>
      </c>
      <c r="NG15" s="111"/>
      <c r="NH15" s="15">
        <v>8</v>
      </c>
      <c r="NI15" s="96"/>
      <c r="NJ15" s="357"/>
      <c r="NK15" s="96"/>
      <c r="NL15" s="99"/>
      <c r="NM15" s="74"/>
      <c r="NN15" s="74">
        <f t="shared" si="40"/>
        <v>0</v>
      </c>
      <c r="NQ15" s="111"/>
      <c r="NR15" s="15">
        <v>8</v>
      </c>
      <c r="NS15" s="96"/>
      <c r="NT15" s="357"/>
      <c r="NU15" s="96"/>
      <c r="NV15" s="99"/>
      <c r="NW15" s="74"/>
      <c r="NX15" s="74">
        <f t="shared" si="41"/>
        <v>0</v>
      </c>
      <c r="OA15" s="111"/>
      <c r="OB15" s="15">
        <v>8</v>
      </c>
      <c r="OC15" s="96"/>
      <c r="OD15" s="357"/>
      <c r="OE15" s="96"/>
      <c r="OF15" s="99"/>
      <c r="OG15" s="74"/>
      <c r="OH15" s="74">
        <f t="shared" si="42"/>
        <v>0</v>
      </c>
      <c r="OK15" s="111"/>
      <c r="OL15" s="15">
        <v>8</v>
      </c>
      <c r="OM15" s="96"/>
      <c r="ON15" s="357"/>
      <c r="OO15" s="96"/>
      <c r="OP15" s="99"/>
      <c r="OQ15" s="74"/>
      <c r="OR15" s="74">
        <f t="shared" si="43"/>
        <v>0</v>
      </c>
      <c r="OU15" s="111"/>
      <c r="OV15" s="15">
        <v>8</v>
      </c>
      <c r="OW15" s="306"/>
      <c r="OX15" s="362"/>
      <c r="OY15" s="306"/>
      <c r="OZ15" s="350"/>
      <c r="PA15" s="292"/>
      <c r="PB15" s="292">
        <f t="shared" si="44"/>
        <v>0</v>
      </c>
      <c r="PE15" s="98"/>
      <c r="PF15" s="15">
        <v>8</v>
      </c>
      <c r="PG15" s="96"/>
      <c r="PH15" s="357"/>
      <c r="PI15" s="96"/>
      <c r="PJ15" s="99"/>
      <c r="PK15" s="74"/>
      <c r="PL15" s="74">
        <f t="shared" si="45"/>
        <v>0</v>
      </c>
      <c r="PO15" s="111"/>
      <c r="PP15" s="15">
        <v>8</v>
      </c>
      <c r="PQ15" s="96"/>
      <c r="PR15" s="357"/>
      <c r="PS15" s="96"/>
      <c r="PT15" s="99"/>
      <c r="PU15" s="74"/>
      <c r="PX15" s="111"/>
      <c r="PY15" s="15">
        <v>8</v>
      </c>
      <c r="PZ15" s="96"/>
      <c r="QA15" s="144"/>
      <c r="QB15" s="96"/>
      <c r="QC15" s="99"/>
      <c r="QD15" s="74"/>
      <c r="QG15" s="111"/>
      <c r="QH15" s="15">
        <v>8</v>
      </c>
      <c r="QI15" s="96"/>
      <c r="QJ15" s="357"/>
      <c r="QK15" s="96"/>
      <c r="QL15" s="99"/>
      <c r="QM15" s="74"/>
      <c r="QP15" s="111"/>
      <c r="QQ15" s="15">
        <v>8</v>
      </c>
      <c r="QR15" s="96"/>
      <c r="QS15" s="357"/>
      <c r="QT15" s="96"/>
      <c r="QU15" s="99"/>
      <c r="QV15" s="74"/>
      <c r="QY15" s="111"/>
      <c r="QZ15" s="15">
        <v>8</v>
      </c>
      <c r="RA15" s="96"/>
      <c r="RB15" s="357"/>
      <c r="RC15" s="96"/>
      <c r="RD15" s="99"/>
      <c r="RE15" s="74"/>
      <c r="RH15" s="111"/>
      <c r="RI15" s="15">
        <v>8</v>
      </c>
      <c r="RJ15" s="96"/>
      <c r="RK15" s="357"/>
      <c r="RL15" s="96"/>
      <c r="RM15" s="99"/>
      <c r="RN15" s="74"/>
      <c r="RQ15" s="111"/>
      <c r="RR15" s="15">
        <v>8</v>
      </c>
      <c r="RS15" s="96"/>
      <c r="RT15" s="144"/>
      <c r="RU15" s="96"/>
      <c r="RV15" s="99"/>
      <c r="RW15" s="74"/>
      <c r="RZ15" s="111"/>
      <c r="SA15" s="15">
        <v>8</v>
      </c>
      <c r="SB15" s="96"/>
      <c r="SC15" s="83"/>
      <c r="SD15" s="96"/>
      <c r="SE15" s="99"/>
      <c r="SF15" s="74"/>
      <c r="SI15" s="111"/>
      <c r="SJ15" s="15">
        <v>8</v>
      </c>
      <c r="SK15" s="96"/>
      <c r="SL15" s="83"/>
      <c r="SM15" s="96"/>
      <c r="SN15" s="99"/>
      <c r="SO15" s="74"/>
      <c r="SR15" s="111"/>
      <c r="SS15" s="15"/>
      <c r="ST15" s="96"/>
      <c r="SU15" s="83"/>
      <c r="SV15" s="96"/>
      <c r="SW15" s="99"/>
      <c r="SX15" s="74"/>
      <c r="TA15" s="111"/>
      <c r="TB15" s="15">
        <v>8</v>
      </c>
      <c r="TC15" s="96"/>
      <c r="TD15" s="427"/>
      <c r="TE15" s="195"/>
      <c r="TF15" s="420"/>
      <c r="TG15" s="419"/>
      <c r="TJ15" s="111"/>
      <c r="TK15" s="15">
        <v>8</v>
      </c>
      <c r="TL15" s="96"/>
      <c r="TM15" s="83"/>
      <c r="TN15" s="96"/>
      <c r="TO15" s="99"/>
      <c r="TP15" s="74"/>
      <c r="TS15" s="111"/>
      <c r="TT15" s="15">
        <v>8</v>
      </c>
      <c r="TU15" s="96"/>
      <c r="TV15" s="83"/>
      <c r="TW15" s="96"/>
      <c r="TX15" s="99"/>
      <c r="TY15" s="74"/>
      <c r="UB15" s="111"/>
      <c r="UC15" s="15">
        <v>8</v>
      </c>
      <c r="UD15" s="96"/>
      <c r="UE15" s="83"/>
      <c r="UF15" s="96"/>
      <c r="UG15" s="99"/>
      <c r="UH15" s="74"/>
      <c r="UK15" s="111"/>
      <c r="UL15" s="15">
        <v>8</v>
      </c>
      <c r="UM15" s="96"/>
      <c r="UN15" s="83"/>
      <c r="UO15" s="96"/>
      <c r="UP15" s="99"/>
      <c r="UQ15" s="74"/>
      <c r="UT15" s="111"/>
      <c r="UU15" s="15">
        <v>8</v>
      </c>
      <c r="UV15" s="96"/>
      <c r="UW15" s="83"/>
      <c r="UX15" s="96"/>
      <c r="UY15" s="99"/>
      <c r="UZ15" s="74"/>
      <c r="VC15" s="111"/>
      <c r="VD15" s="15">
        <v>8</v>
      </c>
      <c r="VE15" s="96"/>
      <c r="VF15" s="83"/>
      <c r="VG15" s="96"/>
      <c r="VH15" s="99"/>
      <c r="VI15" s="74"/>
      <c r="VL15" s="111"/>
      <c r="VM15" s="15">
        <v>8</v>
      </c>
      <c r="VN15" s="96"/>
      <c r="VO15" s="83"/>
      <c r="VP15" s="96"/>
      <c r="VQ15" s="99"/>
      <c r="VR15" s="74"/>
      <c r="VU15" s="111"/>
      <c r="VV15" s="15">
        <v>8</v>
      </c>
      <c r="VW15" s="96"/>
      <c r="VX15" s="83"/>
      <c r="VY15" s="96"/>
      <c r="VZ15" s="99"/>
      <c r="WA15" s="74"/>
      <c r="WD15" s="111"/>
      <c r="WE15" s="15">
        <v>8</v>
      </c>
      <c r="WF15" s="96"/>
      <c r="WG15" s="83"/>
      <c r="WH15" s="96"/>
      <c r="WI15" s="99"/>
      <c r="WJ15" s="74"/>
      <c r="WM15" s="111"/>
      <c r="WN15" s="15">
        <v>8</v>
      </c>
      <c r="WO15" s="96"/>
      <c r="WP15" s="83"/>
      <c r="WQ15" s="96"/>
      <c r="WR15" s="99"/>
      <c r="WS15" s="74"/>
      <c r="WV15" s="111"/>
      <c r="WW15" s="15">
        <v>8</v>
      </c>
      <c r="WX15" s="96"/>
      <c r="WY15" s="83"/>
      <c r="WZ15" s="96"/>
      <c r="XA15" s="99"/>
      <c r="XB15" s="74"/>
      <c r="XE15" s="111"/>
      <c r="XF15" s="15">
        <v>8</v>
      </c>
      <c r="XG15" s="96"/>
      <c r="XH15" s="83"/>
      <c r="XI15" s="96"/>
      <c r="XJ15" s="99"/>
      <c r="XK15" s="74"/>
      <c r="XN15" s="111"/>
      <c r="XO15" s="15">
        <v>8</v>
      </c>
      <c r="XP15" s="96"/>
      <c r="XQ15" s="83"/>
      <c r="XR15" s="96"/>
      <c r="XS15" s="99"/>
      <c r="XT15" s="74"/>
      <c r="XW15" s="111"/>
      <c r="XX15" s="15">
        <v>8</v>
      </c>
      <c r="XY15" s="96"/>
      <c r="XZ15" s="83"/>
      <c r="YA15" s="96"/>
      <c r="YB15" s="99"/>
      <c r="YC15" s="74"/>
      <c r="YF15" s="111"/>
      <c r="YG15" s="15">
        <v>8</v>
      </c>
      <c r="YH15" s="96"/>
      <c r="YI15" s="83"/>
      <c r="YJ15" s="96"/>
      <c r="YK15" s="99"/>
      <c r="YL15" s="74"/>
      <c r="YO15" s="111"/>
      <c r="YP15" s="15">
        <v>8</v>
      </c>
      <c r="YQ15" s="96"/>
      <c r="YR15" s="83"/>
      <c r="YS15" s="96"/>
      <c r="YT15" s="99"/>
      <c r="YU15" s="74"/>
      <c r="YX15" s="111"/>
      <c r="YY15" s="15">
        <v>8</v>
      </c>
      <c r="YZ15" s="96"/>
      <c r="ZA15" s="83"/>
      <c r="ZB15" s="96"/>
      <c r="ZC15" s="99"/>
      <c r="ZD15" s="74"/>
      <c r="ZG15" s="111"/>
      <c r="ZH15" s="15">
        <v>8</v>
      </c>
      <c r="ZI15" s="96"/>
      <c r="ZJ15" s="83"/>
      <c r="ZK15" s="96"/>
      <c r="ZL15" s="99"/>
      <c r="ZM15" s="74"/>
      <c r="ZP15" s="111"/>
      <c r="ZQ15" s="15">
        <v>8</v>
      </c>
      <c r="ZR15" s="96"/>
      <c r="ZS15" s="83"/>
      <c r="ZT15" s="96"/>
      <c r="ZU15" s="99"/>
      <c r="ZV15" s="74"/>
      <c r="ZY15" s="111"/>
      <c r="ZZ15" s="15">
        <v>8</v>
      </c>
      <c r="AAA15" s="96"/>
      <c r="AAB15" s="83"/>
      <c r="AAC15" s="96"/>
      <c r="AAD15" s="99"/>
      <c r="AAE15" s="74"/>
      <c r="AAH15" s="111"/>
      <c r="AAI15" s="15">
        <v>8</v>
      </c>
      <c r="AAJ15" s="96"/>
      <c r="AAK15" s="83"/>
      <c r="AAL15" s="96"/>
      <c r="AAM15" s="99"/>
      <c r="AAN15" s="74"/>
      <c r="AAQ15" s="111"/>
      <c r="AAR15" s="15">
        <v>8</v>
      </c>
      <c r="AAS15" s="96"/>
      <c r="AAT15" s="83"/>
      <c r="AAU15" s="96"/>
      <c r="AAV15" s="99"/>
      <c r="AAW15" s="74"/>
      <c r="AAZ15" s="111"/>
      <c r="ABA15" s="15">
        <v>8</v>
      </c>
      <c r="ABB15" s="96"/>
      <c r="ABC15" s="83"/>
      <c r="ABD15" s="96"/>
      <c r="ABE15" s="99"/>
      <c r="ABF15" s="74"/>
      <c r="ABI15" s="111"/>
      <c r="ABJ15" s="15">
        <v>8</v>
      </c>
      <c r="ABK15" s="96"/>
      <c r="ABL15" s="83"/>
      <c r="ABM15" s="96"/>
      <c r="ABN15" s="99"/>
      <c r="ABO15" s="74"/>
      <c r="ABR15" s="111"/>
      <c r="ABS15" s="15">
        <v>8</v>
      </c>
      <c r="ABT15" s="96"/>
      <c r="ABU15" s="83"/>
      <c r="ABV15" s="96"/>
      <c r="ABW15" s="99"/>
      <c r="ABX15" s="74"/>
      <c r="ACA15" s="111"/>
      <c r="ACB15" s="15">
        <v>8</v>
      </c>
      <c r="ACC15" s="96"/>
      <c r="ACD15" s="83"/>
      <c r="ACE15" s="96"/>
      <c r="ACF15" s="99"/>
      <c r="ACG15" s="74"/>
      <c r="ACJ15" s="111"/>
      <c r="ACK15" s="15">
        <v>8</v>
      </c>
      <c r="ACL15" s="96"/>
      <c r="ACM15" s="83"/>
      <c r="ACN15" s="96"/>
      <c r="ACO15" s="99"/>
      <c r="ACP15" s="74"/>
      <c r="ACS15" s="111"/>
      <c r="ACT15" s="15">
        <v>8</v>
      </c>
      <c r="ACU15" s="96"/>
      <c r="ACV15" s="83"/>
      <c r="ACW15" s="96"/>
      <c r="ACX15" s="99"/>
      <c r="ACY15" s="74"/>
      <c r="ADB15" s="111"/>
      <c r="ADC15" s="15">
        <v>8</v>
      </c>
      <c r="ADD15" s="96"/>
      <c r="ADE15" s="83"/>
      <c r="ADF15" s="96"/>
      <c r="ADG15" s="99"/>
      <c r="ADH15" s="74"/>
      <c r="ADK15" s="111"/>
      <c r="ADL15" s="15">
        <v>8</v>
      </c>
      <c r="ADM15" s="96"/>
      <c r="ADN15" s="83"/>
      <c r="ADO15" s="96"/>
      <c r="ADP15" s="99"/>
      <c r="ADQ15" s="74"/>
      <c r="ADT15" s="111"/>
      <c r="ADU15" s="15">
        <v>8</v>
      </c>
      <c r="ADV15" s="96"/>
      <c r="ADW15" s="83"/>
      <c r="ADX15" s="96"/>
      <c r="ADY15" s="99"/>
      <c r="ADZ15" s="74"/>
      <c r="AEC15" s="111"/>
      <c r="AED15" s="15">
        <v>8</v>
      </c>
      <c r="AEE15" s="96"/>
      <c r="AEF15" s="83"/>
      <c r="AEG15" s="96"/>
      <c r="AEH15" s="99"/>
      <c r="AEI15" s="74"/>
      <c r="AEL15" s="111"/>
      <c r="AEM15" s="15">
        <v>8</v>
      </c>
      <c r="AEN15" s="96"/>
      <c r="AEO15" s="83"/>
      <c r="AEP15" s="96"/>
      <c r="AEQ15" s="99"/>
      <c r="AER15" s="74"/>
    </row>
    <row r="16" spans="1:824" x14ac:dyDescent="0.25">
      <c r="A16" s="146">
        <v>13</v>
      </c>
      <c r="B16" s="79" t="str">
        <f t="shared" ref="B16:I16" si="54">EA5</f>
        <v>SEABOARD FOODS</v>
      </c>
      <c r="C16" s="79" t="str">
        <f t="shared" si="54"/>
        <v>Seaboard</v>
      </c>
      <c r="D16" s="107" t="str">
        <f t="shared" si="54"/>
        <v>PED. 67949515</v>
      </c>
      <c r="E16" s="144">
        <f t="shared" si="54"/>
        <v>44398</v>
      </c>
      <c r="F16" s="90">
        <f t="shared" si="54"/>
        <v>18966.86</v>
      </c>
      <c r="G16" s="76">
        <f t="shared" si="54"/>
        <v>21</v>
      </c>
      <c r="H16" s="49">
        <f t="shared" si="54"/>
        <v>18992.2</v>
      </c>
      <c r="I16" s="110">
        <f t="shared" si="54"/>
        <v>-25.340000000000146</v>
      </c>
      <c r="L16" s="111"/>
      <c r="M16" s="15">
        <v>8</v>
      </c>
      <c r="N16" s="96">
        <v>888.6</v>
      </c>
      <c r="O16" s="357">
        <v>44383</v>
      </c>
      <c r="P16" s="96">
        <v>888.6</v>
      </c>
      <c r="Q16" s="73" t="s">
        <v>409</v>
      </c>
      <c r="R16" s="74">
        <v>43</v>
      </c>
      <c r="S16" s="676">
        <f t="shared" si="47"/>
        <v>38209.800000000003</v>
      </c>
      <c r="T16" s="267"/>
      <c r="V16" s="111"/>
      <c r="W16" s="15">
        <v>9</v>
      </c>
      <c r="X16" s="306">
        <v>923.51</v>
      </c>
      <c r="Y16" s="362">
        <v>44384</v>
      </c>
      <c r="Z16" s="306">
        <v>923.51</v>
      </c>
      <c r="AA16" s="422" t="s">
        <v>420</v>
      </c>
      <c r="AB16" s="292">
        <v>43</v>
      </c>
      <c r="AC16" s="354">
        <f t="shared" si="7"/>
        <v>39710.93</v>
      </c>
      <c r="AF16" s="111"/>
      <c r="AG16" s="15">
        <v>9</v>
      </c>
      <c r="AH16" s="96">
        <v>903.1</v>
      </c>
      <c r="AI16" s="357">
        <v>44385</v>
      </c>
      <c r="AJ16" s="96">
        <v>903.1</v>
      </c>
      <c r="AK16" s="99" t="s">
        <v>427</v>
      </c>
      <c r="AL16" s="74">
        <v>45</v>
      </c>
      <c r="AM16" s="684">
        <f t="shared" si="8"/>
        <v>40639.5</v>
      </c>
      <c r="AP16" s="111"/>
      <c r="AQ16" s="15">
        <v>9</v>
      </c>
      <c r="AR16" s="351">
        <v>863.2</v>
      </c>
      <c r="AS16" s="362">
        <v>44386</v>
      </c>
      <c r="AT16" s="351">
        <v>863.2</v>
      </c>
      <c r="AU16" s="350" t="s">
        <v>435</v>
      </c>
      <c r="AV16" s="292">
        <v>46</v>
      </c>
      <c r="AW16" s="354">
        <f t="shared" si="9"/>
        <v>39707.200000000004</v>
      </c>
      <c r="AZ16" s="111"/>
      <c r="BA16" s="15">
        <v>9</v>
      </c>
      <c r="BB16" s="96">
        <v>865.9</v>
      </c>
      <c r="BC16" s="144">
        <v>44386</v>
      </c>
      <c r="BD16" s="96">
        <v>865.9</v>
      </c>
      <c r="BE16" s="99" t="s">
        <v>437</v>
      </c>
      <c r="BF16" s="416">
        <v>46</v>
      </c>
      <c r="BG16" s="704">
        <f t="shared" si="10"/>
        <v>39831.4</v>
      </c>
      <c r="BJ16" s="111"/>
      <c r="BK16" s="15">
        <v>9</v>
      </c>
      <c r="BL16" s="96">
        <v>865</v>
      </c>
      <c r="BM16" s="144">
        <v>44390</v>
      </c>
      <c r="BN16" s="96">
        <v>865</v>
      </c>
      <c r="BO16" s="99" t="s">
        <v>458</v>
      </c>
      <c r="BP16" s="416">
        <v>48</v>
      </c>
      <c r="BQ16" s="704">
        <f t="shared" si="11"/>
        <v>41520</v>
      </c>
      <c r="BT16" s="111"/>
      <c r="BU16" s="289">
        <v>9</v>
      </c>
      <c r="BV16" s="306">
        <v>875.9</v>
      </c>
      <c r="BW16" s="417">
        <v>44390</v>
      </c>
      <c r="BX16" s="306">
        <v>875.9</v>
      </c>
      <c r="BY16" s="418" t="s">
        <v>457</v>
      </c>
      <c r="BZ16" s="419">
        <v>48</v>
      </c>
      <c r="CA16" s="676">
        <f t="shared" si="12"/>
        <v>42043.199999999997</v>
      </c>
      <c r="CD16" s="111"/>
      <c r="CE16" s="15">
        <v>9</v>
      </c>
      <c r="CF16" s="96">
        <v>944.83</v>
      </c>
      <c r="CG16" s="417">
        <v>44391</v>
      </c>
      <c r="CH16" s="96">
        <v>944.83</v>
      </c>
      <c r="CI16" s="420" t="s">
        <v>469</v>
      </c>
      <c r="CJ16" s="419">
        <v>48</v>
      </c>
      <c r="CK16" s="676">
        <f t="shared" si="13"/>
        <v>45351.840000000004</v>
      </c>
      <c r="CN16" s="98"/>
      <c r="CO16" s="15">
        <v>9</v>
      </c>
      <c r="CP16" s="96">
        <v>889.49</v>
      </c>
      <c r="CQ16" s="417">
        <v>44392</v>
      </c>
      <c r="CR16" s="96">
        <v>889.49</v>
      </c>
      <c r="CS16" s="420" t="s">
        <v>473</v>
      </c>
      <c r="CT16" s="419">
        <v>49</v>
      </c>
      <c r="CU16" s="689">
        <f t="shared" si="48"/>
        <v>43585.01</v>
      </c>
      <c r="CX16" s="111"/>
      <c r="CY16" s="15">
        <v>9</v>
      </c>
      <c r="CZ16" s="96">
        <v>875.9</v>
      </c>
      <c r="DA16" s="357">
        <v>44393</v>
      </c>
      <c r="DB16" s="96">
        <v>875.9</v>
      </c>
      <c r="DC16" s="99" t="s">
        <v>481</v>
      </c>
      <c r="DD16" s="74">
        <v>50</v>
      </c>
      <c r="DE16" s="676">
        <f t="shared" si="14"/>
        <v>43795</v>
      </c>
      <c r="DH16" s="111"/>
      <c r="DI16" s="15">
        <v>9</v>
      </c>
      <c r="DJ16" s="96">
        <v>892.2</v>
      </c>
      <c r="DK16" s="417">
        <v>44393</v>
      </c>
      <c r="DL16" s="96">
        <v>892.2</v>
      </c>
      <c r="DM16" s="420" t="s">
        <v>484</v>
      </c>
      <c r="DN16" s="419">
        <v>50</v>
      </c>
      <c r="DO16" s="689">
        <f t="shared" si="15"/>
        <v>44610</v>
      </c>
      <c r="DR16" s="111"/>
      <c r="DS16" s="15">
        <v>9</v>
      </c>
      <c r="DT16" s="96">
        <v>912.2</v>
      </c>
      <c r="DU16" s="417">
        <v>44397</v>
      </c>
      <c r="DV16" s="96">
        <v>912.2</v>
      </c>
      <c r="DW16" s="420" t="s">
        <v>504</v>
      </c>
      <c r="DX16" s="419">
        <v>52</v>
      </c>
      <c r="DY16" s="676">
        <f t="shared" si="16"/>
        <v>47434.400000000001</v>
      </c>
      <c r="EB16" s="111"/>
      <c r="EC16" s="15">
        <v>9</v>
      </c>
      <c r="ED16" s="72">
        <v>908.5</v>
      </c>
      <c r="EE16" s="373">
        <v>44398</v>
      </c>
      <c r="EF16" s="72">
        <v>908.5</v>
      </c>
      <c r="EG16" s="73" t="s">
        <v>511</v>
      </c>
      <c r="EH16" s="74">
        <v>52</v>
      </c>
      <c r="EI16" s="676">
        <f t="shared" si="17"/>
        <v>47242</v>
      </c>
      <c r="EL16" s="472"/>
      <c r="EM16" s="15">
        <v>9</v>
      </c>
      <c r="EN16" s="306">
        <v>942.11</v>
      </c>
      <c r="EO16" s="362">
        <v>44399</v>
      </c>
      <c r="EP16" s="306">
        <v>942.11</v>
      </c>
      <c r="EQ16" s="291" t="s">
        <v>520</v>
      </c>
      <c r="ER16" s="292">
        <v>52</v>
      </c>
      <c r="ES16" s="676">
        <f t="shared" si="18"/>
        <v>48989.72</v>
      </c>
      <c r="EV16" s="111"/>
      <c r="EW16" s="15">
        <v>9</v>
      </c>
      <c r="EX16" s="72">
        <v>885.9</v>
      </c>
      <c r="EY16" s="373">
        <v>44400</v>
      </c>
      <c r="EZ16" s="72">
        <v>885.9</v>
      </c>
      <c r="FA16" s="291" t="s">
        <v>528</v>
      </c>
      <c r="FB16" s="74">
        <v>52</v>
      </c>
      <c r="FC16" s="354">
        <f t="shared" si="19"/>
        <v>46066.799999999996</v>
      </c>
      <c r="FF16" s="472"/>
      <c r="FG16" s="15">
        <v>9</v>
      </c>
      <c r="FH16" s="306">
        <v>889.5</v>
      </c>
      <c r="FI16" s="362">
        <v>44400</v>
      </c>
      <c r="FJ16" s="306">
        <v>889.5</v>
      </c>
      <c r="FK16" s="291" t="s">
        <v>523</v>
      </c>
      <c r="FL16" s="292">
        <v>52</v>
      </c>
      <c r="FM16" s="676">
        <f t="shared" si="20"/>
        <v>46254</v>
      </c>
      <c r="FP16" s="111"/>
      <c r="FQ16" s="15">
        <v>9</v>
      </c>
      <c r="FR16" s="96">
        <v>962.52</v>
      </c>
      <c r="FS16" s="357">
        <v>44401</v>
      </c>
      <c r="FT16" s="96">
        <v>962.52</v>
      </c>
      <c r="FU16" s="73" t="s">
        <v>537</v>
      </c>
      <c r="FV16" s="74">
        <v>54</v>
      </c>
      <c r="FW16" s="676">
        <f t="shared" si="21"/>
        <v>51976.08</v>
      </c>
      <c r="FZ16" s="111"/>
      <c r="GA16" s="15">
        <v>9</v>
      </c>
      <c r="GB16" s="72">
        <v>879.5</v>
      </c>
      <c r="GC16" s="573">
        <v>44404</v>
      </c>
      <c r="GD16" s="72">
        <v>879.5</v>
      </c>
      <c r="GE16" s="291" t="s">
        <v>515</v>
      </c>
      <c r="GF16" s="292">
        <v>54</v>
      </c>
      <c r="GG16" s="354">
        <f t="shared" si="22"/>
        <v>47493</v>
      </c>
      <c r="GJ16" s="111"/>
      <c r="GK16" s="15">
        <v>9</v>
      </c>
      <c r="GL16" s="551">
        <v>892.2</v>
      </c>
      <c r="GM16" s="357">
        <v>44404</v>
      </c>
      <c r="GN16" s="551">
        <v>892.2</v>
      </c>
      <c r="GO16" s="99" t="s">
        <v>547</v>
      </c>
      <c r="GP16" s="74">
        <v>54</v>
      </c>
      <c r="GQ16" s="676">
        <f t="shared" si="23"/>
        <v>48178.8</v>
      </c>
      <c r="GT16" s="111"/>
      <c r="GU16" s="15">
        <v>9</v>
      </c>
      <c r="GV16" s="96">
        <v>937.12</v>
      </c>
      <c r="GW16" s="357">
        <v>44405</v>
      </c>
      <c r="GX16" s="96">
        <v>937.12</v>
      </c>
      <c r="GY16" s="99" t="s">
        <v>551</v>
      </c>
      <c r="GZ16" s="74">
        <v>54</v>
      </c>
      <c r="HA16" s="676">
        <f t="shared" si="24"/>
        <v>50604.480000000003</v>
      </c>
      <c r="HD16" s="111"/>
      <c r="HE16" s="15">
        <v>9</v>
      </c>
      <c r="HF16" s="96">
        <v>899.02</v>
      </c>
      <c r="HG16" s="357">
        <v>44407</v>
      </c>
      <c r="HH16" s="96">
        <v>899.02</v>
      </c>
      <c r="HI16" s="99" t="s">
        <v>558</v>
      </c>
      <c r="HJ16" s="74">
        <v>54</v>
      </c>
      <c r="HK16" s="676">
        <f t="shared" si="25"/>
        <v>48547.08</v>
      </c>
      <c r="HN16" s="111"/>
      <c r="HO16" s="15">
        <v>9</v>
      </c>
      <c r="HP16" s="306">
        <v>888.1</v>
      </c>
      <c r="HQ16" s="362">
        <v>44408</v>
      </c>
      <c r="HR16" s="306">
        <v>888.1</v>
      </c>
      <c r="HS16" s="422" t="s">
        <v>565</v>
      </c>
      <c r="HT16" s="292">
        <v>54</v>
      </c>
      <c r="HU16" s="354">
        <f t="shared" si="26"/>
        <v>47957.4</v>
      </c>
      <c r="HX16" s="98"/>
      <c r="HY16" s="15">
        <v>9</v>
      </c>
      <c r="HZ16" s="72">
        <v>934.4</v>
      </c>
      <c r="IA16" s="373">
        <v>44407</v>
      </c>
      <c r="IB16" s="72">
        <v>934.4</v>
      </c>
      <c r="IC16" s="73" t="s">
        <v>559</v>
      </c>
      <c r="ID16" s="74">
        <v>54</v>
      </c>
      <c r="IE16" s="676">
        <f t="shared" si="27"/>
        <v>50457.599999999999</v>
      </c>
      <c r="IH16" s="98"/>
      <c r="II16" s="15">
        <v>9</v>
      </c>
      <c r="IJ16" s="72"/>
      <c r="IK16" s="373"/>
      <c r="IL16" s="72"/>
      <c r="IM16" s="73"/>
      <c r="IN16" s="74"/>
      <c r="IO16" s="676">
        <f t="shared" si="28"/>
        <v>0</v>
      </c>
      <c r="IR16" s="111"/>
      <c r="IS16" s="15">
        <v>9</v>
      </c>
      <c r="IT16" s="306"/>
      <c r="IU16" s="270"/>
      <c r="IV16" s="306"/>
      <c r="IW16" s="580"/>
      <c r="IX16" s="292"/>
      <c r="IY16" s="354">
        <f t="shared" si="29"/>
        <v>0</v>
      </c>
      <c r="IZ16" s="96"/>
      <c r="JA16" s="72"/>
      <c r="JB16" s="111"/>
      <c r="JC16" s="15">
        <v>9</v>
      </c>
      <c r="JD16" s="96"/>
      <c r="JE16" s="373"/>
      <c r="JF16" s="96"/>
      <c r="JG16" s="73"/>
      <c r="JH16" s="74"/>
      <c r="JI16" s="676">
        <f t="shared" si="30"/>
        <v>0</v>
      </c>
      <c r="JJ16" s="72"/>
      <c r="JL16" s="111"/>
      <c r="JM16" s="15">
        <v>9</v>
      </c>
      <c r="JN16" s="96"/>
      <c r="JO16" s="357"/>
      <c r="JP16" s="96"/>
      <c r="JQ16" s="73"/>
      <c r="JR16" s="74"/>
      <c r="JS16" s="676">
        <f t="shared" si="31"/>
        <v>0</v>
      </c>
      <c r="JV16" s="111"/>
      <c r="JW16" s="15">
        <v>9</v>
      </c>
      <c r="JX16" s="72"/>
      <c r="JY16" s="373"/>
      <c r="JZ16" s="72"/>
      <c r="KA16" s="73"/>
      <c r="KB16" s="74"/>
      <c r="KC16" s="676">
        <f t="shared" si="32"/>
        <v>0</v>
      </c>
      <c r="KF16" s="111"/>
      <c r="KG16" s="15">
        <v>9</v>
      </c>
      <c r="KH16" s="72"/>
      <c r="KI16" s="373"/>
      <c r="KJ16" s="72"/>
      <c r="KK16" s="73"/>
      <c r="KL16" s="74"/>
      <c r="KM16" s="676">
        <f t="shared" si="33"/>
        <v>0</v>
      </c>
      <c r="KP16" s="111"/>
      <c r="KQ16" s="15">
        <v>9</v>
      </c>
      <c r="KR16" s="72"/>
      <c r="KS16" s="373"/>
      <c r="KT16" s="72"/>
      <c r="KU16" s="73"/>
      <c r="KV16" s="74"/>
      <c r="KW16" s="676">
        <f t="shared" si="34"/>
        <v>0</v>
      </c>
      <c r="KZ16" s="111"/>
      <c r="LA16" s="15">
        <v>9</v>
      </c>
      <c r="LB16" s="96"/>
      <c r="LC16" s="357"/>
      <c r="LD16" s="96"/>
      <c r="LE16" s="99"/>
      <c r="LF16" s="74"/>
      <c r="LG16" s="676">
        <f t="shared" si="35"/>
        <v>0</v>
      </c>
      <c r="LJ16" s="111"/>
      <c r="LK16" s="15">
        <v>9</v>
      </c>
      <c r="LL16" s="96"/>
      <c r="LM16" s="357"/>
      <c r="LN16" s="96"/>
      <c r="LO16" s="99"/>
      <c r="LP16" s="74"/>
      <c r="LQ16" s="676">
        <f t="shared" si="36"/>
        <v>0</v>
      </c>
      <c r="LT16" s="111"/>
      <c r="LU16" s="15">
        <v>9</v>
      </c>
      <c r="LV16" s="96"/>
      <c r="LW16" s="357"/>
      <c r="LX16" s="96"/>
      <c r="LY16" s="99"/>
      <c r="LZ16" s="74"/>
      <c r="MA16" s="676">
        <f t="shared" si="37"/>
        <v>0</v>
      </c>
      <c r="MC16" s="111"/>
      <c r="MD16" s="15">
        <v>9</v>
      </c>
      <c r="ME16" s="428"/>
      <c r="MF16" s="357"/>
      <c r="MG16" s="428"/>
      <c r="MH16" s="99"/>
      <c r="MI16" s="74"/>
      <c r="MJ16" s="74">
        <f t="shared" si="38"/>
        <v>0</v>
      </c>
      <c r="MM16" s="111"/>
      <c r="MN16" s="15">
        <v>9</v>
      </c>
      <c r="MO16" s="96"/>
      <c r="MP16" s="357"/>
      <c r="MQ16" s="96"/>
      <c r="MR16" s="99"/>
      <c r="MS16" s="74"/>
      <c r="MT16" s="74">
        <f t="shared" si="39"/>
        <v>0</v>
      </c>
      <c r="MW16" s="111"/>
      <c r="MX16" s="15">
        <v>9</v>
      </c>
      <c r="MY16" s="428"/>
      <c r="MZ16" s="357"/>
      <c r="NA16" s="428"/>
      <c r="NB16" s="99"/>
      <c r="NC16" s="74"/>
      <c r="ND16" s="74">
        <f t="shared" si="5"/>
        <v>0</v>
      </c>
      <c r="NG16" s="111"/>
      <c r="NH16" s="15">
        <v>9</v>
      </c>
      <c r="NI16" s="96"/>
      <c r="NJ16" s="357"/>
      <c r="NK16" s="96"/>
      <c r="NL16" s="99"/>
      <c r="NM16" s="74"/>
      <c r="NN16" s="74">
        <f t="shared" si="40"/>
        <v>0</v>
      </c>
      <c r="NQ16" s="111"/>
      <c r="NR16" s="15">
        <v>9</v>
      </c>
      <c r="NS16" s="96"/>
      <c r="NT16" s="357"/>
      <c r="NU16" s="96"/>
      <c r="NV16" s="99"/>
      <c r="NW16" s="74"/>
      <c r="NX16" s="74">
        <f t="shared" si="41"/>
        <v>0</v>
      </c>
      <c r="OA16" s="111"/>
      <c r="OB16" s="15">
        <v>9</v>
      </c>
      <c r="OC16" s="96"/>
      <c r="OD16" s="357"/>
      <c r="OE16" s="96"/>
      <c r="OF16" s="99"/>
      <c r="OG16" s="74"/>
      <c r="OH16" s="74">
        <f t="shared" si="42"/>
        <v>0</v>
      </c>
      <c r="OK16" s="111"/>
      <c r="OL16" s="15">
        <v>9</v>
      </c>
      <c r="OM16" s="96"/>
      <c r="ON16" s="357"/>
      <c r="OO16" s="96"/>
      <c r="OP16" s="99"/>
      <c r="OQ16" s="74"/>
      <c r="OR16" s="74">
        <f t="shared" si="43"/>
        <v>0</v>
      </c>
      <c r="OU16" s="111"/>
      <c r="OV16" s="15">
        <v>9</v>
      </c>
      <c r="OW16" s="306"/>
      <c r="OX16" s="362"/>
      <c r="OY16" s="306"/>
      <c r="OZ16" s="350"/>
      <c r="PA16" s="292"/>
      <c r="PB16" s="292">
        <f t="shared" si="44"/>
        <v>0</v>
      </c>
      <c r="PE16" s="98"/>
      <c r="PF16" s="15">
        <v>9</v>
      </c>
      <c r="PG16" s="96"/>
      <c r="PH16" s="357"/>
      <c r="PI16" s="96"/>
      <c r="PJ16" s="99"/>
      <c r="PK16" s="74"/>
      <c r="PL16" s="74">
        <f t="shared" si="45"/>
        <v>0</v>
      </c>
      <c r="PN16" s="79" t="s">
        <v>41</v>
      </c>
      <c r="PO16" s="111"/>
      <c r="PP16" s="15">
        <v>9</v>
      </c>
      <c r="PQ16" s="96"/>
      <c r="PR16" s="357"/>
      <c r="PS16" s="96"/>
      <c r="PT16" s="99"/>
      <c r="PU16" s="74"/>
      <c r="PX16" s="111"/>
      <c r="PY16" s="15">
        <v>9</v>
      </c>
      <c r="PZ16" s="96"/>
      <c r="QA16" s="144"/>
      <c r="QB16" s="96"/>
      <c r="QC16" s="99"/>
      <c r="QD16" s="74"/>
      <c r="QG16" s="111"/>
      <c r="QH16" s="15">
        <v>9</v>
      </c>
      <c r="QI16" s="96"/>
      <c r="QJ16" s="357"/>
      <c r="QK16" s="96"/>
      <c r="QL16" s="99"/>
      <c r="QM16" s="74"/>
      <c r="QP16" s="111"/>
      <c r="QQ16" s="15">
        <v>9</v>
      </c>
      <c r="QR16" s="96"/>
      <c r="QS16" s="357"/>
      <c r="QT16" s="96"/>
      <c r="QU16" s="99"/>
      <c r="QV16" s="74"/>
      <c r="QY16" s="111"/>
      <c r="QZ16" s="15">
        <v>9</v>
      </c>
      <c r="RA16" s="96"/>
      <c r="RB16" s="357"/>
      <c r="RC16" s="96"/>
      <c r="RD16" s="99"/>
      <c r="RE16" s="74"/>
      <c r="RH16" s="111"/>
      <c r="RI16" s="15">
        <v>9</v>
      </c>
      <c r="RJ16" s="96"/>
      <c r="RK16" s="357"/>
      <c r="RL16" s="96"/>
      <c r="RM16" s="99"/>
      <c r="RN16" s="74"/>
      <c r="RQ16" s="111"/>
      <c r="RR16" s="15">
        <v>9</v>
      </c>
      <c r="RS16" s="96"/>
      <c r="RT16" s="144"/>
      <c r="RU16" s="96"/>
      <c r="RV16" s="99"/>
      <c r="RW16" s="74"/>
      <c r="RZ16" s="111"/>
      <c r="SA16" s="15">
        <v>9</v>
      </c>
      <c r="SB16" s="96"/>
      <c r="SC16" s="83"/>
      <c r="SD16" s="96"/>
      <c r="SE16" s="99"/>
      <c r="SF16" s="74"/>
      <c r="SI16" s="111"/>
      <c r="SJ16" s="15">
        <v>9</v>
      </c>
      <c r="SK16" s="96"/>
      <c r="SL16" s="83"/>
      <c r="SM16" s="96"/>
      <c r="SN16" s="99"/>
      <c r="SO16" s="74"/>
      <c r="SR16" s="111"/>
      <c r="SS16" s="15"/>
      <c r="ST16" s="96"/>
      <c r="SU16" s="83"/>
      <c r="SV16" s="96"/>
      <c r="SW16" s="99"/>
      <c r="SX16" s="74"/>
      <c r="TA16" s="111"/>
      <c r="TB16" s="15">
        <v>9</v>
      </c>
      <c r="TC16" s="96"/>
      <c r="TD16" s="427"/>
      <c r="TE16" s="195"/>
      <c r="TF16" s="420"/>
      <c r="TG16" s="419"/>
      <c r="TJ16" s="111"/>
      <c r="TK16" s="15">
        <v>9</v>
      </c>
      <c r="TL16" s="96"/>
      <c r="TM16" s="83"/>
      <c r="TN16" s="96"/>
      <c r="TO16" s="99"/>
      <c r="TP16" s="74"/>
      <c r="TS16" s="111"/>
      <c r="TT16" s="15">
        <v>9</v>
      </c>
      <c r="TU16" s="96"/>
      <c r="TV16" s="83"/>
      <c r="TW16" s="96"/>
      <c r="TX16" s="99"/>
      <c r="TY16" s="74"/>
      <c r="UB16" s="111"/>
      <c r="UC16" s="15">
        <v>9</v>
      </c>
      <c r="UD16" s="96"/>
      <c r="UE16" s="83"/>
      <c r="UF16" s="96"/>
      <c r="UG16" s="99"/>
      <c r="UH16" s="74"/>
      <c r="UK16" s="111"/>
      <c r="UL16" s="15">
        <v>9</v>
      </c>
      <c r="UM16" s="96"/>
      <c r="UN16" s="83"/>
      <c r="UO16" s="96"/>
      <c r="UP16" s="99"/>
      <c r="UQ16" s="74"/>
      <c r="UT16" s="111"/>
      <c r="UU16" s="15">
        <v>9</v>
      </c>
      <c r="UV16" s="96"/>
      <c r="UW16" s="83"/>
      <c r="UX16" s="96"/>
      <c r="UY16" s="99"/>
      <c r="UZ16" s="74"/>
      <c r="VC16" s="111"/>
      <c r="VD16" s="15">
        <v>9</v>
      </c>
      <c r="VE16" s="96"/>
      <c r="VF16" s="83"/>
      <c r="VG16" s="96"/>
      <c r="VH16" s="99"/>
      <c r="VI16" s="74"/>
      <c r="VL16" s="111"/>
      <c r="VM16" s="15">
        <v>9</v>
      </c>
      <c r="VN16" s="96"/>
      <c r="VO16" s="83"/>
      <c r="VP16" s="96"/>
      <c r="VQ16" s="99"/>
      <c r="VR16" s="74"/>
      <c r="VU16" s="111"/>
      <c r="VV16" s="15">
        <v>9</v>
      </c>
      <c r="VW16" s="96"/>
      <c r="VX16" s="83"/>
      <c r="VY16" s="96"/>
      <c r="VZ16" s="99"/>
      <c r="WA16" s="74"/>
      <c r="WD16" s="111"/>
      <c r="WE16" s="15">
        <v>9</v>
      </c>
      <c r="WF16" s="96"/>
      <c r="WG16" s="83"/>
      <c r="WH16" s="96"/>
      <c r="WI16" s="99"/>
      <c r="WJ16" s="74"/>
      <c r="WM16" s="111"/>
      <c r="WN16" s="15">
        <v>9</v>
      </c>
      <c r="WO16" s="96"/>
      <c r="WP16" s="83"/>
      <c r="WQ16" s="96"/>
      <c r="WR16" s="99"/>
      <c r="WS16" s="74"/>
      <c r="WV16" s="111"/>
      <c r="WW16" s="15">
        <v>9</v>
      </c>
      <c r="WX16" s="96"/>
      <c r="WY16" s="83"/>
      <c r="WZ16" s="96"/>
      <c r="XA16" s="99"/>
      <c r="XB16" s="74"/>
      <c r="XE16" s="111"/>
      <c r="XF16" s="15">
        <v>9</v>
      </c>
      <c r="XG16" s="96"/>
      <c r="XH16" s="83"/>
      <c r="XI16" s="96"/>
      <c r="XJ16" s="99"/>
      <c r="XK16" s="74"/>
      <c r="XN16" s="111"/>
      <c r="XO16" s="15">
        <v>9</v>
      </c>
      <c r="XP16" s="96"/>
      <c r="XQ16" s="83"/>
      <c r="XR16" s="96"/>
      <c r="XS16" s="99"/>
      <c r="XT16" s="74"/>
      <c r="XW16" s="111"/>
      <c r="XX16" s="15">
        <v>9</v>
      </c>
      <c r="XY16" s="96"/>
      <c r="XZ16" s="83"/>
      <c r="YA16" s="96"/>
      <c r="YB16" s="99"/>
      <c r="YC16" s="74"/>
      <c r="YF16" s="111"/>
      <c r="YG16" s="15">
        <v>9</v>
      </c>
      <c r="YH16" s="96"/>
      <c r="YI16" s="83"/>
      <c r="YJ16" s="96"/>
      <c r="YK16" s="99"/>
      <c r="YL16" s="74"/>
      <c r="YO16" s="111"/>
      <c r="YP16" s="15">
        <v>9</v>
      </c>
      <c r="YQ16" s="96"/>
      <c r="YR16" s="83"/>
      <c r="YS16" s="96"/>
      <c r="YT16" s="99"/>
      <c r="YU16" s="74"/>
      <c r="YX16" s="111"/>
      <c r="YY16" s="15">
        <v>9</v>
      </c>
      <c r="YZ16" s="96"/>
      <c r="ZA16" s="83"/>
      <c r="ZB16" s="96"/>
      <c r="ZC16" s="99"/>
      <c r="ZD16" s="74"/>
      <c r="ZG16" s="111"/>
      <c r="ZH16" s="15">
        <v>9</v>
      </c>
      <c r="ZI16" s="96"/>
      <c r="ZJ16" s="83"/>
      <c r="ZK16" s="96"/>
      <c r="ZL16" s="99"/>
      <c r="ZM16" s="74"/>
      <c r="ZP16" s="111"/>
      <c r="ZQ16" s="15">
        <v>9</v>
      </c>
      <c r="ZR16" s="96"/>
      <c r="ZS16" s="83"/>
      <c r="ZT16" s="96"/>
      <c r="ZU16" s="99"/>
      <c r="ZV16" s="74"/>
      <c r="ZY16" s="111"/>
      <c r="ZZ16" s="15">
        <v>9</v>
      </c>
      <c r="AAA16" s="96"/>
      <c r="AAB16" s="83"/>
      <c r="AAC16" s="96"/>
      <c r="AAD16" s="99"/>
      <c r="AAE16" s="74"/>
      <c r="AAH16" s="111"/>
      <c r="AAI16" s="15">
        <v>9</v>
      </c>
      <c r="AAJ16" s="96"/>
      <c r="AAK16" s="83"/>
      <c r="AAL16" s="96"/>
      <c r="AAM16" s="99"/>
      <c r="AAN16" s="74"/>
      <c r="AAQ16" s="111"/>
      <c r="AAR16" s="15">
        <v>9</v>
      </c>
      <c r="AAS16" s="96"/>
      <c r="AAT16" s="83"/>
      <c r="AAU16" s="96"/>
      <c r="AAV16" s="99"/>
      <c r="AAW16" s="74"/>
      <c r="AAZ16" s="111"/>
      <c r="ABA16" s="15">
        <v>9</v>
      </c>
      <c r="ABB16" s="96"/>
      <c r="ABC16" s="83"/>
      <c r="ABD16" s="96"/>
      <c r="ABE16" s="99"/>
      <c r="ABF16" s="74"/>
      <c r="ABI16" s="111"/>
      <c r="ABJ16" s="15">
        <v>9</v>
      </c>
      <c r="ABK16" s="96"/>
      <c r="ABL16" s="83"/>
      <c r="ABM16" s="96"/>
      <c r="ABN16" s="99"/>
      <c r="ABO16" s="74"/>
      <c r="ABR16" s="111"/>
      <c r="ABS16" s="15">
        <v>9</v>
      </c>
      <c r="ABT16" s="96"/>
      <c r="ABU16" s="83"/>
      <c r="ABV16" s="96"/>
      <c r="ABW16" s="99"/>
      <c r="ABX16" s="74"/>
      <c r="ACA16" s="111"/>
      <c r="ACB16" s="15">
        <v>9</v>
      </c>
      <c r="ACC16" s="96"/>
      <c r="ACD16" s="83"/>
      <c r="ACE16" s="96"/>
      <c r="ACF16" s="99"/>
      <c r="ACG16" s="74"/>
      <c r="ACJ16" s="111"/>
      <c r="ACK16" s="15">
        <v>9</v>
      </c>
      <c r="ACL16" s="96"/>
      <c r="ACM16" s="83"/>
      <c r="ACN16" s="96"/>
      <c r="ACO16" s="99"/>
      <c r="ACP16" s="74"/>
      <c r="ACS16" s="111"/>
      <c r="ACT16" s="15">
        <v>9</v>
      </c>
      <c r="ACU16" s="96"/>
      <c r="ACV16" s="83"/>
      <c r="ACW16" s="96"/>
      <c r="ACX16" s="99"/>
      <c r="ACY16" s="74"/>
      <c r="ADB16" s="111"/>
      <c r="ADC16" s="15">
        <v>9</v>
      </c>
      <c r="ADD16" s="96"/>
      <c r="ADE16" s="83"/>
      <c r="ADF16" s="96"/>
      <c r="ADG16" s="99"/>
      <c r="ADH16" s="74"/>
      <c r="ADK16" s="111"/>
      <c r="ADL16" s="15">
        <v>9</v>
      </c>
      <c r="ADM16" s="96"/>
      <c r="ADN16" s="83"/>
      <c r="ADO16" s="96"/>
      <c r="ADP16" s="99"/>
      <c r="ADQ16" s="74"/>
      <c r="ADT16" s="111"/>
      <c r="ADU16" s="15">
        <v>9</v>
      </c>
      <c r="ADV16" s="96"/>
      <c r="ADW16" s="83"/>
      <c r="ADX16" s="96"/>
      <c r="ADY16" s="99"/>
      <c r="ADZ16" s="74"/>
      <c r="AEC16" s="111"/>
      <c r="AED16" s="15">
        <v>9</v>
      </c>
      <c r="AEE16" s="96"/>
      <c r="AEF16" s="83"/>
      <c r="AEG16" s="96"/>
      <c r="AEH16" s="99"/>
      <c r="AEI16" s="74"/>
      <c r="AEL16" s="111"/>
      <c r="AEM16" s="15">
        <v>9</v>
      </c>
      <c r="AEN16" s="96"/>
      <c r="AEO16" s="83"/>
      <c r="AEP16" s="96"/>
      <c r="AEQ16" s="99"/>
      <c r="AER16" s="74"/>
    </row>
    <row r="17" spans="1:827" x14ac:dyDescent="0.25">
      <c r="A17" s="146">
        <v>14</v>
      </c>
      <c r="B17" s="79" t="str">
        <f t="shared" ref="B17:I17" si="55">EK5</f>
        <v>TYSON FRESH MEAT</v>
      </c>
      <c r="C17" s="79" t="str">
        <f t="shared" si="55"/>
        <v xml:space="preserve">I B P </v>
      </c>
      <c r="D17" s="107" t="str">
        <f t="shared" si="55"/>
        <v>PED. 67982019</v>
      </c>
      <c r="E17" s="144">
        <f t="shared" si="55"/>
        <v>44399</v>
      </c>
      <c r="F17" s="90">
        <f t="shared" si="55"/>
        <v>18606.96</v>
      </c>
      <c r="G17" s="76">
        <f t="shared" si="55"/>
        <v>20</v>
      </c>
      <c r="H17" s="49">
        <f t="shared" si="55"/>
        <v>18631.2</v>
      </c>
      <c r="I17" s="110">
        <f t="shared" si="55"/>
        <v>-24.240000000001601</v>
      </c>
      <c r="L17" s="111"/>
      <c r="M17" s="15">
        <v>9</v>
      </c>
      <c r="N17" s="96">
        <v>904.6</v>
      </c>
      <c r="O17" s="357">
        <v>44383</v>
      </c>
      <c r="P17" s="96">
        <v>904.9</v>
      </c>
      <c r="Q17" s="73" t="s">
        <v>409</v>
      </c>
      <c r="R17" s="74">
        <v>43</v>
      </c>
      <c r="S17" s="676">
        <f t="shared" si="47"/>
        <v>38910.699999999997</v>
      </c>
      <c r="T17" s="267"/>
      <c r="V17" s="111"/>
      <c r="W17" s="15">
        <v>10</v>
      </c>
      <c r="X17" s="306">
        <v>932.13</v>
      </c>
      <c r="Y17" s="362">
        <v>44384</v>
      </c>
      <c r="Z17" s="306">
        <v>932.13</v>
      </c>
      <c r="AA17" s="422" t="s">
        <v>420</v>
      </c>
      <c r="AB17" s="292">
        <v>43</v>
      </c>
      <c r="AC17" s="354">
        <f t="shared" si="7"/>
        <v>40081.589999999997</v>
      </c>
      <c r="AF17" s="111"/>
      <c r="AG17" s="15">
        <v>10</v>
      </c>
      <c r="AH17" s="96">
        <v>894.03</v>
      </c>
      <c r="AI17" s="357">
        <v>44385</v>
      </c>
      <c r="AJ17" s="96">
        <v>894.03</v>
      </c>
      <c r="AK17" s="99" t="s">
        <v>427</v>
      </c>
      <c r="AL17" s="74">
        <v>45</v>
      </c>
      <c r="AM17" s="684">
        <f t="shared" si="8"/>
        <v>40231.35</v>
      </c>
      <c r="AP17" s="111"/>
      <c r="AQ17" s="15">
        <v>10</v>
      </c>
      <c r="AR17" s="351">
        <v>837.8</v>
      </c>
      <c r="AS17" s="362">
        <v>44386</v>
      </c>
      <c r="AT17" s="351">
        <v>837.8</v>
      </c>
      <c r="AU17" s="350" t="s">
        <v>435</v>
      </c>
      <c r="AV17" s="292">
        <v>46</v>
      </c>
      <c r="AW17" s="354">
        <f t="shared" si="9"/>
        <v>38538.799999999996</v>
      </c>
      <c r="AZ17" s="111"/>
      <c r="BA17" s="15">
        <v>10</v>
      </c>
      <c r="BB17" s="96">
        <v>877.7</v>
      </c>
      <c r="BC17" s="144">
        <v>44386</v>
      </c>
      <c r="BD17" s="96">
        <v>877.7</v>
      </c>
      <c r="BE17" s="99" t="s">
        <v>437</v>
      </c>
      <c r="BF17" s="416">
        <v>46</v>
      </c>
      <c r="BG17" s="704">
        <f t="shared" si="10"/>
        <v>40374.200000000004</v>
      </c>
      <c r="BJ17" s="111"/>
      <c r="BK17" s="15">
        <v>10</v>
      </c>
      <c r="BL17" s="96">
        <v>880.4</v>
      </c>
      <c r="BM17" s="144">
        <v>44390</v>
      </c>
      <c r="BN17" s="96">
        <v>880.4</v>
      </c>
      <c r="BO17" s="99" t="s">
        <v>458</v>
      </c>
      <c r="BP17" s="416">
        <v>48</v>
      </c>
      <c r="BQ17" s="704">
        <f t="shared" si="11"/>
        <v>42259.199999999997</v>
      </c>
      <c r="BT17" s="111"/>
      <c r="BU17" s="289">
        <v>10</v>
      </c>
      <c r="BV17" s="290">
        <v>863.2</v>
      </c>
      <c r="BW17" s="417">
        <v>44390</v>
      </c>
      <c r="BX17" s="290">
        <v>863.2</v>
      </c>
      <c r="BY17" s="418" t="s">
        <v>457</v>
      </c>
      <c r="BZ17" s="419">
        <v>48</v>
      </c>
      <c r="CA17" s="676">
        <f t="shared" si="12"/>
        <v>41433.600000000006</v>
      </c>
      <c r="CD17" s="111"/>
      <c r="CE17" s="15">
        <v>10</v>
      </c>
      <c r="CF17" s="96">
        <v>933.94</v>
      </c>
      <c r="CG17" s="417">
        <v>44391</v>
      </c>
      <c r="CH17" s="96">
        <v>933.94</v>
      </c>
      <c r="CI17" s="420" t="s">
        <v>469</v>
      </c>
      <c r="CJ17" s="419">
        <v>48</v>
      </c>
      <c r="CK17" s="676">
        <f t="shared" si="13"/>
        <v>44829.120000000003</v>
      </c>
      <c r="CN17" s="98"/>
      <c r="CO17" s="15">
        <v>10</v>
      </c>
      <c r="CP17" s="96">
        <v>923.96</v>
      </c>
      <c r="CQ17" s="417">
        <v>44392</v>
      </c>
      <c r="CR17" s="96">
        <v>923.96</v>
      </c>
      <c r="CS17" s="420" t="s">
        <v>473</v>
      </c>
      <c r="CT17" s="419">
        <v>49</v>
      </c>
      <c r="CU17" s="689">
        <f t="shared" si="48"/>
        <v>45274.04</v>
      </c>
      <c r="CX17" s="111"/>
      <c r="CY17" s="15">
        <v>10</v>
      </c>
      <c r="CZ17" s="96">
        <v>882.2</v>
      </c>
      <c r="DA17" s="357">
        <v>44393</v>
      </c>
      <c r="DB17" s="96">
        <v>882.2</v>
      </c>
      <c r="DC17" s="99" t="s">
        <v>481</v>
      </c>
      <c r="DD17" s="74">
        <v>50</v>
      </c>
      <c r="DE17" s="676">
        <f t="shared" si="14"/>
        <v>44110</v>
      </c>
      <c r="DH17" s="111"/>
      <c r="DI17" s="15">
        <v>10</v>
      </c>
      <c r="DJ17" s="72">
        <v>889.5</v>
      </c>
      <c r="DK17" s="417">
        <v>44393</v>
      </c>
      <c r="DL17" s="72">
        <v>889.5</v>
      </c>
      <c r="DM17" s="420" t="s">
        <v>484</v>
      </c>
      <c r="DN17" s="419">
        <v>50</v>
      </c>
      <c r="DO17" s="689">
        <f t="shared" si="15"/>
        <v>44475</v>
      </c>
      <c r="DR17" s="111"/>
      <c r="DS17" s="15">
        <v>10</v>
      </c>
      <c r="DT17" s="72">
        <v>930.8</v>
      </c>
      <c r="DU17" s="417">
        <v>44397</v>
      </c>
      <c r="DV17" s="72">
        <v>930.8</v>
      </c>
      <c r="DW17" s="420" t="s">
        <v>504</v>
      </c>
      <c r="DX17" s="419">
        <v>52</v>
      </c>
      <c r="DY17" s="676">
        <f t="shared" si="16"/>
        <v>48401.599999999999</v>
      </c>
      <c r="EB17" s="111"/>
      <c r="EC17" s="15">
        <v>10</v>
      </c>
      <c r="ED17" s="72">
        <v>905.8</v>
      </c>
      <c r="EE17" s="373">
        <v>44398</v>
      </c>
      <c r="EF17" s="72">
        <v>905.8</v>
      </c>
      <c r="EG17" s="73" t="s">
        <v>511</v>
      </c>
      <c r="EH17" s="74">
        <v>52</v>
      </c>
      <c r="EI17" s="676">
        <f t="shared" si="17"/>
        <v>47101.599999999999</v>
      </c>
      <c r="EL17" s="111"/>
      <c r="EM17" s="15">
        <v>10</v>
      </c>
      <c r="EN17" s="306">
        <v>959.8</v>
      </c>
      <c r="EO17" s="362">
        <v>44399</v>
      </c>
      <c r="EP17" s="306">
        <v>959.8</v>
      </c>
      <c r="EQ17" s="291" t="s">
        <v>520</v>
      </c>
      <c r="ER17" s="292">
        <v>52</v>
      </c>
      <c r="ES17" s="676">
        <f t="shared" si="18"/>
        <v>49909.599999999999</v>
      </c>
      <c r="EV17" s="111"/>
      <c r="EW17" s="15">
        <v>10</v>
      </c>
      <c r="EX17" s="72">
        <v>903.1</v>
      </c>
      <c r="EY17" s="373">
        <v>44400</v>
      </c>
      <c r="EZ17" s="72">
        <v>903.1</v>
      </c>
      <c r="FA17" s="291" t="s">
        <v>528</v>
      </c>
      <c r="FB17" s="74">
        <v>52</v>
      </c>
      <c r="FC17" s="354">
        <f t="shared" si="19"/>
        <v>46961.200000000004</v>
      </c>
      <c r="FF17" s="111"/>
      <c r="FG17" s="15">
        <v>10</v>
      </c>
      <c r="FH17" s="306">
        <v>899.5</v>
      </c>
      <c r="FI17" s="362">
        <v>44400</v>
      </c>
      <c r="FJ17" s="306">
        <v>899.5</v>
      </c>
      <c r="FK17" s="291" t="s">
        <v>523</v>
      </c>
      <c r="FL17" s="292">
        <v>52</v>
      </c>
      <c r="FM17" s="676">
        <f t="shared" si="20"/>
        <v>46774</v>
      </c>
      <c r="FP17" s="111"/>
      <c r="FQ17" s="15">
        <v>10</v>
      </c>
      <c r="FR17" s="96">
        <v>962.52</v>
      </c>
      <c r="FS17" s="357">
        <v>44401</v>
      </c>
      <c r="FT17" s="96">
        <v>962.52</v>
      </c>
      <c r="FU17" s="73" t="s">
        <v>537</v>
      </c>
      <c r="FV17" s="74">
        <v>54</v>
      </c>
      <c r="FW17" s="676">
        <f t="shared" si="21"/>
        <v>51976.08</v>
      </c>
      <c r="FZ17" s="111"/>
      <c r="GA17" s="15">
        <v>10</v>
      </c>
      <c r="GB17" s="72">
        <v>874.1</v>
      </c>
      <c r="GC17" s="573">
        <v>44404</v>
      </c>
      <c r="GD17" s="72">
        <v>874.1</v>
      </c>
      <c r="GE17" s="291" t="s">
        <v>515</v>
      </c>
      <c r="GF17" s="292">
        <v>54</v>
      </c>
      <c r="GG17" s="354">
        <f t="shared" si="22"/>
        <v>47201.4</v>
      </c>
      <c r="GJ17" s="111"/>
      <c r="GK17" s="15">
        <v>10</v>
      </c>
      <c r="GL17" s="551">
        <v>906.7</v>
      </c>
      <c r="GM17" s="357">
        <v>44404</v>
      </c>
      <c r="GN17" s="551">
        <v>906.7</v>
      </c>
      <c r="GO17" s="99" t="s">
        <v>547</v>
      </c>
      <c r="GP17" s="74">
        <v>54</v>
      </c>
      <c r="GQ17" s="676">
        <f t="shared" si="23"/>
        <v>48961.8</v>
      </c>
      <c r="GT17" s="111"/>
      <c r="GU17" s="15">
        <v>10</v>
      </c>
      <c r="GV17" s="96">
        <v>943.47</v>
      </c>
      <c r="GW17" s="357">
        <v>44405</v>
      </c>
      <c r="GX17" s="96">
        <v>943.47</v>
      </c>
      <c r="GY17" s="99" t="s">
        <v>551</v>
      </c>
      <c r="GZ17" s="74">
        <v>54</v>
      </c>
      <c r="HA17" s="676">
        <f t="shared" si="24"/>
        <v>50947.380000000005</v>
      </c>
      <c r="HD17" s="111"/>
      <c r="HE17" s="15">
        <v>10</v>
      </c>
      <c r="HF17" s="96">
        <v>961.61</v>
      </c>
      <c r="HG17" s="357">
        <v>44407</v>
      </c>
      <c r="HH17" s="96">
        <v>961.61</v>
      </c>
      <c r="HI17" s="99" t="s">
        <v>558</v>
      </c>
      <c r="HJ17" s="74">
        <v>54</v>
      </c>
      <c r="HK17" s="676">
        <f t="shared" si="25"/>
        <v>51926.94</v>
      </c>
      <c r="HN17" s="111"/>
      <c r="HO17" s="15">
        <v>10</v>
      </c>
      <c r="HP17" s="306">
        <v>922.6</v>
      </c>
      <c r="HQ17" s="362">
        <v>44408</v>
      </c>
      <c r="HR17" s="306">
        <v>922.6</v>
      </c>
      <c r="HS17" s="422" t="s">
        <v>564</v>
      </c>
      <c r="HT17" s="292">
        <v>54</v>
      </c>
      <c r="HU17" s="354">
        <f t="shared" si="26"/>
        <v>49820.4</v>
      </c>
      <c r="HX17" s="98"/>
      <c r="HY17" s="15">
        <v>10</v>
      </c>
      <c r="HZ17" s="72">
        <v>925.3</v>
      </c>
      <c r="IA17" s="373">
        <v>44407</v>
      </c>
      <c r="IB17" s="72">
        <v>925.3</v>
      </c>
      <c r="IC17" s="73" t="s">
        <v>559</v>
      </c>
      <c r="ID17" s="74">
        <v>54</v>
      </c>
      <c r="IE17" s="676">
        <f t="shared" si="27"/>
        <v>49966.2</v>
      </c>
      <c r="IH17" s="98"/>
      <c r="II17" s="15">
        <v>10</v>
      </c>
      <c r="IJ17" s="72"/>
      <c r="IK17" s="373"/>
      <c r="IL17" s="72"/>
      <c r="IM17" s="73"/>
      <c r="IN17" s="74"/>
      <c r="IO17" s="676">
        <f t="shared" si="28"/>
        <v>0</v>
      </c>
      <c r="IR17" s="111"/>
      <c r="IS17" s="15">
        <v>10</v>
      </c>
      <c r="IT17" s="306"/>
      <c r="IU17" s="270"/>
      <c r="IV17" s="306"/>
      <c r="IW17" s="580"/>
      <c r="IX17" s="292"/>
      <c r="IY17" s="354">
        <f t="shared" si="29"/>
        <v>0</v>
      </c>
      <c r="IZ17" s="96"/>
      <c r="JA17" s="72"/>
      <c r="JB17" s="111"/>
      <c r="JC17" s="15">
        <v>10</v>
      </c>
      <c r="JD17" s="96"/>
      <c r="JE17" s="373"/>
      <c r="JF17" s="96"/>
      <c r="JG17" s="73"/>
      <c r="JH17" s="74"/>
      <c r="JI17" s="676">
        <f t="shared" si="30"/>
        <v>0</v>
      </c>
      <c r="JJ17" s="72"/>
      <c r="JL17" s="111"/>
      <c r="JM17" s="15">
        <v>10</v>
      </c>
      <c r="JN17" s="96"/>
      <c r="JO17" s="357"/>
      <c r="JP17" s="96"/>
      <c r="JQ17" s="73"/>
      <c r="JR17" s="74"/>
      <c r="JS17" s="676">
        <f t="shared" si="31"/>
        <v>0</v>
      </c>
      <c r="JV17" s="111"/>
      <c r="JW17" s="15">
        <v>10</v>
      </c>
      <c r="JX17" s="72"/>
      <c r="JY17" s="373"/>
      <c r="JZ17" s="72"/>
      <c r="KA17" s="73"/>
      <c r="KB17" s="74"/>
      <c r="KC17" s="676">
        <f t="shared" si="32"/>
        <v>0</v>
      </c>
      <c r="KF17" s="111"/>
      <c r="KG17" s="15">
        <v>10</v>
      </c>
      <c r="KH17" s="72"/>
      <c r="KI17" s="373"/>
      <c r="KJ17" s="72"/>
      <c r="KK17" s="73"/>
      <c r="KL17" s="74"/>
      <c r="KM17" s="676">
        <f t="shared" si="33"/>
        <v>0</v>
      </c>
      <c r="KP17" s="111"/>
      <c r="KQ17" s="15">
        <v>10</v>
      </c>
      <c r="KR17" s="72"/>
      <c r="KS17" s="373"/>
      <c r="KT17" s="72"/>
      <c r="KU17" s="73"/>
      <c r="KV17" s="74"/>
      <c r="KW17" s="676">
        <f t="shared" si="34"/>
        <v>0</v>
      </c>
      <c r="KZ17" s="111"/>
      <c r="LA17" s="15">
        <v>10</v>
      </c>
      <c r="LB17" s="96"/>
      <c r="LC17" s="357"/>
      <c r="LD17" s="96"/>
      <c r="LE17" s="99"/>
      <c r="LF17" s="74"/>
      <c r="LG17" s="676">
        <f t="shared" si="35"/>
        <v>0</v>
      </c>
      <c r="LJ17" s="111"/>
      <c r="LK17" s="15">
        <v>10</v>
      </c>
      <c r="LL17" s="96"/>
      <c r="LM17" s="357"/>
      <c r="LN17" s="96"/>
      <c r="LO17" s="99"/>
      <c r="LP17" s="74"/>
      <c r="LQ17" s="676">
        <f t="shared" si="36"/>
        <v>0</v>
      </c>
      <c r="LT17" s="111"/>
      <c r="LU17" s="15">
        <v>10</v>
      </c>
      <c r="LV17" s="72"/>
      <c r="LW17" s="357"/>
      <c r="LX17" s="72"/>
      <c r="LY17" s="99"/>
      <c r="LZ17" s="74"/>
      <c r="MA17" s="676">
        <f t="shared" si="37"/>
        <v>0</v>
      </c>
      <c r="MC17" s="111"/>
      <c r="MD17" s="15">
        <v>10</v>
      </c>
      <c r="ME17" s="428"/>
      <c r="MF17" s="357"/>
      <c r="MG17" s="428"/>
      <c r="MH17" s="99"/>
      <c r="MI17" s="74"/>
      <c r="MJ17" s="74">
        <f t="shared" si="38"/>
        <v>0</v>
      </c>
      <c r="MM17" s="111"/>
      <c r="MN17" s="15">
        <v>10</v>
      </c>
      <c r="MO17" s="72"/>
      <c r="MP17" s="357"/>
      <c r="MQ17" s="72"/>
      <c r="MR17" s="99"/>
      <c r="MS17" s="74"/>
      <c r="MT17" s="74">
        <f t="shared" si="39"/>
        <v>0</v>
      </c>
      <c r="MW17" s="111"/>
      <c r="MX17" s="15">
        <v>10</v>
      </c>
      <c r="MY17" s="428"/>
      <c r="MZ17" s="357"/>
      <c r="NA17" s="428"/>
      <c r="NB17" s="350"/>
      <c r="NC17" s="74"/>
      <c r="ND17" s="74">
        <f>NC17*NA17</f>
        <v>0</v>
      </c>
      <c r="NG17" s="111"/>
      <c r="NH17" s="15">
        <v>10</v>
      </c>
      <c r="NI17" s="96"/>
      <c r="NJ17" s="357"/>
      <c r="NK17" s="96"/>
      <c r="NL17" s="99"/>
      <c r="NM17" s="74"/>
      <c r="NN17" s="74">
        <f t="shared" si="40"/>
        <v>0</v>
      </c>
      <c r="NQ17" s="111"/>
      <c r="NR17" s="15">
        <v>10</v>
      </c>
      <c r="NS17" s="72"/>
      <c r="NT17" s="357"/>
      <c r="NU17" s="72"/>
      <c r="NV17" s="99"/>
      <c r="NW17" s="74"/>
      <c r="NX17" s="74">
        <f t="shared" si="41"/>
        <v>0</v>
      </c>
      <c r="OA17" s="111"/>
      <c r="OB17" s="15">
        <v>10</v>
      </c>
      <c r="OC17" s="96"/>
      <c r="OD17" s="357"/>
      <c r="OE17" s="96"/>
      <c r="OF17" s="99"/>
      <c r="OG17" s="74"/>
      <c r="OH17" s="74">
        <f t="shared" si="42"/>
        <v>0</v>
      </c>
      <c r="OK17" s="111"/>
      <c r="OL17" s="15">
        <v>10</v>
      </c>
      <c r="OM17" s="72"/>
      <c r="ON17" s="357"/>
      <c r="OO17" s="72"/>
      <c r="OP17" s="99"/>
      <c r="OQ17" s="74"/>
      <c r="OR17" s="74">
        <f t="shared" si="43"/>
        <v>0</v>
      </c>
      <c r="OU17" s="111"/>
      <c r="OV17" s="15">
        <v>10</v>
      </c>
      <c r="OW17" s="290"/>
      <c r="OX17" s="362"/>
      <c r="OY17" s="290"/>
      <c r="OZ17" s="350"/>
      <c r="PA17" s="292"/>
      <c r="PB17" s="292">
        <f t="shared" si="44"/>
        <v>0</v>
      </c>
      <c r="PE17" s="98"/>
      <c r="PF17" s="15">
        <v>10</v>
      </c>
      <c r="PG17" s="96"/>
      <c r="PH17" s="357"/>
      <c r="PI17" s="96"/>
      <c r="PJ17" s="99"/>
      <c r="PK17" s="74"/>
      <c r="PL17" s="74">
        <f t="shared" si="45"/>
        <v>0</v>
      </c>
      <c r="PO17" s="111"/>
      <c r="PP17" s="15">
        <v>10</v>
      </c>
      <c r="PQ17" s="72"/>
      <c r="PR17" s="357"/>
      <c r="PS17" s="72"/>
      <c r="PT17" s="99"/>
      <c r="PU17" s="74"/>
      <c r="PX17" s="111"/>
      <c r="PY17" s="15">
        <v>10</v>
      </c>
      <c r="PZ17" s="72"/>
      <c r="QA17" s="144"/>
      <c r="QB17" s="72"/>
      <c r="QC17" s="99"/>
      <c r="QD17" s="74"/>
      <c r="QG17" s="111"/>
      <c r="QH17" s="15">
        <v>10</v>
      </c>
      <c r="QI17" s="72"/>
      <c r="QJ17" s="357"/>
      <c r="QK17" s="96"/>
      <c r="QL17" s="99"/>
      <c r="QM17" s="74"/>
      <c r="QP17" s="111"/>
      <c r="QQ17" s="15">
        <v>10</v>
      </c>
      <c r="QR17" s="72"/>
      <c r="QS17" s="357"/>
      <c r="QT17" s="72"/>
      <c r="QU17" s="99"/>
      <c r="QV17" s="74"/>
      <c r="QY17" s="111"/>
      <c r="QZ17" s="15">
        <v>10</v>
      </c>
      <c r="RA17" s="72"/>
      <c r="RB17" s="357"/>
      <c r="RC17" s="72"/>
      <c r="RD17" s="99"/>
      <c r="RE17" s="74"/>
      <c r="RH17" s="111"/>
      <c r="RI17" s="15">
        <v>10</v>
      </c>
      <c r="RJ17" s="72"/>
      <c r="RK17" s="357"/>
      <c r="RL17" s="72"/>
      <c r="RM17" s="99"/>
      <c r="RN17" s="74"/>
      <c r="RQ17" s="111"/>
      <c r="RR17" s="15">
        <v>10</v>
      </c>
      <c r="RS17" s="72"/>
      <c r="RT17" s="144"/>
      <c r="RU17" s="72"/>
      <c r="RV17" s="99"/>
      <c r="RW17" s="74"/>
      <c r="RZ17" s="111"/>
      <c r="SA17" s="15">
        <v>10</v>
      </c>
      <c r="SB17" s="72"/>
      <c r="SC17" s="83"/>
      <c r="SD17" s="72"/>
      <c r="SE17" s="99"/>
      <c r="SF17" s="74"/>
      <c r="SI17" s="111"/>
      <c r="SJ17" s="15">
        <v>10</v>
      </c>
      <c r="SK17" s="72"/>
      <c r="SL17" s="83"/>
      <c r="SM17" s="72"/>
      <c r="SN17" s="99"/>
      <c r="SO17" s="74"/>
      <c r="SR17" s="111"/>
      <c r="SS17" s="15"/>
      <c r="ST17" s="72"/>
      <c r="SU17" s="83"/>
      <c r="SV17" s="72"/>
      <c r="SW17" s="99"/>
      <c r="SX17" s="74"/>
      <c r="TA17" s="111"/>
      <c r="TB17" s="15">
        <v>10</v>
      </c>
      <c r="TC17" s="72"/>
      <c r="TD17" s="427"/>
      <c r="TE17" s="195"/>
      <c r="TF17" s="420"/>
      <c r="TG17" s="419"/>
      <c r="TJ17" s="111"/>
      <c r="TK17" s="15">
        <v>10</v>
      </c>
      <c r="TL17" s="72"/>
      <c r="TM17" s="83"/>
      <c r="TN17" s="96"/>
      <c r="TO17" s="99"/>
      <c r="TP17" s="74"/>
      <c r="TS17" s="111"/>
      <c r="TT17" s="15">
        <v>10</v>
      </c>
      <c r="TU17" s="72"/>
      <c r="TV17" s="83"/>
      <c r="TW17" s="72"/>
      <c r="TX17" s="99"/>
      <c r="TY17" s="74"/>
      <c r="UB17" s="111"/>
      <c r="UC17" s="15">
        <v>10</v>
      </c>
      <c r="UD17" s="72"/>
      <c r="UE17" s="83"/>
      <c r="UF17" s="96"/>
      <c r="UG17" s="99"/>
      <c r="UH17" s="74"/>
      <c r="UK17" s="111"/>
      <c r="UL17" s="15">
        <v>10</v>
      </c>
      <c r="UM17" s="72"/>
      <c r="UN17" s="83"/>
      <c r="UO17" s="72"/>
      <c r="UP17" s="99"/>
      <c r="UQ17" s="74"/>
      <c r="UT17" s="111"/>
      <c r="UU17" s="15">
        <v>10</v>
      </c>
      <c r="UV17" s="72"/>
      <c r="UW17" s="83"/>
      <c r="UX17" s="72"/>
      <c r="UY17" s="99"/>
      <c r="UZ17" s="74"/>
      <c r="VC17" s="111"/>
      <c r="VD17" s="15">
        <v>10</v>
      </c>
      <c r="VE17" s="72"/>
      <c r="VF17" s="83"/>
      <c r="VG17" s="72"/>
      <c r="VH17" s="99"/>
      <c r="VI17" s="74"/>
      <c r="VL17" s="111"/>
      <c r="VM17" s="15">
        <v>10</v>
      </c>
      <c r="VN17" s="72"/>
      <c r="VO17" s="83"/>
      <c r="VP17" s="96"/>
      <c r="VQ17" s="99"/>
      <c r="VR17" s="74"/>
      <c r="VU17" s="111"/>
      <c r="VV17" s="15">
        <v>10</v>
      </c>
      <c r="VW17" s="72"/>
      <c r="VX17" s="83"/>
      <c r="VY17" s="72"/>
      <c r="VZ17" s="99"/>
      <c r="WA17" s="74"/>
      <c r="WD17" s="111"/>
      <c r="WE17" s="15">
        <v>10</v>
      </c>
      <c r="WF17" s="72"/>
      <c r="WG17" s="83"/>
      <c r="WH17" s="96"/>
      <c r="WI17" s="99"/>
      <c r="WJ17" s="74"/>
      <c r="WM17" s="111"/>
      <c r="WN17" s="15">
        <v>10</v>
      </c>
      <c r="WO17" s="72"/>
      <c r="WP17" s="83"/>
      <c r="WQ17" s="96"/>
      <c r="WR17" s="99"/>
      <c r="WS17" s="74"/>
      <c r="WV17" s="111"/>
      <c r="WW17" s="15">
        <v>10</v>
      </c>
      <c r="WX17" s="72"/>
      <c r="WY17" s="83"/>
      <c r="WZ17" s="72"/>
      <c r="XA17" s="99"/>
      <c r="XB17" s="74"/>
      <c r="XE17" s="111"/>
      <c r="XF17" s="15">
        <v>10</v>
      </c>
      <c r="XG17" s="72"/>
      <c r="XH17" s="83"/>
      <c r="XI17" s="96"/>
      <c r="XJ17" s="99"/>
      <c r="XK17" s="74"/>
      <c r="XN17" s="111"/>
      <c r="XO17" s="15">
        <v>10</v>
      </c>
      <c r="XP17" s="72"/>
      <c r="XQ17" s="83"/>
      <c r="XR17" s="96"/>
      <c r="XS17" s="99"/>
      <c r="XT17" s="74"/>
      <c r="XW17" s="111"/>
      <c r="XX17" s="15">
        <v>10</v>
      </c>
      <c r="XY17" s="72"/>
      <c r="XZ17" s="83"/>
      <c r="YA17" s="96"/>
      <c r="YB17" s="99"/>
      <c r="YC17" s="74"/>
      <c r="YF17" s="111"/>
      <c r="YG17" s="15">
        <v>10</v>
      </c>
      <c r="YH17" s="72"/>
      <c r="YI17" s="83"/>
      <c r="YJ17" s="96"/>
      <c r="YK17" s="99"/>
      <c r="YL17" s="74"/>
      <c r="YO17" s="111"/>
      <c r="YP17" s="15">
        <v>10</v>
      </c>
      <c r="YQ17" s="72"/>
      <c r="YR17" s="83"/>
      <c r="YS17" s="96"/>
      <c r="YT17" s="99"/>
      <c r="YU17" s="74"/>
      <c r="YX17" s="111"/>
      <c r="YY17" s="15">
        <v>10</v>
      </c>
      <c r="YZ17" s="72"/>
      <c r="ZA17" s="83"/>
      <c r="ZB17" s="96"/>
      <c r="ZC17" s="99"/>
      <c r="ZD17" s="74"/>
      <c r="ZG17" s="111"/>
      <c r="ZH17" s="15">
        <v>10</v>
      </c>
      <c r="ZI17" s="72"/>
      <c r="ZJ17" s="83"/>
      <c r="ZK17" s="96"/>
      <c r="ZL17" s="99"/>
      <c r="ZM17" s="74"/>
      <c r="ZP17" s="111"/>
      <c r="ZQ17" s="15">
        <v>10</v>
      </c>
      <c r="ZR17" s="72"/>
      <c r="ZS17" s="83"/>
      <c r="ZT17" s="72"/>
      <c r="ZU17" s="99"/>
      <c r="ZV17" s="74"/>
      <c r="ZY17" s="111"/>
      <c r="ZZ17" s="15">
        <v>10</v>
      </c>
      <c r="AAA17" s="72"/>
      <c r="AAB17" s="83"/>
      <c r="AAC17" s="96"/>
      <c r="AAD17" s="99"/>
      <c r="AAE17" s="74"/>
      <c r="AAH17" s="111"/>
      <c r="AAI17" s="15">
        <v>10</v>
      </c>
      <c r="AAJ17" s="72"/>
      <c r="AAK17" s="83"/>
      <c r="AAL17" s="96"/>
      <c r="AAM17" s="99"/>
      <c r="AAN17" s="74"/>
      <c r="AAQ17" s="111"/>
      <c r="AAR17" s="15">
        <v>10</v>
      </c>
      <c r="AAS17" s="72"/>
      <c r="AAT17" s="83"/>
      <c r="AAU17" s="96"/>
      <c r="AAV17" s="99"/>
      <c r="AAW17" s="74"/>
      <c r="AAZ17" s="111"/>
      <c r="ABA17" s="15">
        <v>10</v>
      </c>
      <c r="ABB17" s="72"/>
      <c r="ABC17" s="83"/>
      <c r="ABD17" s="96"/>
      <c r="ABE17" s="99"/>
      <c r="ABF17" s="74"/>
      <c r="ABI17" s="111"/>
      <c r="ABJ17" s="15">
        <v>10</v>
      </c>
      <c r="ABK17" s="72"/>
      <c r="ABL17" s="83"/>
      <c r="ABM17" s="96"/>
      <c r="ABN17" s="99"/>
      <c r="ABO17" s="74"/>
      <c r="ABR17" s="111"/>
      <c r="ABS17" s="15">
        <v>10</v>
      </c>
      <c r="ABT17" s="72"/>
      <c r="ABU17" s="83"/>
      <c r="ABV17" s="96"/>
      <c r="ABW17" s="99"/>
      <c r="ABX17" s="74"/>
      <c r="ACA17" s="111"/>
      <c r="ACB17" s="15">
        <v>10</v>
      </c>
      <c r="ACC17" s="72"/>
      <c r="ACD17" s="83"/>
      <c r="ACE17" s="96"/>
      <c r="ACF17" s="99"/>
      <c r="ACG17" s="74"/>
      <c r="ACJ17" s="111"/>
      <c r="ACK17" s="15">
        <v>10</v>
      </c>
      <c r="ACL17" s="72"/>
      <c r="ACM17" s="83"/>
      <c r="ACN17" s="96"/>
      <c r="ACO17" s="99"/>
      <c r="ACP17" s="74"/>
      <c r="ACS17" s="111"/>
      <c r="ACT17" s="15">
        <v>10</v>
      </c>
      <c r="ACU17" s="72"/>
      <c r="ACV17" s="83"/>
      <c r="ACW17" s="96"/>
      <c r="ACX17" s="99"/>
      <c r="ACY17" s="74"/>
      <c r="ADB17" s="111"/>
      <c r="ADC17" s="15">
        <v>10</v>
      </c>
      <c r="ADD17" s="72"/>
      <c r="ADE17" s="83"/>
      <c r="ADF17" s="96"/>
      <c r="ADG17" s="99"/>
      <c r="ADH17" s="74"/>
      <c r="ADK17" s="111"/>
      <c r="ADL17" s="15">
        <v>10</v>
      </c>
      <c r="ADM17" s="72"/>
      <c r="ADN17" s="83"/>
      <c r="ADO17" s="96"/>
      <c r="ADP17" s="99"/>
      <c r="ADQ17" s="74"/>
      <c r="ADT17" s="111"/>
      <c r="ADU17" s="15">
        <v>10</v>
      </c>
      <c r="ADV17" s="72"/>
      <c r="ADW17" s="83"/>
      <c r="ADX17" s="96"/>
      <c r="ADY17" s="99"/>
      <c r="ADZ17" s="74"/>
      <c r="AEC17" s="111"/>
      <c r="AED17" s="15">
        <v>10</v>
      </c>
      <c r="AEE17" s="72"/>
      <c r="AEF17" s="83"/>
      <c r="AEG17" s="96"/>
      <c r="AEH17" s="99"/>
      <c r="AEI17" s="74"/>
      <c r="AEL17" s="111"/>
      <c r="AEM17" s="15">
        <v>10</v>
      </c>
      <c r="AEN17" s="72"/>
      <c r="AEO17" s="83"/>
      <c r="AEP17" s="96"/>
      <c r="AEQ17" s="99"/>
      <c r="AER17" s="74"/>
    </row>
    <row r="18" spans="1:827" x14ac:dyDescent="0.25">
      <c r="A18" s="146">
        <v>15</v>
      </c>
      <c r="B18" s="79" t="str">
        <f t="shared" ref="B18:I18" si="56">EU5</f>
        <v>SEABOARD FOODS</v>
      </c>
      <c r="C18" s="79" t="str">
        <f t="shared" si="56"/>
        <v>Seaboard</v>
      </c>
      <c r="D18" s="107" t="str">
        <f t="shared" si="56"/>
        <v>PED. 68046789</v>
      </c>
      <c r="E18" s="144">
        <f t="shared" si="56"/>
        <v>44400</v>
      </c>
      <c r="F18" s="90">
        <f t="shared" si="56"/>
        <v>18873.689999999999</v>
      </c>
      <c r="G18" s="76">
        <f t="shared" si="56"/>
        <v>21</v>
      </c>
      <c r="H18" s="49">
        <f t="shared" si="56"/>
        <v>18921.7</v>
      </c>
      <c r="I18" s="110">
        <f t="shared" si="56"/>
        <v>-48.010000000002037</v>
      </c>
      <c r="L18" s="111"/>
      <c r="M18" s="15">
        <v>10</v>
      </c>
      <c r="N18" s="96">
        <v>907.6</v>
      </c>
      <c r="O18" s="357">
        <v>44382</v>
      </c>
      <c r="P18" s="96">
        <v>907.6</v>
      </c>
      <c r="Q18" s="73" t="s">
        <v>408</v>
      </c>
      <c r="R18" s="74">
        <v>43</v>
      </c>
      <c r="S18" s="676">
        <f t="shared" si="47"/>
        <v>39026.800000000003</v>
      </c>
      <c r="T18" s="267"/>
      <c r="V18" s="111"/>
      <c r="W18" s="15">
        <v>11</v>
      </c>
      <c r="X18" s="306">
        <v>906.27</v>
      </c>
      <c r="Y18" s="362">
        <v>44384</v>
      </c>
      <c r="Z18" s="306">
        <v>906.27</v>
      </c>
      <c r="AA18" s="422" t="s">
        <v>422</v>
      </c>
      <c r="AB18" s="292">
        <v>43</v>
      </c>
      <c r="AC18" s="354">
        <f t="shared" si="7"/>
        <v>38969.61</v>
      </c>
      <c r="AF18" s="111"/>
      <c r="AG18" s="15">
        <v>11</v>
      </c>
      <c r="AH18" s="72">
        <v>856.83</v>
      </c>
      <c r="AI18" s="357">
        <v>44385</v>
      </c>
      <c r="AJ18" s="72">
        <v>856.83</v>
      </c>
      <c r="AK18" s="99" t="s">
        <v>429</v>
      </c>
      <c r="AL18" s="74">
        <v>45</v>
      </c>
      <c r="AM18" s="684">
        <f t="shared" si="8"/>
        <v>38557.35</v>
      </c>
      <c r="AP18" s="111"/>
      <c r="AQ18" s="15">
        <v>11</v>
      </c>
      <c r="AR18" s="351">
        <v>896.7</v>
      </c>
      <c r="AS18" s="362">
        <v>44386</v>
      </c>
      <c r="AT18" s="351">
        <v>896.7</v>
      </c>
      <c r="AU18" s="350" t="s">
        <v>436</v>
      </c>
      <c r="AV18" s="292">
        <v>46</v>
      </c>
      <c r="AW18" s="354">
        <f t="shared" si="9"/>
        <v>41248.200000000004</v>
      </c>
      <c r="AZ18" s="111"/>
      <c r="BA18" s="15">
        <v>11</v>
      </c>
      <c r="BB18" s="96">
        <v>874.1</v>
      </c>
      <c r="BC18" s="144">
        <v>44386</v>
      </c>
      <c r="BD18" s="96">
        <v>874.1</v>
      </c>
      <c r="BE18" s="99" t="s">
        <v>437</v>
      </c>
      <c r="BF18" s="416">
        <v>46</v>
      </c>
      <c r="BG18" s="704">
        <f t="shared" si="10"/>
        <v>40208.6</v>
      </c>
      <c r="BJ18" s="111"/>
      <c r="BK18" s="15">
        <v>11</v>
      </c>
      <c r="BL18" s="96">
        <v>879.5</v>
      </c>
      <c r="BM18" s="144">
        <v>44390</v>
      </c>
      <c r="BN18" s="96">
        <v>879.5</v>
      </c>
      <c r="BO18" s="99" t="s">
        <v>459</v>
      </c>
      <c r="BP18" s="416">
        <v>48</v>
      </c>
      <c r="BQ18" s="704">
        <f t="shared" si="11"/>
        <v>42216</v>
      </c>
      <c r="BT18" s="111"/>
      <c r="BU18" s="289">
        <v>11</v>
      </c>
      <c r="BV18" s="306">
        <v>858.6</v>
      </c>
      <c r="BW18" s="417">
        <v>44390</v>
      </c>
      <c r="BX18" s="306">
        <v>858.6</v>
      </c>
      <c r="BY18" s="418" t="s">
        <v>457</v>
      </c>
      <c r="BZ18" s="419">
        <v>48</v>
      </c>
      <c r="CA18" s="676">
        <f t="shared" si="12"/>
        <v>41212.800000000003</v>
      </c>
      <c r="CD18" s="111"/>
      <c r="CE18" s="15">
        <v>11</v>
      </c>
      <c r="CF18" s="72">
        <v>895.34</v>
      </c>
      <c r="CG18" s="417">
        <v>44391</v>
      </c>
      <c r="CH18" s="72">
        <v>895.34</v>
      </c>
      <c r="CI18" s="420" t="s">
        <v>470</v>
      </c>
      <c r="CJ18" s="419">
        <v>48</v>
      </c>
      <c r="CK18" s="676">
        <f t="shared" si="13"/>
        <v>42976.32</v>
      </c>
      <c r="CN18" s="98"/>
      <c r="CO18" s="15">
        <v>11</v>
      </c>
      <c r="CP18" s="72">
        <v>904.46</v>
      </c>
      <c r="CQ18" s="417">
        <v>44392</v>
      </c>
      <c r="CR18" s="72">
        <v>904.46</v>
      </c>
      <c r="CS18" s="420" t="s">
        <v>474</v>
      </c>
      <c r="CT18" s="419">
        <v>49</v>
      </c>
      <c r="CU18" s="689">
        <f t="shared" si="48"/>
        <v>44318.54</v>
      </c>
      <c r="CX18" s="111"/>
      <c r="CY18" s="15">
        <v>11</v>
      </c>
      <c r="CZ18" s="96">
        <v>892.2</v>
      </c>
      <c r="DA18" s="357">
        <v>44393</v>
      </c>
      <c r="DB18" s="96">
        <v>892.2</v>
      </c>
      <c r="DC18" s="99" t="s">
        <v>482</v>
      </c>
      <c r="DD18" s="74">
        <v>50</v>
      </c>
      <c r="DE18" s="676">
        <f t="shared" si="14"/>
        <v>44610</v>
      </c>
      <c r="DH18" s="111"/>
      <c r="DI18" s="15">
        <v>11</v>
      </c>
      <c r="DJ18" s="96">
        <v>896.7</v>
      </c>
      <c r="DK18" s="417">
        <v>44393</v>
      </c>
      <c r="DL18" s="96">
        <v>896.7</v>
      </c>
      <c r="DM18" s="420" t="s">
        <v>483</v>
      </c>
      <c r="DN18" s="419">
        <v>50</v>
      </c>
      <c r="DO18" s="689">
        <f t="shared" si="15"/>
        <v>44835</v>
      </c>
      <c r="DR18" s="111"/>
      <c r="DS18" s="15">
        <v>11</v>
      </c>
      <c r="DT18" s="96">
        <v>875</v>
      </c>
      <c r="DU18" s="417">
        <v>44397</v>
      </c>
      <c r="DV18" s="96">
        <v>875</v>
      </c>
      <c r="DW18" s="420" t="s">
        <v>504</v>
      </c>
      <c r="DX18" s="419">
        <v>52</v>
      </c>
      <c r="DY18" s="676">
        <f t="shared" si="16"/>
        <v>45500</v>
      </c>
      <c r="EB18" s="111"/>
      <c r="EC18" s="15">
        <v>11</v>
      </c>
      <c r="ED18" s="72">
        <v>885</v>
      </c>
      <c r="EE18" s="373">
        <v>44398</v>
      </c>
      <c r="EF18" s="72">
        <v>885</v>
      </c>
      <c r="EG18" s="73" t="s">
        <v>510</v>
      </c>
      <c r="EH18" s="74">
        <v>52</v>
      </c>
      <c r="EI18" s="676">
        <f t="shared" si="17"/>
        <v>46020</v>
      </c>
      <c r="EL18" s="111"/>
      <c r="EM18" s="15">
        <v>11</v>
      </c>
      <c r="EN18" s="306">
        <v>892.66</v>
      </c>
      <c r="EO18" s="362">
        <v>44399</v>
      </c>
      <c r="EP18" s="306">
        <v>892.66</v>
      </c>
      <c r="EQ18" s="291" t="s">
        <v>520</v>
      </c>
      <c r="ER18" s="292">
        <v>52</v>
      </c>
      <c r="ES18" s="676">
        <f t="shared" si="18"/>
        <v>46418.32</v>
      </c>
      <c r="EV18" s="111"/>
      <c r="EW18" s="15">
        <v>11</v>
      </c>
      <c r="EX18" s="72">
        <v>886.8</v>
      </c>
      <c r="EY18" s="373">
        <v>44400</v>
      </c>
      <c r="EZ18" s="72">
        <v>886.8</v>
      </c>
      <c r="FA18" s="291" t="s">
        <v>529</v>
      </c>
      <c r="FB18" s="74">
        <v>52</v>
      </c>
      <c r="FC18" s="354">
        <f t="shared" si="19"/>
        <v>46113.599999999999</v>
      </c>
      <c r="FF18" s="111"/>
      <c r="FG18" s="15">
        <v>11</v>
      </c>
      <c r="FH18" s="306">
        <v>871.3</v>
      </c>
      <c r="FI18" s="362">
        <v>44400</v>
      </c>
      <c r="FJ18" s="306">
        <v>871.3</v>
      </c>
      <c r="FK18" s="291" t="s">
        <v>531</v>
      </c>
      <c r="FL18" s="292">
        <v>52</v>
      </c>
      <c r="FM18" s="676">
        <f t="shared" si="20"/>
        <v>45307.6</v>
      </c>
      <c r="FP18" s="111"/>
      <c r="FQ18" s="15">
        <v>11</v>
      </c>
      <c r="FR18" s="96">
        <v>971.59</v>
      </c>
      <c r="FS18" s="357">
        <v>44401</v>
      </c>
      <c r="FT18" s="96">
        <v>971.59</v>
      </c>
      <c r="FU18" s="73" t="s">
        <v>538</v>
      </c>
      <c r="FV18" s="74">
        <v>54</v>
      </c>
      <c r="FW18" s="676">
        <f t="shared" si="21"/>
        <v>52465.86</v>
      </c>
      <c r="FX18" s="74"/>
      <c r="FZ18" s="111"/>
      <c r="GA18" s="15">
        <v>11</v>
      </c>
      <c r="GB18" s="72">
        <v>912.2</v>
      </c>
      <c r="GC18" s="573">
        <v>44404</v>
      </c>
      <c r="GD18" s="72">
        <v>912.2</v>
      </c>
      <c r="GE18" s="291" t="s">
        <v>515</v>
      </c>
      <c r="GF18" s="292">
        <v>54</v>
      </c>
      <c r="GG18" s="354">
        <f t="shared" si="22"/>
        <v>49258.8</v>
      </c>
      <c r="GH18" s="74"/>
      <c r="GJ18" s="111"/>
      <c r="GK18" s="15">
        <v>11</v>
      </c>
      <c r="GL18" s="551">
        <v>887.7</v>
      </c>
      <c r="GM18" s="357">
        <v>44404</v>
      </c>
      <c r="GN18" s="551">
        <v>887.7</v>
      </c>
      <c r="GO18" s="99" t="s">
        <v>548</v>
      </c>
      <c r="GP18" s="74">
        <v>54</v>
      </c>
      <c r="GQ18" s="676">
        <f t="shared" si="23"/>
        <v>47935.8</v>
      </c>
      <c r="GT18" s="111"/>
      <c r="GU18" s="15">
        <v>11</v>
      </c>
      <c r="GV18" s="96">
        <v>929.41</v>
      </c>
      <c r="GW18" s="357">
        <v>44405</v>
      </c>
      <c r="GX18" s="96">
        <v>929.41</v>
      </c>
      <c r="GY18" s="99" t="s">
        <v>552</v>
      </c>
      <c r="GZ18" s="74">
        <v>54</v>
      </c>
      <c r="HA18" s="676">
        <f t="shared" si="24"/>
        <v>50188.14</v>
      </c>
      <c r="HD18" s="111"/>
      <c r="HE18" s="15">
        <v>11</v>
      </c>
      <c r="HF18" s="96">
        <v>938.93</v>
      </c>
      <c r="HG18" s="357">
        <v>44407</v>
      </c>
      <c r="HH18" s="96">
        <v>938.93</v>
      </c>
      <c r="HI18" s="99" t="s">
        <v>557</v>
      </c>
      <c r="HJ18" s="74">
        <v>54</v>
      </c>
      <c r="HK18" s="676">
        <f t="shared" si="25"/>
        <v>50702.219999999994</v>
      </c>
      <c r="HN18" s="111"/>
      <c r="HO18" s="15">
        <v>11</v>
      </c>
      <c r="HP18" s="306">
        <v>908.1</v>
      </c>
      <c r="HQ18" s="362">
        <v>44408</v>
      </c>
      <c r="HR18" s="306">
        <v>908.5</v>
      </c>
      <c r="HS18" s="422" t="s">
        <v>566</v>
      </c>
      <c r="HT18" s="292">
        <v>54</v>
      </c>
      <c r="HU18" s="354">
        <f t="shared" si="26"/>
        <v>49059</v>
      </c>
      <c r="HX18" s="98"/>
      <c r="HY18" s="15">
        <v>11</v>
      </c>
      <c r="HZ18" s="72">
        <v>919.9</v>
      </c>
      <c r="IA18" s="373">
        <v>44407</v>
      </c>
      <c r="IB18" s="72">
        <v>919.9</v>
      </c>
      <c r="IC18" s="73" t="s">
        <v>559</v>
      </c>
      <c r="ID18" s="74">
        <v>54</v>
      </c>
      <c r="IE18" s="676">
        <f t="shared" si="27"/>
        <v>49674.6</v>
      </c>
      <c r="IH18" s="98"/>
      <c r="II18" s="15">
        <v>11</v>
      </c>
      <c r="IJ18" s="72"/>
      <c r="IK18" s="373"/>
      <c r="IL18" s="72"/>
      <c r="IM18" s="73"/>
      <c r="IN18" s="74"/>
      <c r="IO18" s="676">
        <f t="shared" si="28"/>
        <v>0</v>
      </c>
      <c r="IR18" s="111"/>
      <c r="IS18" s="15">
        <v>11</v>
      </c>
      <c r="IT18" s="306"/>
      <c r="IU18" s="270"/>
      <c r="IV18" s="306"/>
      <c r="IW18" s="580"/>
      <c r="IX18" s="292"/>
      <c r="IY18" s="354">
        <f t="shared" si="29"/>
        <v>0</v>
      </c>
      <c r="IZ18" s="96"/>
      <c r="JA18" s="72"/>
      <c r="JB18" s="111"/>
      <c r="JC18" s="15">
        <v>11</v>
      </c>
      <c r="JD18" s="96"/>
      <c r="JE18" s="373"/>
      <c r="JF18" s="96"/>
      <c r="JG18" s="73"/>
      <c r="JH18" s="74"/>
      <c r="JI18" s="676">
        <f t="shared" si="30"/>
        <v>0</v>
      </c>
      <c r="JJ18" s="110"/>
      <c r="JL18" s="111"/>
      <c r="JM18" s="15">
        <v>11</v>
      </c>
      <c r="JN18" s="96"/>
      <c r="JO18" s="357"/>
      <c r="JP18" s="96"/>
      <c r="JQ18" s="73"/>
      <c r="JR18" s="74"/>
      <c r="JS18" s="676">
        <f t="shared" si="31"/>
        <v>0</v>
      </c>
      <c r="JV18" s="111"/>
      <c r="JW18" s="15">
        <v>11</v>
      </c>
      <c r="JX18" s="72"/>
      <c r="JY18" s="373"/>
      <c r="JZ18" s="72"/>
      <c r="KA18" s="73"/>
      <c r="KB18" s="74"/>
      <c r="KC18" s="676">
        <f t="shared" si="32"/>
        <v>0</v>
      </c>
      <c r="KF18" s="111"/>
      <c r="KG18" s="15">
        <v>11</v>
      </c>
      <c r="KH18" s="72"/>
      <c r="KI18" s="373"/>
      <c r="KJ18" s="72"/>
      <c r="KK18" s="73"/>
      <c r="KL18" s="74"/>
      <c r="KM18" s="676">
        <f t="shared" si="33"/>
        <v>0</v>
      </c>
      <c r="KP18" s="111"/>
      <c r="KQ18" s="15">
        <v>11</v>
      </c>
      <c r="KR18" s="72"/>
      <c r="KS18" s="373"/>
      <c r="KT18" s="72"/>
      <c r="KU18" s="73"/>
      <c r="KV18" s="74"/>
      <c r="KW18" s="676">
        <f t="shared" si="34"/>
        <v>0</v>
      </c>
      <c r="KZ18" s="111"/>
      <c r="LA18" s="15">
        <v>11</v>
      </c>
      <c r="LB18" s="96"/>
      <c r="LC18" s="357"/>
      <c r="LD18" s="96"/>
      <c r="LE18" s="99"/>
      <c r="LF18" s="74"/>
      <c r="LG18" s="676">
        <f t="shared" si="35"/>
        <v>0</v>
      </c>
      <c r="LJ18" s="111"/>
      <c r="LK18" s="15">
        <v>11</v>
      </c>
      <c r="LL18" s="306"/>
      <c r="LM18" s="357"/>
      <c r="LN18" s="306"/>
      <c r="LO18" s="99"/>
      <c r="LP18" s="74"/>
      <c r="LQ18" s="676">
        <f t="shared" si="36"/>
        <v>0</v>
      </c>
      <c r="LT18" s="111"/>
      <c r="LU18" s="15">
        <v>11</v>
      </c>
      <c r="LV18" s="96"/>
      <c r="LW18" s="357"/>
      <c r="LX18" s="96"/>
      <c r="LY18" s="99"/>
      <c r="LZ18" s="74"/>
      <c r="MA18" s="676">
        <f t="shared" si="37"/>
        <v>0</v>
      </c>
      <c r="MC18" s="111"/>
      <c r="MD18" s="15">
        <v>11</v>
      </c>
      <c r="ME18" s="428"/>
      <c r="MF18" s="357"/>
      <c r="MG18" s="428"/>
      <c r="MH18" s="99"/>
      <c r="MI18" s="74"/>
      <c r="MJ18" s="74">
        <f t="shared" si="38"/>
        <v>0</v>
      </c>
      <c r="MM18" s="111"/>
      <c r="MN18" s="15">
        <v>11</v>
      </c>
      <c r="MO18" s="96"/>
      <c r="MP18" s="357"/>
      <c r="MQ18" s="96"/>
      <c r="MR18" s="99"/>
      <c r="MS18" s="74"/>
      <c r="MT18" s="74">
        <f t="shared" si="39"/>
        <v>0</v>
      </c>
      <c r="MW18" s="111"/>
      <c r="MX18" s="15">
        <v>11</v>
      </c>
      <c r="MY18" s="428"/>
      <c r="MZ18" s="357"/>
      <c r="NA18" s="428"/>
      <c r="NB18" s="350"/>
      <c r="NC18" s="74"/>
      <c r="ND18" s="74">
        <f t="shared" ref="ND18:ND27" si="57">NC18*NA18</f>
        <v>0</v>
      </c>
      <c r="NG18" s="111"/>
      <c r="NH18" s="15">
        <v>11</v>
      </c>
      <c r="NI18" s="96"/>
      <c r="NJ18" s="357"/>
      <c r="NK18" s="96"/>
      <c r="NL18" s="99"/>
      <c r="NM18" s="74"/>
      <c r="NN18" s="74">
        <f t="shared" si="40"/>
        <v>0</v>
      </c>
      <c r="NQ18" s="111"/>
      <c r="NR18" s="15">
        <v>11</v>
      </c>
      <c r="NS18" s="96"/>
      <c r="NT18" s="357"/>
      <c r="NU18" s="96"/>
      <c r="NV18" s="99"/>
      <c r="NW18" s="74"/>
      <c r="NX18" s="74">
        <f t="shared" si="41"/>
        <v>0</v>
      </c>
      <c r="OA18" s="111"/>
      <c r="OB18" s="15">
        <v>11</v>
      </c>
      <c r="OC18" s="96"/>
      <c r="OD18" s="357"/>
      <c r="OE18" s="96"/>
      <c r="OF18" s="99"/>
      <c r="OG18" s="74"/>
      <c r="OH18" s="74">
        <f t="shared" si="42"/>
        <v>0</v>
      </c>
      <c r="OK18" s="111"/>
      <c r="OL18" s="15">
        <v>11</v>
      </c>
      <c r="OM18" s="96"/>
      <c r="ON18" s="357"/>
      <c r="OO18" s="96"/>
      <c r="OP18" s="99"/>
      <c r="OQ18" s="74"/>
      <c r="OR18" s="74">
        <f t="shared" si="43"/>
        <v>0</v>
      </c>
      <c r="OU18" s="111"/>
      <c r="OV18" s="15">
        <v>11</v>
      </c>
      <c r="OW18" s="306"/>
      <c r="OX18" s="362"/>
      <c r="OY18" s="306"/>
      <c r="OZ18" s="350"/>
      <c r="PA18" s="292"/>
      <c r="PB18" s="292">
        <f t="shared" si="44"/>
        <v>0</v>
      </c>
      <c r="PE18" s="98"/>
      <c r="PF18" s="15">
        <v>11</v>
      </c>
      <c r="PG18" s="96"/>
      <c r="PH18" s="357"/>
      <c r="PI18" s="96"/>
      <c r="PJ18" s="99"/>
      <c r="PK18" s="74"/>
      <c r="PL18" s="74">
        <f t="shared" si="45"/>
        <v>0</v>
      </c>
      <c r="PO18" s="111"/>
      <c r="PP18" s="15">
        <v>11</v>
      </c>
      <c r="PQ18" s="96"/>
      <c r="PR18" s="357"/>
      <c r="PS18" s="96"/>
      <c r="PT18" s="99"/>
      <c r="PU18" s="74"/>
      <c r="PX18" s="111"/>
      <c r="PY18" s="15">
        <v>11</v>
      </c>
      <c r="PZ18" s="96"/>
      <c r="QA18" s="144"/>
      <c r="QB18" s="96"/>
      <c r="QC18" s="99"/>
      <c r="QD18" s="74"/>
      <c r="QG18" s="111"/>
      <c r="QH18" s="15">
        <v>11</v>
      </c>
      <c r="QI18" s="96"/>
      <c r="QJ18" s="357"/>
      <c r="QK18" s="96"/>
      <c r="QL18" s="99"/>
      <c r="QM18" s="74"/>
      <c r="QP18" s="111"/>
      <c r="QQ18" s="15">
        <v>11</v>
      </c>
      <c r="QR18" s="96"/>
      <c r="QS18" s="357"/>
      <c r="QT18" s="96"/>
      <c r="QU18" s="99"/>
      <c r="QV18" s="74"/>
      <c r="QY18" s="111"/>
      <c r="QZ18" s="15">
        <v>11</v>
      </c>
      <c r="RA18" s="96"/>
      <c r="RB18" s="357"/>
      <c r="RC18" s="96"/>
      <c r="RD18" s="99"/>
      <c r="RE18" s="74"/>
      <c r="RH18" s="111"/>
      <c r="RI18" s="15">
        <v>11</v>
      </c>
      <c r="RJ18" s="96"/>
      <c r="RK18" s="357"/>
      <c r="RL18" s="96"/>
      <c r="RM18" s="99"/>
      <c r="RN18" s="416"/>
      <c r="RQ18" s="111"/>
      <c r="RR18" s="15">
        <v>11</v>
      </c>
      <c r="RS18" s="96"/>
      <c r="RT18" s="144"/>
      <c r="RU18" s="96"/>
      <c r="RV18" s="99"/>
      <c r="RW18" s="74"/>
      <c r="RZ18" s="111"/>
      <c r="SA18" s="15">
        <v>11</v>
      </c>
      <c r="SB18" s="96"/>
      <c r="SC18" s="83"/>
      <c r="SD18" s="96"/>
      <c r="SE18" s="99"/>
      <c r="SF18" s="74"/>
      <c r="SI18" s="111"/>
      <c r="SJ18" s="15">
        <v>11</v>
      </c>
      <c r="SK18" s="96"/>
      <c r="SL18" s="83"/>
      <c r="SM18" s="96"/>
      <c r="SN18" s="99"/>
      <c r="SO18" s="74"/>
      <c r="SR18" s="111"/>
      <c r="SS18" s="15"/>
      <c r="ST18" s="96"/>
      <c r="SU18" s="83"/>
      <c r="SV18" s="96"/>
      <c r="SW18" s="99"/>
      <c r="SX18" s="74"/>
      <c r="TA18" s="111"/>
      <c r="TB18" s="15">
        <v>11</v>
      </c>
      <c r="TC18" s="96"/>
      <c r="TD18" s="427"/>
      <c r="TE18" s="195"/>
      <c r="TF18" s="420"/>
      <c r="TG18" s="419"/>
      <c r="TJ18" s="111"/>
      <c r="TK18" s="15">
        <v>11</v>
      </c>
      <c r="TL18" s="96"/>
      <c r="TM18" s="83"/>
      <c r="TN18" s="96"/>
      <c r="TO18" s="99"/>
      <c r="TP18" s="74"/>
      <c r="TS18" s="111"/>
      <c r="TT18" s="15">
        <v>11</v>
      </c>
      <c r="TU18" s="96"/>
      <c r="TV18" s="83"/>
      <c r="TW18" s="96"/>
      <c r="TX18" s="99"/>
      <c r="TY18" s="74"/>
      <c r="UB18" s="111"/>
      <c r="UC18" s="15">
        <v>11</v>
      </c>
      <c r="UD18" s="96"/>
      <c r="UE18" s="83"/>
      <c r="UF18" s="96"/>
      <c r="UG18" s="99"/>
      <c r="UH18" s="74"/>
      <c r="UK18" s="111"/>
      <c r="UL18" s="15">
        <v>11</v>
      </c>
      <c r="UM18" s="96"/>
      <c r="UN18" s="83"/>
      <c r="UO18" s="96"/>
      <c r="UP18" s="99"/>
      <c r="UQ18" s="74"/>
      <c r="UT18" s="111"/>
      <c r="UU18" s="15">
        <v>11</v>
      </c>
      <c r="UV18" s="96"/>
      <c r="UW18" s="83"/>
      <c r="UX18" s="96"/>
      <c r="UY18" s="99"/>
      <c r="UZ18" s="74"/>
      <c r="VC18" s="111"/>
      <c r="VD18" s="15">
        <v>11</v>
      </c>
      <c r="VE18" s="96"/>
      <c r="VF18" s="83"/>
      <c r="VG18" s="96"/>
      <c r="VH18" s="99"/>
      <c r="VI18" s="74"/>
      <c r="VL18" s="111"/>
      <c r="VM18" s="15">
        <v>11</v>
      </c>
      <c r="VN18" s="96"/>
      <c r="VO18" s="83"/>
      <c r="VP18" s="96"/>
      <c r="VQ18" s="99"/>
      <c r="VR18" s="74"/>
      <c r="VU18" s="111"/>
      <c r="VV18" s="15">
        <v>11</v>
      </c>
      <c r="VW18" s="96"/>
      <c r="VX18" s="83"/>
      <c r="VY18" s="96"/>
      <c r="VZ18" s="99"/>
      <c r="WA18" s="74"/>
      <c r="WD18" s="111"/>
      <c r="WE18" s="15">
        <v>11</v>
      </c>
      <c r="WF18" s="96"/>
      <c r="WG18" s="83"/>
      <c r="WH18" s="96"/>
      <c r="WI18" s="99"/>
      <c r="WJ18" s="74"/>
      <c r="WM18" s="111"/>
      <c r="WN18" s="15">
        <v>11</v>
      </c>
      <c r="WO18" s="96"/>
      <c r="WP18" s="83"/>
      <c r="WQ18" s="96"/>
      <c r="WR18" s="99"/>
      <c r="WS18" s="74"/>
      <c r="WV18" s="111"/>
      <c r="WW18" s="15">
        <v>11</v>
      </c>
      <c r="WX18" s="96"/>
      <c r="WY18" s="83"/>
      <c r="WZ18" s="96"/>
      <c r="XA18" s="99"/>
      <c r="XB18" s="74"/>
      <c r="XE18" s="111"/>
      <c r="XF18" s="15">
        <v>11</v>
      </c>
      <c r="XG18" s="96"/>
      <c r="XH18" s="83"/>
      <c r="XI18" s="96"/>
      <c r="XJ18" s="99"/>
      <c r="XK18" s="74"/>
      <c r="XN18" s="111"/>
      <c r="XO18" s="15">
        <v>11</v>
      </c>
      <c r="XP18" s="96"/>
      <c r="XQ18" s="83"/>
      <c r="XR18" s="96"/>
      <c r="XS18" s="99"/>
      <c r="XT18" s="74"/>
      <c r="XW18" s="111"/>
      <c r="XX18" s="15">
        <v>11</v>
      </c>
      <c r="XY18" s="96"/>
      <c r="XZ18" s="83"/>
      <c r="YA18" s="96"/>
      <c r="YB18" s="99"/>
      <c r="YC18" s="74"/>
      <c r="YF18" s="111"/>
      <c r="YG18" s="15">
        <v>11</v>
      </c>
      <c r="YH18" s="96"/>
      <c r="YI18" s="83"/>
      <c r="YJ18" s="96"/>
      <c r="YK18" s="99"/>
      <c r="YL18" s="74"/>
      <c r="YO18" s="111"/>
      <c r="YP18" s="15">
        <v>11</v>
      </c>
      <c r="YQ18" s="96"/>
      <c r="YR18" s="83"/>
      <c r="YS18" s="96"/>
      <c r="YT18" s="99"/>
      <c r="YU18" s="74"/>
      <c r="YX18" s="111"/>
      <c r="YY18" s="15">
        <v>11</v>
      </c>
      <c r="YZ18" s="96"/>
      <c r="ZA18" s="83"/>
      <c r="ZB18" s="96"/>
      <c r="ZC18" s="99"/>
      <c r="ZD18" s="74"/>
      <c r="ZG18" s="111"/>
      <c r="ZH18" s="15">
        <v>11</v>
      </c>
      <c r="ZI18" s="96"/>
      <c r="ZJ18" s="83"/>
      <c r="ZK18" s="96"/>
      <c r="ZL18" s="99"/>
      <c r="ZM18" s="74"/>
      <c r="ZP18" s="111"/>
      <c r="ZQ18" s="15">
        <v>11</v>
      </c>
      <c r="ZR18" s="96"/>
      <c r="ZS18" s="83"/>
      <c r="ZT18" s="96"/>
      <c r="ZU18" s="99"/>
      <c r="ZV18" s="74"/>
      <c r="ZY18" s="111"/>
      <c r="ZZ18" s="15">
        <v>11</v>
      </c>
      <c r="AAA18" s="96"/>
      <c r="AAB18" s="83"/>
      <c r="AAC18" s="96"/>
      <c r="AAD18" s="99"/>
      <c r="AAE18" s="74"/>
      <c r="AAH18" s="111"/>
      <c r="AAI18" s="15">
        <v>11</v>
      </c>
      <c r="AAJ18" s="96"/>
      <c r="AAK18" s="83"/>
      <c r="AAL18" s="96"/>
      <c r="AAM18" s="99"/>
      <c r="AAN18" s="74"/>
      <c r="AAQ18" s="111"/>
      <c r="AAR18" s="15">
        <v>11</v>
      </c>
      <c r="AAS18" s="96"/>
      <c r="AAT18" s="83"/>
      <c r="AAU18" s="96"/>
      <c r="AAV18" s="99"/>
      <c r="AAW18" s="74"/>
      <c r="AAZ18" s="111"/>
      <c r="ABA18" s="15">
        <v>11</v>
      </c>
      <c r="ABB18" s="96"/>
      <c r="ABC18" s="83"/>
      <c r="ABD18" s="96"/>
      <c r="ABE18" s="99"/>
      <c r="ABF18" s="74"/>
      <c r="ABI18" s="111"/>
      <c r="ABJ18" s="15">
        <v>11</v>
      </c>
      <c r="ABK18" s="96"/>
      <c r="ABL18" s="83"/>
      <c r="ABM18" s="96"/>
      <c r="ABN18" s="99"/>
      <c r="ABO18" s="74"/>
      <c r="ABR18" s="111"/>
      <c r="ABS18" s="15">
        <v>11</v>
      </c>
      <c r="ABT18" s="96"/>
      <c r="ABU18" s="83"/>
      <c r="ABV18" s="96"/>
      <c r="ABW18" s="99"/>
      <c r="ABX18" s="74"/>
      <c r="ACA18" s="111"/>
      <c r="ACB18" s="15">
        <v>11</v>
      </c>
      <c r="ACC18" s="96"/>
      <c r="ACD18" s="83"/>
      <c r="ACE18" s="96"/>
      <c r="ACF18" s="99"/>
      <c r="ACG18" s="74"/>
      <c r="ACJ18" s="111"/>
      <c r="ACK18" s="15">
        <v>11</v>
      </c>
      <c r="ACL18" s="96"/>
      <c r="ACM18" s="83"/>
      <c r="ACN18" s="96"/>
      <c r="ACO18" s="99"/>
      <c r="ACP18" s="74"/>
      <c r="ACS18" s="111"/>
      <c r="ACT18" s="15">
        <v>11</v>
      </c>
      <c r="ACU18" s="96"/>
      <c r="ACV18" s="83"/>
      <c r="ACW18" s="96"/>
      <c r="ACX18" s="99"/>
      <c r="ACY18" s="74"/>
      <c r="ADB18" s="111"/>
      <c r="ADC18" s="15">
        <v>11</v>
      </c>
      <c r="ADD18" s="96"/>
      <c r="ADE18" s="83"/>
      <c r="ADF18" s="96"/>
      <c r="ADG18" s="99"/>
      <c r="ADH18" s="74"/>
      <c r="ADK18" s="111"/>
      <c r="ADL18" s="15">
        <v>11</v>
      </c>
      <c r="ADM18" s="96"/>
      <c r="ADN18" s="83"/>
      <c r="ADO18" s="96"/>
      <c r="ADP18" s="99"/>
      <c r="ADQ18" s="74"/>
      <c r="ADT18" s="111"/>
      <c r="ADU18" s="15">
        <v>11</v>
      </c>
      <c r="ADV18" s="96"/>
      <c r="ADW18" s="83"/>
      <c r="ADX18" s="96"/>
      <c r="ADY18" s="99"/>
      <c r="ADZ18" s="74"/>
      <c r="AEC18" s="111"/>
      <c r="AED18" s="15">
        <v>11</v>
      </c>
      <c r="AEE18" s="96"/>
      <c r="AEF18" s="83"/>
      <c r="AEG18" s="96"/>
      <c r="AEH18" s="99"/>
      <c r="AEI18" s="74"/>
      <c r="AEL18" s="111"/>
      <c r="AEM18" s="15">
        <v>11</v>
      </c>
      <c r="AEN18" s="96"/>
      <c r="AEO18" s="83"/>
      <c r="AEP18" s="96"/>
      <c r="AEQ18" s="99"/>
      <c r="AER18" s="74"/>
    </row>
    <row r="19" spans="1:827" x14ac:dyDescent="0.25">
      <c r="A19" s="146">
        <v>16</v>
      </c>
      <c r="B19" s="79" t="str">
        <f t="shared" ref="B19:I19" si="58">FE5</f>
        <v>SEABAORD FOODS</v>
      </c>
      <c r="C19" s="79" t="str">
        <f t="shared" si="58"/>
        <v>Seaboard</v>
      </c>
      <c r="D19" s="107" t="str">
        <f t="shared" si="58"/>
        <v>PED. 68046790</v>
      </c>
      <c r="E19" s="144">
        <f t="shared" si="58"/>
        <v>44400</v>
      </c>
      <c r="F19" s="90">
        <f t="shared" si="58"/>
        <v>18670.79</v>
      </c>
      <c r="G19" s="76">
        <f t="shared" si="58"/>
        <v>21</v>
      </c>
      <c r="H19" s="49">
        <f t="shared" si="58"/>
        <v>18681.2</v>
      </c>
      <c r="I19" s="110">
        <f t="shared" si="58"/>
        <v>-10.409999999999854</v>
      </c>
      <c r="L19" s="111"/>
      <c r="M19" s="15">
        <v>11</v>
      </c>
      <c r="N19" s="96">
        <v>901.3</v>
      </c>
      <c r="O19" s="357">
        <v>44383</v>
      </c>
      <c r="P19" s="96">
        <v>901.3</v>
      </c>
      <c r="Q19" s="73" t="s">
        <v>409</v>
      </c>
      <c r="R19" s="74">
        <v>43</v>
      </c>
      <c r="S19" s="676">
        <f t="shared" si="47"/>
        <v>38755.9</v>
      </c>
      <c r="T19" s="267"/>
      <c r="V19" s="111"/>
      <c r="W19" s="15">
        <v>12</v>
      </c>
      <c r="X19" s="306">
        <v>853.2</v>
      </c>
      <c r="Y19" s="362">
        <v>44384</v>
      </c>
      <c r="Z19" s="306">
        <v>853.2</v>
      </c>
      <c r="AA19" s="422" t="s">
        <v>422</v>
      </c>
      <c r="AB19" s="292">
        <v>43</v>
      </c>
      <c r="AC19" s="354">
        <f t="shared" si="7"/>
        <v>36687.599999999999</v>
      </c>
      <c r="AF19" s="111"/>
      <c r="AG19" s="15">
        <v>12</v>
      </c>
      <c r="AH19" s="96">
        <v>849.57</v>
      </c>
      <c r="AI19" s="357">
        <v>44385</v>
      </c>
      <c r="AJ19" s="96">
        <v>849.57</v>
      </c>
      <c r="AK19" s="99" t="s">
        <v>429</v>
      </c>
      <c r="AL19" s="74">
        <v>45</v>
      </c>
      <c r="AM19" s="684">
        <f t="shared" si="8"/>
        <v>38230.65</v>
      </c>
      <c r="AP19" s="111"/>
      <c r="AQ19" s="15">
        <v>12</v>
      </c>
      <c r="AR19" s="351">
        <v>878.6</v>
      </c>
      <c r="AS19" s="362">
        <v>44386</v>
      </c>
      <c r="AT19" s="351">
        <v>878.6</v>
      </c>
      <c r="AU19" s="350" t="s">
        <v>436</v>
      </c>
      <c r="AV19" s="292">
        <v>46</v>
      </c>
      <c r="AW19" s="354">
        <f t="shared" si="9"/>
        <v>40415.599999999999</v>
      </c>
      <c r="AZ19" s="111"/>
      <c r="BA19" s="15">
        <v>12</v>
      </c>
      <c r="BB19" s="72">
        <v>851.4</v>
      </c>
      <c r="BC19" s="144">
        <v>44386</v>
      </c>
      <c r="BD19" s="72">
        <v>851.4</v>
      </c>
      <c r="BE19" s="99" t="s">
        <v>428</v>
      </c>
      <c r="BF19" s="416">
        <v>46</v>
      </c>
      <c r="BG19" s="704">
        <f t="shared" si="10"/>
        <v>39164.400000000001</v>
      </c>
      <c r="BJ19" s="111"/>
      <c r="BK19" s="15">
        <v>12</v>
      </c>
      <c r="BL19" s="72">
        <v>869.5</v>
      </c>
      <c r="BM19" s="144">
        <v>44390</v>
      </c>
      <c r="BN19" s="72">
        <v>869.5</v>
      </c>
      <c r="BO19" s="99" t="s">
        <v>459</v>
      </c>
      <c r="BP19" s="416">
        <v>48</v>
      </c>
      <c r="BQ19" s="704">
        <f t="shared" si="11"/>
        <v>41736</v>
      </c>
      <c r="BT19" s="111"/>
      <c r="BU19" s="289">
        <v>12</v>
      </c>
      <c r="BV19" s="306">
        <v>883.1</v>
      </c>
      <c r="BW19" s="417">
        <v>44390</v>
      </c>
      <c r="BX19" s="306">
        <v>883.1</v>
      </c>
      <c r="BY19" s="420" t="s">
        <v>456</v>
      </c>
      <c r="BZ19" s="419">
        <v>48</v>
      </c>
      <c r="CA19" s="676">
        <f t="shared" si="12"/>
        <v>42388.800000000003</v>
      </c>
      <c r="CD19" s="111"/>
      <c r="CE19" s="15">
        <v>12</v>
      </c>
      <c r="CF19" s="96">
        <v>931.22</v>
      </c>
      <c r="CG19" s="417">
        <v>44391</v>
      </c>
      <c r="CH19" s="96">
        <v>931.22</v>
      </c>
      <c r="CI19" s="420" t="s">
        <v>470</v>
      </c>
      <c r="CJ19" s="419">
        <v>48</v>
      </c>
      <c r="CK19" s="676">
        <f t="shared" si="13"/>
        <v>44698.559999999998</v>
      </c>
      <c r="CN19" s="742"/>
      <c r="CO19" s="15">
        <v>12</v>
      </c>
      <c r="CP19" s="96">
        <v>927.14</v>
      </c>
      <c r="CQ19" s="417">
        <v>44392</v>
      </c>
      <c r="CR19" s="96">
        <v>927.14</v>
      </c>
      <c r="CS19" s="420" t="s">
        <v>474</v>
      </c>
      <c r="CT19" s="419">
        <v>49</v>
      </c>
      <c r="CU19" s="689">
        <f t="shared" si="48"/>
        <v>45429.86</v>
      </c>
      <c r="CX19" s="111"/>
      <c r="CY19" s="15">
        <v>12</v>
      </c>
      <c r="CZ19" s="96">
        <v>892.2</v>
      </c>
      <c r="DA19" s="357">
        <v>44393</v>
      </c>
      <c r="DB19" s="96">
        <v>892.2</v>
      </c>
      <c r="DC19" s="99" t="s">
        <v>482</v>
      </c>
      <c r="DD19" s="74">
        <v>50</v>
      </c>
      <c r="DE19" s="676">
        <f t="shared" si="14"/>
        <v>44610</v>
      </c>
      <c r="DH19" s="111"/>
      <c r="DI19" s="15">
        <v>12</v>
      </c>
      <c r="DJ19" s="96">
        <v>878.6</v>
      </c>
      <c r="DK19" s="417">
        <v>44393</v>
      </c>
      <c r="DL19" s="96">
        <v>878.6</v>
      </c>
      <c r="DM19" s="420" t="s">
        <v>483</v>
      </c>
      <c r="DN19" s="419">
        <v>50</v>
      </c>
      <c r="DO19" s="689">
        <f t="shared" si="15"/>
        <v>43930</v>
      </c>
      <c r="DR19" s="111"/>
      <c r="DS19" s="15">
        <v>12</v>
      </c>
      <c r="DT19" s="96">
        <v>883.6</v>
      </c>
      <c r="DU19" s="417">
        <v>44397</v>
      </c>
      <c r="DV19" s="96">
        <v>883.6</v>
      </c>
      <c r="DW19" s="420" t="s">
        <v>504</v>
      </c>
      <c r="DX19" s="419">
        <v>52</v>
      </c>
      <c r="DY19" s="676">
        <f t="shared" si="16"/>
        <v>45947.200000000004</v>
      </c>
      <c r="EB19" s="111"/>
      <c r="EC19" s="15">
        <v>12</v>
      </c>
      <c r="ED19" s="72">
        <v>883.6</v>
      </c>
      <c r="EE19" s="373">
        <v>44398</v>
      </c>
      <c r="EF19" s="72">
        <v>883.6</v>
      </c>
      <c r="EG19" s="73" t="s">
        <v>510</v>
      </c>
      <c r="EH19" s="74">
        <v>52</v>
      </c>
      <c r="EI19" s="676">
        <f t="shared" si="17"/>
        <v>45947.200000000004</v>
      </c>
      <c r="EL19" s="111"/>
      <c r="EM19" s="15">
        <v>12</v>
      </c>
      <c r="EN19" s="306">
        <v>907.63</v>
      </c>
      <c r="EO19" s="362">
        <v>44399</v>
      </c>
      <c r="EP19" s="306">
        <v>907.63</v>
      </c>
      <c r="EQ19" s="291" t="s">
        <v>520</v>
      </c>
      <c r="ER19" s="292">
        <v>52</v>
      </c>
      <c r="ES19" s="676">
        <f t="shared" si="18"/>
        <v>47196.76</v>
      </c>
      <c r="EV19" s="111"/>
      <c r="EW19" s="15">
        <v>12</v>
      </c>
      <c r="EX19" s="72">
        <v>917.6</v>
      </c>
      <c r="EY19" s="373">
        <v>44400</v>
      </c>
      <c r="EZ19" s="72">
        <v>917.6</v>
      </c>
      <c r="FA19" s="291" t="s">
        <v>529</v>
      </c>
      <c r="FB19" s="74">
        <v>52</v>
      </c>
      <c r="FC19" s="354">
        <f t="shared" si="19"/>
        <v>47715.200000000004</v>
      </c>
      <c r="FF19" s="111"/>
      <c r="FG19" s="15">
        <v>12</v>
      </c>
      <c r="FH19" s="306">
        <v>862.3</v>
      </c>
      <c r="FI19" s="362">
        <v>44400</v>
      </c>
      <c r="FJ19" s="306">
        <v>862.3</v>
      </c>
      <c r="FK19" s="291" t="s">
        <v>531</v>
      </c>
      <c r="FL19" s="292">
        <v>52</v>
      </c>
      <c r="FM19" s="676">
        <f t="shared" si="20"/>
        <v>44839.6</v>
      </c>
      <c r="FP19" s="111"/>
      <c r="FQ19" s="15">
        <v>12</v>
      </c>
      <c r="FR19" s="96">
        <v>926.23</v>
      </c>
      <c r="FS19" s="357">
        <v>44401</v>
      </c>
      <c r="FT19" s="96">
        <v>926.23</v>
      </c>
      <c r="FU19" s="73" t="s">
        <v>538</v>
      </c>
      <c r="FV19" s="74">
        <v>54</v>
      </c>
      <c r="FW19" s="676">
        <f t="shared" si="21"/>
        <v>50016.42</v>
      </c>
      <c r="FX19" s="74"/>
      <c r="FZ19" s="111"/>
      <c r="GA19" s="15">
        <v>12</v>
      </c>
      <c r="GB19" s="72">
        <v>907.6</v>
      </c>
      <c r="GC19" s="573">
        <v>44404</v>
      </c>
      <c r="GD19" s="72">
        <v>907.6</v>
      </c>
      <c r="GE19" s="291" t="s">
        <v>546</v>
      </c>
      <c r="GF19" s="292">
        <v>54</v>
      </c>
      <c r="GG19" s="354">
        <f t="shared" si="22"/>
        <v>49010.400000000001</v>
      </c>
      <c r="GJ19" s="111"/>
      <c r="GK19" s="15">
        <v>12</v>
      </c>
      <c r="GL19" s="551">
        <v>907.6</v>
      </c>
      <c r="GM19" s="357">
        <v>44404</v>
      </c>
      <c r="GN19" s="551">
        <v>907.6</v>
      </c>
      <c r="GO19" s="99" t="s">
        <v>548</v>
      </c>
      <c r="GP19" s="74">
        <v>54</v>
      </c>
      <c r="GQ19" s="676">
        <f t="shared" si="23"/>
        <v>49010.400000000001</v>
      </c>
      <c r="GT19" s="111"/>
      <c r="GU19" s="15">
        <v>12</v>
      </c>
      <c r="GV19" s="96">
        <v>938.48</v>
      </c>
      <c r="GW19" s="357">
        <v>44405</v>
      </c>
      <c r="GX19" s="96">
        <v>938.48</v>
      </c>
      <c r="GY19" s="99" t="s">
        <v>552</v>
      </c>
      <c r="GZ19" s="74">
        <v>54</v>
      </c>
      <c r="HA19" s="676">
        <f t="shared" si="24"/>
        <v>50677.919999999998</v>
      </c>
      <c r="HD19" s="111"/>
      <c r="HE19" s="15">
        <v>12</v>
      </c>
      <c r="HF19" s="96">
        <v>967.05</v>
      </c>
      <c r="HG19" s="357">
        <v>44407</v>
      </c>
      <c r="HH19" s="96">
        <v>967.05</v>
      </c>
      <c r="HI19" s="99" t="s">
        <v>557</v>
      </c>
      <c r="HJ19" s="74">
        <v>54</v>
      </c>
      <c r="HK19" s="676">
        <f t="shared" si="25"/>
        <v>52220.7</v>
      </c>
      <c r="HN19" s="111"/>
      <c r="HO19" s="15">
        <v>12</v>
      </c>
      <c r="HP19" s="306">
        <v>889.5</v>
      </c>
      <c r="HQ19" s="362">
        <v>44408</v>
      </c>
      <c r="HR19" s="306">
        <v>889.5</v>
      </c>
      <c r="HS19" s="422" t="s">
        <v>564</v>
      </c>
      <c r="HT19" s="292">
        <v>54</v>
      </c>
      <c r="HU19" s="354">
        <f t="shared" si="26"/>
        <v>48033</v>
      </c>
      <c r="HX19" s="98"/>
      <c r="HY19" s="15">
        <v>12</v>
      </c>
      <c r="HZ19" s="72">
        <v>887.7</v>
      </c>
      <c r="IA19" s="373">
        <v>44407</v>
      </c>
      <c r="IB19" s="72">
        <v>887.7</v>
      </c>
      <c r="IC19" s="73" t="s">
        <v>560</v>
      </c>
      <c r="ID19" s="74">
        <v>54</v>
      </c>
      <c r="IE19" s="676">
        <f t="shared" si="27"/>
        <v>47935.8</v>
      </c>
      <c r="IH19" s="98"/>
      <c r="II19" s="15">
        <v>12</v>
      </c>
      <c r="IJ19" s="72"/>
      <c r="IK19" s="373"/>
      <c r="IL19" s="72"/>
      <c r="IM19" s="73"/>
      <c r="IN19" s="74"/>
      <c r="IO19" s="676">
        <f t="shared" si="28"/>
        <v>0</v>
      </c>
      <c r="IR19" s="111"/>
      <c r="IS19" s="15">
        <v>12</v>
      </c>
      <c r="IT19" s="306"/>
      <c r="IU19" s="270"/>
      <c r="IV19" s="306"/>
      <c r="IW19" s="580"/>
      <c r="IX19" s="292"/>
      <c r="IY19" s="354">
        <f t="shared" si="29"/>
        <v>0</v>
      </c>
      <c r="IZ19" s="96"/>
      <c r="JA19" s="110"/>
      <c r="JB19" s="111"/>
      <c r="JC19" s="15">
        <v>12</v>
      </c>
      <c r="JD19" s="96"/>
      <c r="JE19" s="373"/>
      <c r="JF19" s="96"/>
      <c r="JG19" s="73"/>
      <c r="JH19" s="74"/>
      <c r="JI19" s="676">
        <f t="shared" si="30"/>
        <v>0</v>
      </c>
      <c r="JL19" s="111"/>
      <c r="JM19" s="15">
        <v>12</v>
      </c>
      <c r="JN19" s="96"/>
      <c r="JO19" s="357"/>
      <c r="JP19" s="96"/>
      <c r="JQ19" s="73"/>
      <c r="JR19" s="74"/>
      <c r="JS19" s="676">
        <f t="shared" si="31"/>
        <v>0</v>
      </c>
      <c r="JV19" s="98"/>
      <c r="JW19" s="15">
        <v>12</v>
      </c>
      <c r="JX19" s="72"/>
      <c r="JY19" s="373"/>
      <c r="JZ19" s="72"/>
      <c r="KA19" s="73"/>
      <c r="KB19" s="74"/>
      <c r="KC19" s="676">
        <f t="shared" si="32"/>
        <v>0</v>
      </c>
      <c r="KF19" s="98"/>
      <c r="KG19" s="15">
        <v>12</v>
      </c>
      <c r="KH19" s="72"/>
      <c r="KI19" s="373"/>
      <c r="KJ19" s="72"/>
      <c r="KK19" s="73"/>
      <c r="KL19" s="74"/>
      <c r="KM19" s="676">
        <f t="shared" si="33"/>
        <v>0</v>
      </c>
      <c r="KP19" s="98"/>
      <c r="KQ19" s="15">
        <v>12</v>
      </c>
      <c r="KR19" s="72"/>
      <c r="KS19" s="373"/>
      <c r="KT19" s="72"/>
      <c r="KU19" s="73"/>
      <c r="KV19" s="74"/>
      <c r="KW19" s="676">
        <f t="shared" si="34"/>
        <v>0</v>
      </c>
      <c r="KZ19" s="111"/>
      <c r="LA19" s="15">
        <v>12</v>
      </c>
      <c r="LB19" s="72"/>
      <c r="LC19" s="357"/>
      <c r="LD19" s="72"/>
      <c r="LE19" s="99"/>
      <c r="LF19" s="74"/>
      <c r="LG19" s="676">
        <f t="shared" si="35"/>
        <v>0</v>
      </c>
      <c r="LJ19" s="111"/>
      <c r="LK19" s="15">
        <v>12</v>
      </c>
      <c r="LL19" s="306"/>
      <c r="LM19" s="357"/>
      <c r="LN19" s="306"/>
      <c r="LO19" s="99"/>
      <c r="LP19" s="74"/>
      <c r="LQ19" s="676">
        <f t="shared" si="36"/>
        <v>0</v>
      </c>
      <c r="LT19" s="111"/>
      <c r="LU19" s="15">
        <v>12</v>
      </c>
      <c r="LV19" s="96"/>
      <c r="LW19" s="357"/>
      <c r="LX19" s="96"/>
      <c r="LY19" s="99"/>
      <c r="LZ19" s="74"/>
      <c r="MA19" s="676">
        <f t="shared" si="37"/>
        <v>0</v>
      </c>
      <c r="MC19" s="111"/>
      <c r="MD19" s="15">
        <v>12</v>
      </c>
      <c r="ME19" s="428"/>
      <c r="MF19" s="357"/>
      <c r="MG19" s="428"/>
      <c r="MH19" s="99"/>
      <c r="MI19" s="74"/>
      <c r="MJ19" s="74">
        <f t="shared" si="38"/>
        <v>0</v>
      </c>
      <c r="MM19" s="111"/>
      <c r="MN19" s="15">
        <v>12</v>
      </c>
      <c r="MO19" s="96"/>
      <c r="MP19" s="357"/>
      <c r="MQ19" s="96"/>
      <c r="MR19" s="99"/>
      <c r="MS19" s="74"/>
      <c r="MT19" s="74">
        <f t="shared" si="39"/>
        <v>0</v>
      </c>
      <c r="MW19" s="111"/>
      <c r="MX19" s="15">
        <v>12</v>
      </c>
      <c r="MY19" s="428"/>
      <c r="MZ19" s="357"/>
      <c r="NA19" s="428"/>
      <c r="NB19" s="350"/>
      <c r="NC19" s="74"/>
      <c r="ND19" s="74">
        <f t="shared" si="57"/>
        <v>0</v>
      </c>
      <c r="NG19" s="111"/>
      <c r="NH19" s="15">
        <v>12</v>
      </c>
      <c r="NI19" s="96"/>
      <c r="NJ19" s="357"/>
      <c r="NK19" s="96"/>
      <c r="NL19" s="99"/>
      <c r="NM19" s="74"/>
      <c r="NN19" s="74">
        <f t="shared" si="40"/>
        <v>0</v>
      </c>
      <c r="NQ19" s="111"/>
      <c r="NR19" s="15">
        <v>12</v>
      </c>
      <c r="NS19" s="96"/>
      <c r="NT19" s="357"/>
      <c r="NU19" s="96"/>
      <c r="NV19" s="99"/>
      <c r="NW19" s="74"/>
      <c r="NX19" s="74">
        <f t="shared" si="41"/>
        <v>0</v>
      </c>
      <c r="OA19" s="111"/>
      <c r="OB19" s="15">
        <v>12</v>
      </c>
      <c r="OC19" s="96"/>
      <c r="OD19" s="357"/>
      <c r="OE19" s="96"/>
      <c r="OF19" s="99"/>
      <c r="OG19" s="74"/>
      <c r="OH19" s="74">
        <f t="shared" si="42"/>
        <v>0</v>
      </c>
      <c r="OK19" s="111"/>
      <c r="OL19" s="15">
        <v>12</v>
      </c>
      <c r="OM19" s="96"/>
      <c r="ON19" s="357"/>
      <c r="OO19" s="96"/>
      <c r="OP19" s="99"/>
      <c r="OQ19" s="74"/>
      <c r="OR19" s="74">
        <f t="shared" si="43"/>
        <v>0</v>
      </c>
      <c r="OU19" s="111"/>
      <c r="OV19" s="15">
        <v>12</v>
      </c>
      <c r="OW19" s="306"/>
      <c r="OX19" s="362"/>
      <c r="OY19" s="306"/>
      <c r="OZ19" s="350"/>
      <c r="PA19" s="292"/>
      <c r="PB19" s="292">
        <f t="shared" si="44"/>
        <v>0</v>
      </c>
      <c r="PE19" s="98"/>
      <c r="PF19" s="15">
        <v>12</v>
      </c>
      <c r="PG19" s="96"/>
      <c r="PH19" s="357"/>
      <c r="PI19" s="96"/>
      <c r="PJ19" s="99"/>
      <c r="PK19" s="74"/>
      <c r="PL19" s="74">
        <f t="shared" si="45"/>
        <v>0</v>
      </c>
      <c r="PO19" s="111"/>
      <c r="PP19" s="15">
        <v>12</v>
      </c>
      <c r="PQ19" s="96"/>
      <c r="PR19" s="357"/>
      <c r="PS19" s="96"/>
      <c r="PT19" s="99"/>
      <c r="PU19" s="74"/>
      <c r="PX19" s="111"/>
      <c r="PY19" s="15">
        <v>12</v>
      </c>
      <c r="PZ19" s="96"/>
      <c r="QA19" s="144"/>
      <c r="QB19" s="96"/>
      <c r="QC19" s="99"/>
      <c r="QD19" s="74"/>
      <c r="QG19" s="111"/>
      <c r="QH19" s="15">
        <v>12</v>
      </c>
      <c r="QI19" s="96"/>
      <c r="QJ19" s="357"/>
      <c r="QK19" s="96"/>
      <c r="QL19" s="99"/>
      <c r="QM19" s="74"/>
      <c r="QP19" s="111"/>
      <c r="QQ19" s="15">
        <v>12</v>
      </c>
      <c r="QR19" s="96"/>
      <c r="QS19" s="357"/>
      <c r="QT19" s="96"/>
      <c r="QU19" s="99"/>
      <c r="QV19" s="74"/>
      <c r="QY19" s="111"/>
      <c r="QZ19" s="15">
        <v>12</v>
      </c>
      <c r="RA19" s="96"/>
      <c r="RB19" s="357"/>
      <c r="RC19" s="96"/>
      <c r="RD19" s="99"/>
      <c r="RE19" s="74"/>
      <c r="RH19" s="111"/>
      <c r="RI19" s="15">
        <v>12</v>
      </c>
      <c r="RJ19" s="96"/>
      <c r="RK19" s="357"/>
      <c r="RL19" s="96"/>
      <c r="RM19" s="99"/>
      <c r="RN19" s="416"/>
      <c r="RQ19" s="111"/>
      <c r="RR19" s="15">
        <v>12</v>
      </c>
      <c r="RS19" s="96"/>
      <c r="RT19" s="144"/>
      <c r="RU19" s="96"/>
      <c r="RV19" s="99"/>
      <c r="RW19" s="74"/>
      <c r="RZ19" s="111"/>
      <c r="SA19" s="15">
        <v>12</v>
      </c>
      <c r="SB19" s="96"/>
      <c r="SC19" s="83"/>
      <c r="SD19" s="96"/>
      <c r="SE19" s="99"/>
      <c r="SF19" s="74"/>
      <c r="SI19" s="111"/>
      <c r="SJ19" s="15">
        <v>12</v>
      </c>
      <c r="SK19" s="96"/>
      <c r="SL19" s="83"/>
      <c r="SM19" s="96"/>
      <c r="SN19" s="99"/>
      <c r="SO19" s="74"/>
      <c r="SR19" s="111"/>
      <c r="SS19" s="15"/>
      <c r="ST19" s="96"/>
      <c r="SU19" s="83"/>
      <c r="SV19" s="96"/>
      <c r="SW19" s="99"/>
      <c r="SX19" s="74"/>
      <c r="TA19" s="111"/>
      <c r="TB19" s="15">
        <v>12</v>
      </c>
      <c r="TC19" s="96"/>
      <c r="TD19" s="427"/>
      <c r="TE19" s="195"/>
      <c r="TF19" s="420"/>
      <c r="TG19" s="419"/>
      <c r="TJ19" s="111"/>
      <c r="TK19" s="15">
        <v>12</v>
      </c>
      <c r="TL19" s="96"/>
      <c r="TM19" s="83"/>
      <c r="TN19" s="96"/>
      <c r="TO19" s="99"/>
      <c r="TP19" s="74"/>
      <c r="TS19" s="111"/>
      <c r="TT19" s="15">
        <v>12</v>
      </c>
      <c r="TU19" s="96"/>
      <c r="TV19" s="83"/>
      <c r="TW19" s="96"/>
      <c r="TX19" s="99"/>
      <c r="TY19" s="74"/>
      <c r="UB19" s="111"/>
      <c r="UC19" s="15">
        <v>12</v>
      </c>
      <c r="UD19" s="96"/>
      <c r="UE19" s="83"/>
      <c r="UF19" s="96"/>
      <c r="UG19" s="99"/>
      <c r="UH19" s="74"/>
      <c r="UK19" s="111"/>
      <c r="UL19" s="15">
        <v>12</v>
      </c>
      <c r="UM19" s="96"/>
      <c r="UN19" s="83"/>
      <c r="UO19" s="96"/>
      <c r="UP19" s="99"/>
      <c r="UQ19" s="74"/>
      <c r="UT19" s="111"/>
      <c r="UU19" s="15">
        <v>12</v>
      </c>
      <c r="UV19" s="96"/>
      <c r="UW19" s="83"/>
      <c r="UX19" s="96"/>
      <c r="UY19" s="99"/>
      <c r="UZ19" s="74"/>
      <c r="VC19" s="111"/>
      <c r="VD19" s="15">
        <v>12</v>
      </c>
      <c r="VE19" s="96"/>
      <c r="VF19" s="83"/>
      <c r="VG19" s="96"/>
      <c r="VH19" s="99"/>
      <c r="VI19" s="74"/>
      <c r="VL19" s="111"/>
      <c r="VM19" s="15">
        <v>12</v>
      </c>
      <c r="VN19" s="96"/>
      <c r="VO19" s="83"/>
      <c r="VP19" s="96"/>
      <c r="VQ19" s="99"/>
      <c r="VR19" s="74"/>
      <c r="VU19" s="111"/>
      <c r="VV19" s="15">
        <v>12</v>
      </c>
      <c r="VW19" s="96"/>
      <c r="VX19" s="83"/>
      <c r="VY19" s="96"/>
      <c r="VZ19" s="99"/>
      <c r="WA19" s="74"/>
      <c r="WD19" s="111"/>
      <c r="WE19" s="15">
        <v>12</v>
      </c>
      <c r="WF19" s="96"/>
      <c r="WG19" s="83"/>
      <c r="WH19" s="96"/>
      <c r="WI19" s="99"/>
      <c r="WJ19" s="74"/>
      <c r="WM19" s="111"/>
      <c r="WN19" s="15">
        <v>12</v>
      </c>
      <c r="WO19" s="96"/>
      <c r="WP19" s="83"/>
      <c r="WQ19" s="96"/>
      <c r="WR19" s="99"/>
      <c r="WS19" s="74"/>
      <c r="WV19" s="111"/>
      <c r="WW19" s="15">
        <v>12</v>
      </c>
      <c r="WX19" s="96"/>
      <c r="WY19" s="83"/>
      <c r="WZ19" s="96"/>
      <c r="XA19" s="99"/>
      <c r="XB19" s="74"/>
      <c r="XE19" s="111"/>
      <c r="XF19" s="15">
        <v>12</v>
      </c>
      <c r="XG19" s="96"/>
      <c r="XH19" s="83"/>
      <c r="XI19" s="96"/>
      <c r="XJ19" s="99"/>
      <c r="XK19" s="74"/>
      <c r="XN19" s="111"/>
      <c r="XO19" s="15">
        <v>12</v>
      </c>
      <c r="XP19" s="96"/>
      <c r="XQ19" s="83"/>
      <c r="XR19" s="96"/>
      <c r="XS19" s="99"/>
      <c r="XT19" s="74"/>
      <c r="XW19" s="111"/>
      <c r="XX19" s="15">
        <v>12</v>
      </c>
      <c r="XY19" s="96"/>
      <c r="XZ19" s="83"/>
      <c r="YA19" s="96"/>
      <c r="YB19" s="99"/>
      <c r="YC19" s="74"/>
      <c r="YF19" s="111"/>
      <c r="YG19" s="15">
        <v>12</v>
      </c>
      <c r="YH19" s="96"/>
      <c r="YI19" s="83"/>
      <c r="YJ19" s="96"/>
      <c r="YK19" s="99"/>
      <c r="YL19" s="74"/>
      <c r="YO19" s="111"/>
      <c r="YP19" s="15">
        <v>12</v>
      </c>
      <c r="YQ19" s="96"/>
      <c r="YR19" s="83"/>
      <c r="YS19" s="96"/>
      <c r="YT19" s="99"/>
      <c r="YU19" s="74"/>
      <c r="YX19" s="111"/>
      <c r="YY19" s="15">
        <v>12</v>
      </c>
      <c r="YZ19" s="96"/>
      <c r="ZA19" s="83"/>
      <c r="ZB19" s="96"/>
      <c r="ZC19" s="99"/>
      <c r="ZD19" s="74"/>
      <c r="ZG19" s="111"/>
      <c r="ZH19" s="15">
        <v>12</v>
      </c>
      <c r="ZI19" s="96"/>
      <c r="ZJ19" s="83"/>
      <c r="ZK19" s="96"/>
      <c r="ZL19" s="99"/>
      <c r="ZM19" s="74"/>
      <c r="ZP19" s="111"/>
      <c r="ZQ19" s="15">
        <v>12</v>
      </c>
      <c r="ZR19" s="96"/>
      <c r="ZS19" s="83"/>
      <c r="ZT19" s="96"/>
      <c r="ZU19" s="99"/>
      <c r="ZV19" s="74"/>
      <c r="ZY19" s="111"/>
      <c r="ZZ19" s="15">
        <v>12</v>
      </c>
      <c r="AAA19" s="96"/>
      <c r="AAB19" s="83"/>
      <c r="AAC19" s="96"/>
      <c r="AAD19" s="99"/>
      <c r="AAE19" s="74"/>
      <c r="AAH19" s="111"/>
      <c r="AAI19" s="15">
        <v>12</v>
      </c>
      <c r="AAJ19" s="96"/>
      <c r="AAK19" s="83"/>
      <c r="AAL19" s="96"/>
      <c r="AAM19" s="99"/>
      <c r="AAN19" s="74"/>
      <c r="AAQ19" s="111"/>
      <c r="AAR19" s="15">
        <v>12</v>
      </c>
      <c r="AAS19" s="96"/>
      <c r="AAT19" s="83"/>
      <c r="AAU19" s="96"/>
      <c r="AAV19" s="99"/>
      <c r="AAW19" s="74"/>
      <c r="AAZ19" s="111"/>
      <c r="ABA19" s="15">
        <v>12</v>
      </c>
      <c r="ABB19" s="96"/>
      <c r="ABC19" s="83"/>
      <c r="ABD19" s="96"/>
      <c r="ABE19" s="99"/>
      <c r="ABF19" s="74"/>
      <c r="ABI19" s="111"/>
      <c r="ABJ19" s="15">
        <v>12</v>
      </c>
      <c r="ABK19" s="96"/>
      <c r="ABL19" s="83"/>
      <c r="ABM19" s="96"/>
      <c r="ABN19" s="99"/>
      <c r="ABO19" s="74"/>
      <c r="ABR19" s="111"/>
      <c r="ABS19" s="15">
        <v>12</v>
      </c>
      <c r="ABT19" s="96"/>
      <c r="ABU19" s="83"/>
      <c r="ABV19" s="96"/>
      <c r="ABW19" s="99"/>
      <c r="ABX19" s="74"/>
      <c r="ACA19" s="111"/>
      <c r="ACB19" s="15">
        <v>12</v>
      </c>
      <c r="ACC19" s="96"/>
      <c r="ACD19" s="83"/>
      <c r="ACE19" s="96"/>
      <c r="ACF19" s="99"/>
      <c r="ACG19" s="74"/>
      <c r="ACJ19" s="111"/>
      <c r="ACK19" s="15">
        <v>12</v>
      </c>
      <c r="ACL19" s="96"/>
      <c r="ACM19" s="83"/>
      <c r="ACN19" s="96"/>
      <c r="ACO19" s="99"/>
      <c r="ACP19" s="74"/>
      <c r="ACS19" s="111"/>
      <c r="ACT19" s="15">
        <v>12</v>
      </c>
      <c r="ACU19" s="96"/>
      <c r="ACV19" s="83"/>
      <c r="ACW19" s="96"/>
      <c r="ACX19" s="99"/>
      <c r="ACY19" s="74"/>
      <c r="ADB19" s="111"/>
      <c r="ADC19" s="15">
        <v>12</v>
      </c>
      <c r="ADD19" s="96"/>
      <c r="ADE19" s="83"/>
      <c r="ADF19" s="96"/>
      <c r="ADG19" s="99"/>
      <c r="ADH19" s="74"/>
      <c r="ADK19" s="111"/>
      <c r="ADL19" s="15">
        <v>12</v>
      </c>
      <c r="ADM19" s="96"/>
      <c r="ADN19" s="83"/>
      <c r="ADO19" s="96"/>
      <c r="ADP19" s="99"/>
      <c r="ADQ19" s="74"/>
      <c r="ADT19" s="111"/>
      <c r="ADU19" s="15">
        <v>12</v>
      </c>
      <c r="ADV19" s="96"/>
      <c r="ADW19" s="83"/>
      <c r="ADX19" s="96"/>
      <c r="ADY19" s="99"/>
      <c r="ADZ19" s="74"/>
      <c r="AEC19" s="111"/>
      <c r="AED19" s="15">
        <v>12</v>
      </c>
      <c r="AEE19" s="96"/>
      <c r="AEF19" s="83"/>
      <c r="AEG19" s="96"/>
      <c r="AEH19" s="99"/>
      <c r="AEI19" s="74"/>
      <c r="AEL19" s="111"/>
      <c r="AEM19" s="15">
        <v>12</v>
      </c>
      <c r="AEN19" s="96"/>
      <c r="AEO19" s="83"/>
      <c r="AEP19" s="96"/>
      <c r="AEQ19" s="99"/>
      <c r="AER19" s="74"/>
    </row>
    <row r="20" spans="1:827" x14ac:dyDescent="0.25">
      <c r="A20" s="146">
        <v>17</v>
      </c>
      <c r="B20" s="138" t="str">
        <f t="shared" ref="B20:I20" si="59">FO5</f>
        <v>TYSON FRESH MEAT</v>
      </c>
      <c r="C20" s="79" t="str">
        <f t="shared" si="59"/>
        <v xml:space="preserve">I B P </v>
      </c>
      <c r="D20" s="107" t="str">
        <f t="shared" si="59"/>
        <v>PED. 68114892</v>
      </c>
      <c r="E20" s="144">
        <f t="shared" si="59"/>
        <v>44401</v>
      </c>
      <c r="F20" s="90">
        <f t="shared" si="59"/>
        <v>18785.68</v>
      </c>
      <c r="G20" s="76">
        <f t="shared" si="59"/>
        <v>20</v>
      </c>
      <c r="H20" s="49">
        <f t="shared" si="59"/>
        <v>18876.14</v>
      </c>
      <c r="I20" s="110">
        <f t="shared" si="59"/>
        <v>-90.459999999999127</v>
      </c>
      <c r="L20" s="111"/>
      <c r="M20" s="15">
        <v>12</v>
      </c>
      <c r="N20" s="96">
        <v>847.8</v>
      </c>
      <c r="O20" s="357">
        <v>44382</v>
      </c>
      <c r="P20" s="96">
        <v>847.8</v>
      </c>
      <c r="Q20" s="73" t="s">
        <v>408</v>
      </c>
      <c r="R20" s="74">
        <v>43</v>
      </c>
      <c r="S20" s="676">
        <f t="shared" si="47"/>
        <v>36455.4</v>
      </c>
      <c r="T20" s="267"/>
      <c r="V20" s="111"/>
      <c r="W20" s="15">
        <v>13</v>
      </c>
      <c r="X20" s="306">
        <v>904</v>
      </c>
      <c r="Y20" s="362">
        <v>44384</v>
      </c>
      <c r="Z20" s="306">
        <v>904</v>
      </c>
      <c r="AA20" s="422" t="s">
        <v>422</v>
      </c>
      <c r="AB20" s="292">
        <v>43</v>
      </c>
      <c r="AC20" s="354">
        <f t="shared" si="7"/>
        <v>38872</v>
      </c>
      <c r="AF20" s="111"/>
      <c r="AG20" s="15">
        <v>13</v>
      </c>
      <c r="AH20" s="96">
        <v>908.09</v>
      </c>
      <c r="AI20" s="357">
        <v>44385</v>
      </c>
      <c r="AJ20" s="96">
        <v>908.09</v>
      </c>
      <c r="AK20" s="99" t="s">
        <v>429</v>
      </c>
      <c r="AL20" s="74">
        <v>45</v>
      </c>
      <c r="AM20" s="684">
        <f t="shared" si="8"/>
        <v>40864.050000000003</v>
      </c>
      <c r="AP20" s="111"/>
      <c r="AQ20" s="15">
        <v>13</v>
      </c>
      <c r="AR20" s="351">
        <v>899.5</v>
      </c>
      <c r="AS20" s="362">
        <v>44386</v>
      </c>
      <c r="AT20" s="351">
        <v>899.5</v>
      </c>
      <c r="AU20" s="350" t="s">
        <v>436</v>
      </c>
      <c r="AV20" s="292">
        <v>46</v>
      </c>
      <c r="AW20" s="354">
        <f t="shared" si="9"/>
        <v>41377</v>
      </c>
      <c r="AZ20" s="111"/>
      <c r="BA20" s="15">
        <v>13</v>
      </c>
      <c r="BB20" s="96">
        <v>882.2</v>
      </c>
      <c r="BC20" s="144">
        <v>44386</v>
      </c>
      <c r="BD20" s="96">
        <v>882.2</v>
      </c>
      <c r="BE20" s="99" t="s">
        <v>428</v>
      </c>
      <c r="BF20" s="416">
        <v>46</v>
      </c>
      <c r="BG20" s="704">
        <f t="shared" si="10"/>
        <v>40581.200000000004</v>
      </c>
      <c r="BJ20" s="111"/>
      <c r="BK20" s="15">
        <v>13</v>
      </c>
      <c r="BL20" s="96">
        <v>846.9</v>
      </c>
      <c r="BM20" s="144">
        <v>44390</v>
      </c>
      <c r="BN20" s="96">
        <v>846.9</v>
      </c>
      <c r="BO20" s="99" t="s">
        <v>459</v>
      </c>
      <c r="BP20" s="416">
        <v>48</v>
      </c>
      <c r="BQ20" s="704">
        <f t="shared" si="11"/>
        <v>40651.199999999997</v>
      </c>
      <c r="BT20" s="111"/>
      <c r="BU20" s="289">
        <v>13</v>
      </c>
      <c r="BV20" s="306">
        <v>843.2</v>
      </c>
      <c r="BW20" s="417">
        <v>44390</v>
      </c>
      <c r="BX20" s="306">
        <v>843.2</v>
      </c>
      <c r="BY20" s="420" t="s">
        <v>456</v>
      </c>
      <c r="BZ20" s="419">
        <v>48</v>
      </c>
      <c r="CA20" s="676">
        <f t="shared" si="12"/>
        <v>40473.600000000006</v>
      </c>
      <c r="CD20" s="111"/>
      <c r="CE20" s="15">
        <v>13</v>
      </c>
      <c r="CF20" s="96">
        <v>884.5</v>
      </c>
      <c r="CG20" s="417">
        <v>44391</v>
      </c>
      <c r="CH20" s="96">
        <v>884.5</v>
      </c>
      <c r="CI20" s="420" t="s">
        <v>470</v>
      </c>
      <c r="CJ20" s="419">
        <v>48</v>
      </c>
      <c r="CK20" s="676">
        <f t="shared" si="13"/>
        <v>42456</v>
      </c>
      <c r="CN20" s="742"/>
      <c r="CO20" s="15">
        <v>13</v>
      </c>
      <c r="CP20" s="306">
        <v>919.88</v>
      </c>
      <c r="CQ20" s="417">
        <v>44392</v>
      </c>
      <c r="CR20" s="306">
        <v>919.88</v>
      </c>
      <c r="CS20" s="420" t="s">
        <v>474</v>
      </c>
      <c r="CT20" s="419">
        <v>49</v>
      </c>
      <c r="CU20" s="689">
        <f t="shared" si="48"/>
        <v>45074.12</v>
      </c>
      <c r="CX20" s="111"/>
      <c r="CY20" s="15">
        <v>13</v>
      </c>
      <c r="CZ20" s="96">
        <v>891.3</v>
      </c>
      <c r="DA20" s="357">
        <v>44393</v>
      </c>
      <c r="DB20" s="96">
        <v>891.3</v>
      </c>
      <c r="DC20" s="99" t="s">
        <v>482</v>
      </c>
      <c r="DD20" s="74">
        <v>50</v>
      </c>
      <c r="DE20" s="676">
        <f t="shared" si="14"/>
        <v>44565</v>
      </c>
      <c r="DH20" s="111"/>
      <c r="DI20" s="15">
        <v>13</v>
      </c>
      <c r="DJ20" s="96">
        <v>882.2</v>
      </c>
      <c r="DK20" s="417">
        <v>44393</v>
      </c>
      <c r="DL20" s="96">
        <v>882.2</v>
      </c>
      <c r="DM20" s="420" t="s">
        <v>483</v>
      </c>
      <c r="DN20" s="419">
        <v>50</v>
      </c>
      <c r="DO20" s="689">
        <f t="shared" si="15"/>
        <v>44110</v>
      </c>
      <c r="DR20" s="111"/>
      <c r="DS20" s="15">
        <v>13</v>
      </c>
      <c r="DT20" s="96">
        <v>925.8</v>
      </c>
      <c r="DU20" s="417">
        <v>44397</v>
      </c>
      <c r="DV20" s="96">
        <v>925.8</v>
      </c>
      <c r="DW20" s="420" t="s">
        <v>504</v>
      </c>
      <c r="DX20" s="419">
        <v>52</v>
      </c>
      <c r="DY20" s="676">
        <f t="shared" si="16"/>
        <v>48141.599999999999</v>
      </c>
      <c r="EB20" s="111"/>
      <c r="EC20" s="15">
        <v>13</v>
      </c>
      <c r="ED20" s="72">
        <v>915.8</v>
      </c>
      <c r="EE20" s="373">
        <v>44398</v>
      </c>
      <c r="EF20" s="72">
        <v>915.8</v>
      </c>
      <c r="EG20" s="73" t="s">
        <v>510</v>
      </c>
      <c r="EH20" s="74">
        <v>52</v>
      </c>
      <c r="EI20" s="676">
        <f t="shared" si="17"/>
        <v>47621.599999999999</v>
      </c>
      <c r="EL20" s="111"/>
      <c r="EM20" s="15">
        <v>13</v>
      </c>
      <c r="EN20" s="306">
        <v>940.29</v>
      </c>
      <c r="EO20" s="362">
        <v>44399</v>
      </c>
      <c r="EP20" s="306">
        <v>940.24</v>
      </c>
      <c r="EQ20" s="291" t="s">
        <v>520</v>
      </c>
      <c r="ER20" s="292">
        <v>52</v>
      </c>
      <c r="ES20" s="676">
        <f t="shared" si="18"/>
        <v>48892.480000000003</v>
      </c>
      <c r="EV20" s="111"/>
      <c r="EW20" s="15">
        <v>13</v>
      </c>
      <c r="EX20" s="72">
        <v>899.5</v>
      </c>
      <c r="EY20" s="373">
        <v>44400</v>
      </c>
      <c r="EZ20" s="72">
        <v>899.5</v>
      </c>
      <c r="FA20" s="291" t="s">
        <v>529</v>
      </c>
      <c r="FB20" s="74">
        <v>52</v>
      </c>
      <c r="FC20" s="354">
        <f t="shared" si="19"/>
        <v>46774</v>
      </c>
      <c r="FF20" s="111"/>
      <c r="FG20" s="15">
        <v>13</v>
      </c>
      <c r="FH20" s="306">
        <v>901.3</v>
      </c>
      <c r="FI20" s="362">
        <v>44400</v>
      </c>
      <c r="FJ20" s="306">
        <v>901.3</v>
      </c>
      <c r="FK20" s="291" t="s">
        <v>531</v>
      </c>
      <c r="FL20" s="292">
        <v>52</v>
      </c>
      <c r="FM20" s="676">
        <f t="shared" si="20"/>
        <v>46867.6</v>
      </c>
      <c r="FP20" s="111"/>
      <c r="FQ20" s="15">
        <v>13</v>
      </c>
      <c r="FR20" s="96">
        <v>949.82</v>
      </c>
      <c r="FS20" s="357">
        <v>44401</v>
      </c>
      <c r="FT20" s="96">
        <v>949.82</v>
      </c>
      <c r="FU20" s="73" t="s">
        <v>538</v>
      </c>
      <c r="FV20" s="74">
        <v>54</v>
      </c>
      <c r="FW20" s="676">
        <f t="shared" si="21"/>
        <v>51290.280000000006</v>
      </c>
      <c r="FX20" s="74"/>
      <c r="FZ20" s="111"/>
      <c r="GA20" s="15">
        <v>13</v>
      </c>
      <c r="GB20" s="72">
        <v>885.9</v>
      </c>
      <c r="GC20" s="573">
        <v>44404</v>
      </c>
      <c r="GD20" s="72">
        <v>885.9</v>
      </c>
      <c r="GE20" s="291" t="s">
        <v>546</v>
      </c>
      <c r="GF20" s="292">
        <v>54</v>
      </c>
      <c r="GG20" s="354">
        <f t="shared" si="22"/>
        <v>47838.6</v>
      </c>
      <c r="GJ20" s="111"/>
      <c r="GK20" s="15">
        <v>13</v>
      </c>
      <c r="GL20" s="551">
        <v>904</v>
      </c>
      <c r="GM20" s="357">
        <v>44404</v>
      </c>
      <c r="GN20" s="551">
        <v>904</v>
      </c>
      <c r="GO20" s="99" t="s">
        <v>548</v>
      </c>
      <c r="GP20" s="74">
        <v>54</v>
      </c>
      <c r="GQ20" s="676">
        <f t="shared" si="23"/>
        <v>48816</v>
      </c>
      <c r="GT20" s="111"/>
      <c r="GU20" s="15">
        <v>13</v>
      </c>
      <c r="GV20" s="96">
        <v>940.75</v>
      </c>
      <c r="GW20" s="357">
        <v>44405</v>
      </c>
      <c r="GX20" s="96">
        <v>940.75</v>
      </c>
      <c r="GY20" s="99" t="s">
        <v>552</v>
      </c>
      <c r="GZ20" s="74">
        <v>54</v>
      </c>
      <c r="HA20" s="676">
        <f t="shared" si="24"/>
        <v>50800.5</v>
      </c>
      <c r="HD20" s="111"/>
      <c r="HE20" s="15">
        <v>13</v>
      </c>
      <c r="HF20" s="96">
        <v>970.68</v>
      </c>
      <c r="HG20" s="357">
        <v>44407</v>
      </c>
      <c r="HH20" s="96">
        <v>970.68</v>
      </c>
      <c r="HI20" s="99" t="s">
        <v>557</v>
      </c>
      <c r="HJ20" s="74">
        <v>54</v>
      </c>
      <c r="HK20" s="676">
        <f t="shared" si="25"/>
        <v>52416.719999999994</v>
      </c>
      <c r="HN20" s="111"/>
      <c r="HO20" s="15">
        <v>13</v>
      </c>
      <c r="HP20" s="306">
        <v>903.6</v>
      </c>
      <c r="HQ20" s="362">
        <v>44408</v>
      </c>
      <c r="HR20" s="306">
        <v>903.6</v>
      </c>
      <c r="HS20" s="422" t="s">
        <v>564</v>
      </c>
      <c r="HT20" s="292">
        <v>54</v>
      </c>
      <c r="HU20" s="354">
        <f t="shared" si="26"/>
        <v>48794.400000000001</v>
      </c>
      <c r="HX20" s="98"/>
      <c r="HY20" s="15">
        <v>13</v>
      </c>
      <c r="HZ20" s="72">
        <v>881.8</v>
      </c>
      <c r="IA20" s="373">
        <v>44407</v>
      </c>
      <c r="IB20" s="72">
        <v>881.8</v>
      </c>
      <c r="IC20" s="73" t="s">
        <v>560</v>
      </c>
      <c r="ID20" s="74">
        <v>54</v>
      </c>
      <c r="IE20" s="676">
        <f t="shared" si="27"/>
        <v>47617.2</v>
      </c>
      <c r="IH20" s="98"/>
      <c r="II20" s="15">
        <v>13</v>
      </c>
      <c r="IJ20" s="72"/>
      <c r="IK20" s="373"/>
      <c r="IL20" s="72"/>
      <c r="IM20" s="73"/>
      <c r="IN20" s="74"/>
      <c r="IO20" s="676">
        <f t="shared" si="28"/>
        <v>0</v>
      </c>
      <c r="IR20" s="111"/>
      <c r="IS20" s="15">
        <v>13</v>
      </c>
      <c r="IT20" s="306"/>
      <c r="IU20" s="270"/>
      <c r="IV20" s="306"/>
      <c r="IW20" s="580"/>
      <c r="IX20" s="292"/>
      <c r="IY20" s="354">
        <f t="shared" si="29"/>
        <v>0</v>
      </c>
      <c r="IZ20" s="96"/>
      <c r="JB20" s="111"/>
      <c r="JC20" s="15">
        <v>13</v>
      </c>
      <c r="JD20" s="96"/>
      <c r="JE20" s="373"/>
      <c r="JF20" s="96"/>
      <c r="JG20" s="73"/>
      <c r="JH20" s="74"/>
      <c r="JI20" s="676">
        <f t="shared" si="30"/>
        <v>0</v>
      </c>
      <c r="JL20" s="111"/>
      <c r="JM20" s="15">
        <v>13</v>
      </c>
      <c r="JN20" s="96"/>
      <c r="JO20" s="357"/>
      <c r="JP20" s="96"/>
      <c r="JQ20" s="73"/>
      <c r="JR20" s="74"/>
      <c r="JS20" s="676">
        <f t="shared" si="31"/>
        <v>0</v>
      </c>
      <c r="JV20" s="98"/>
      <c r="JW20" s="15">
        <v>13</v>
      </c>
      <c r="JX20" s="72"/>
      <c r="JY20" s="373"/>
      <c r="JZ20" s="72"/>
      <c r="KA20" s="73"/>
      <c r="KB20" s="74"/>
      <c r="KC20" s="676">
        <f t="shared" si="32"/>
        <v>0</v>
      </c>
      <c r="KF20" s="98"/>
      <c r="KG20" s="15">
        <v>13</v>
      </c>
      <c r="KH20" s="72"/>
      <c r="KI20" s="373"/>
      <c r="KJ20" s="72"/>
      <c r="KK20" s="73"/>
      <c r="KL20" s="74"/>
      <c r="KM20" s="676">
        <f t="shared" si="33"/>
        <v>0</v>
      </c>
      <c r="KP20" s="98"/>
      <c r="KQ20" s="15">
        <v>13</v>
      </c>
      <c r="KR20" s="72"/>
      <c r="KS20" s="373"/>
      <c r="KT20" s="72"/>
      <c r="KU20" s="73"/>
      <c r="KV20" s="74"/>
      <c r="KW20" s="676">
        <f t="shared" si="34"/>
        <v>0</v>
      </c>
      <c r="KZ20" s="111"/>
      <c r="LA20" s="15">
        <v>13</v>
      </c>
      <c r="LB20" s="96"/>
      <c r="LC20" s="357"/>
      <c r="LD20" s="96"/>
      <c r="LE20" s="99"/>
      <c r="LF20" s="74"/>
      <c r="LG20" s="676">
        <f t="shared" si="35"/>
        <v>0</v>
      </c>
      <c r="LJ20" s="111"/>
      <c r="LK20" s="15">
        <v>13</v>
      </c>
      <c r="LL20" s="306"/>
      <c r="LM20" s="357"/>
      <c r="LN20" s="306"/>
      <c r="LO20" s="99"/>
      <c r="LP20" s="74"/>
      <c r="LQ20" s="676">
        <f t="shared" si="36"/>
        <v>0</v>
      </c>
      <c r="LT20" s="111"/>
      <c r="LU20" s="15">
        <v>13</v>
      </c>
      <c r="LV20" s="96"/>
      <c r="LW20" s="357"/>
      <c r="LX20" s="96"/>
      <c r="LY20" s="99"/>
      <c r="LZ20" s="74"/>
      <c r="MA20" s="676">
        <f t="shared" si="37"/>
        <v>0</v>
      </c>
      <c r="MC20" s="111"/>
      <c r="MD20" s="15">
        <v>13</v>
      </c>
      <c r="ME20" s="428"/>
      <c r="MF20" s="357"/>
      <c r="MG20" s="428"/>
      <c r="MH20" s="99"/>
      <c r="MI20" s="74"/>
      <c r="MJ20" s="74">
        <f t="shared" si="38"/>
        <v>0</v>
      </c>
      <c r="MM20" s="111"/>
      <c r="MN20" s="15">
        <v>13</v>
      </c>
      <c r="MO20" s="96"/>
      <c r="MP20" s="357"/>
      <c r="MQ20" s="96"/>
      <c r="MR20" s="99"/>
      <c r="MS20" s="74"/>
      <c r="MT20" s="74">
        <f t="shared" si="39"/>
        <v>0</v>
      </c>
      <c r="MW20" s="111"/>
      <c r="MX20" s="15">
        <v>13</v>
      </c>
      <c r="MY20" s="428"/>
      <c r="MZ20" s="357"/>
      <c r="NA20" s="428"/>
      <c r="NB20" s="350"/>
      <c r="NC20" s="74"/>
      <c r="ND20" s="74">
        <f t="shared" si="57"/>
        <v>0</v>
      </c>
      <c r="NG20" s="111"/>
      <c r="NH20" s="15">
        <v>13</v>
      </c>
      <c r="NI20" s="96"/>
      <c r="NJ20" s="357"/>
      <c r="NK20" s="96"/>
      <c r="NL20" s="99"/>
      <c r="NM20" s="74"/>
      <c r="NN20" s="74">
        <f t="shared" si="40"/>
        <v>0</v>
      </c>
      <c r="NQ20" s="111"/>
      <c r="NR20" s="15">
        <v>13</v>
      </c>
      <c r="NS20" s="96"/>
      <c r="NT20" s="357"/>
      <c r="NU20" s="96"/>
      <c r="NV20" s="99"/>
      <c r="NW20" s="74"/>
      <c r="NX20" s="74">
        <f t="shared" si="41"/>
        <v>0</v>
      </c>
      <c r="OA20" s="111"/>
      <c r="OB20" s="15">
        <v>13</v>
      </c>
      <c r="OC20" s="96"/>
      <c r="OD20" s="357"/>
      <c r="OE20" s="96"/>
      <c r="OF20" s="99"/>
      <c r="OG20" s="74"/>
      <c r="OH20" s="74">
        <f t="shared" si="42"/>
        <v>0</v>
      </c>
      <c r="OK20" s="111"/>
      <c r="OL20" s="15">
        <v>13</v>
      </c>
      <c r="OM20" s="96"/>
      <c r="ON20" s="357"/>
      <c r="OO20" s="96"/>
      <c r="OP20" s="99"/>
      <c r="OQ20" s="74"/>
      <c r="OR20" s="74">
        <f t="shared" si="43"/>
        <v>0</v>
      </c>
      <c r="OU20" s="111"/>
      <c r="OV20" s="15">
        <v>13</v>
      </c>
      <c r="OW20" s="306"/>
      <c r="OX20" s="362"/>
      <c r="OY20" s="306"/>
      <c r="OZ20" s="350"/>
      <c r="PA20" s="292"/>
      <c r="PB20" s="292">
        <f t="shared" si="44"/>
        <v>0</v>
      </c>
      <c r="PE20" s="98"/>
      <c r="PF20" s="15">
        <v>13</v>
      </c>
      <c r="PG20" s="96"/>
      <c r="PH20" s="357"/>
      <c r="PI20" s="96"/>
      <c r="PJ20" s="99"/>
      <c r="PK20" s="74"/>
      <c r="PL20" s="74">
        <f t="shared" si="45"/>
        <v>0</v>
      </c>
      <c r="PO20" s="111"/>
      <c r="PP20" s="15">
        <v>13</v>
      </c>
      <c r="PQ20" s="96"/>
      <c r="PR20" s="357"/>
      <c r="PS20" s="96"/>
      <c r="PT20" s="99"/>
      <c r="PU20" s="74"/>
      <c r="PX20" s="111"/>
      <c r="PY20" s="15">
        <v>13</v>
      </c>
      <c r="PZ20" s="96"/>
      <c r="QA20" s="144"/>
      <c r="QB20" s="96"/>
      <c r="QC20" s="99"/>
      <c r="QD20" s="74"/>
      <c r="QG20" s="111"/>
      <c r="QH20" s="15">
        <v>13</v>
      </c>
      <c r="QI20" s="96"/>
      <c r="QJ20" s="357"/>
      <c r="QK20" s="96"/>
      <c r="QL20" s="99"/>
      <c r="QM20" s="74"/>
      <c r="QP20" s="111"/>
      <c r="QQ20" s="15">
        <v>13</v>
      </c>
      <c r="QR20" s="96"/>
      <c r="QS20" s="357"/>
      <c r="QT20" s="96"/>
      <c r="QU20" s="99"/>
      <c r="QV20" s="74"/>
      <c r="QY20" s="111"/>
      <c r="QZ20" s="15">
        <v>13</v>
      </c>
      <c r="RA20" s="96"/>
      <c r="RB20" s="357"/>
      <c r="RC20" s="96"/>
      <c r="RD20" s="99"/>
      <c r="RE20" s="74"/>
      <c r="RH20" s="111"/>
      <c r="RI20" s="15">
        <v>13</v>
      </c>
      <c r="RJ20" s="96"/>
      <c r="RK20" s="357"/>
      <c r="RL20" s="96"/>
      <c r="RM20" s="99"/>
      <c r="RN20" s="416"/>
      <c r="RQ20" s="111"/>
      <c r="RR20" s="15">
        <v>13</v>
      </c>
      <c r="RS20" s="96"/>
      <c r="RT20" s="144"/>
      <c r="RU20" s="96"/>
      <c r="RV20" s="99"/>
      <c r="RW20" s="74"/>
      <c r="RZ20" s="111"/>
      <c r="SA20" s="15">
        <v>13</v>
      </c>
      <c r="SB20" s="96"/>
      <c r="SC20" s="83"/>
      <c r="SD20" s="96"/>
      <c r="SE20" s="99"/>
      <c r="SF20" s="74"/>
      <c r="SI20" s="111"/>
      <c r="SJ20" s="15">
        <v>13</v>
      </c>
      <c r="SK20" s="96"/>
      <c r="SL20" s="83"/>
      <c r="SM20" s="96"/>
      <c r="SN20" s="99"/>
      <c r="SO20" s="74"/>
      <c r="SR20" s="111"/>
      <c r="SS20" s="15"/>
      <c r="ST20" s="96"/>
      <c r="SU20" s="83"/>
      <c r="SV20" s="96"/>
      <c r="SW20" s="99"/>
      <c r="SX20" s="74"/>
      <c r="TA20" s="111"/>
      <c r="TB20" s="15">
        <v>13</v>
      </c>
      <c r="TC20" s="96"/>
      <c r="TD20" s="427"/>
      <c r="TE20" s="195"/>
      <c r="TF20" s="420"/>
      <c r="TG20" s="419"/>
      <c r="TJ20" s="111"/>
      <c r="TK20" s="15">
        <v>13</v>
      </c>
      <c r="TL20" s="96"/>
      <c r="TM20" s="83"/>
      <c r="TN20" s="96"/>
      <c r="TO20" s="99"/>
      <c r="TP20" s="74"/>
      <c r="TS20" s="111"/>
      <c r="TT20" s="15">
        <v>13</v>
      </c>
      <c r="TU20" s="96"/>
      <c r="TV20" s="83"/>
      <c r="TW20" s="96"/>
      <c r="TX20" s="99"/>
      <c r="TY20" s="74"/>
      <c r="UB20" s="111"/>
      <c r="UC20" s="15">
        <v>13</v>
      </c>
      <c r="UD20" s="96"/>
      <c r="UE20" s="83"/>
      <c r="UF20" s="96"/>
      <c r="UG20" s="99"/>
      <c r="UH20" s="74"/>
      <c r="UK20" s="111"/>
      <c r="UL20" s="15">
        <v>13</v>
      </c>
      <c r="UM20" s="96"/>
      <c r="UN20" s="83"/>
      <c r="UO20" s="96"/>
      <c r="UP20" s="99"/>
      <c r="UQ20" s="74"/>
      <c r="UT20" s="111"/>
      <c r="UU20" s="15">
        <v>13</v>
      </c>
      <c r="UV20" s="96"/>
      <c r="UW20" s="83"/>
      <c r="UX20" s="96"/>
      <c r="UY20" s="99"/>
      <c r="UZ20" s="74"/>
      <c r="VC20" s="111"/>
      <c r="VD20" s="15">
        <v>13</v>
      </c>
      <c r="VE20" s="96"/>
      <c r="VF20" s="83"/>
      <c r="VG20" s="96"/>
      <c r="VH20" s="99"/>
      <c r="VI20" s="74"/>
      <c r="VL20" s="111"/>
      <c r="VM20" s="15">
        <v>13</v>
      </c>
      <c r="VN20" s="96"/>
      <c r="VO20" s="83"/>
      <c r="VP20" s="96"/>
      <c r="VQ20" s="99"/>
      <c r="VR20" s="74"/>
      <c r="VU20" s="111"/>
      <c r="VV20" s="15">
        <v>13</v>
      </c>
      <c r="VW20" s="96"/>
      <c r="VX20" s="83"/>
      <c r="VY20" s="96"/>
      <c r="VZ20" s="99"/>
      <c r="WA20" s="74"/>
      <c r="WD20" s="111"/>
      <c r="WE20" s="15">
        <v>13</v>
      </c>
      <c r="WF20" s="96"/>
      <c r="WG20" s="83"/>
      <c r="WH20" s="96"/>
      <c r="WI20" s="99"/>
      <c r="WJ20" s="74"/>
      <c r="WM20" s="111"/>
      <c r="WN20" s="15">
        <v>13</v>
      </c>
      <c r="WO20" s="96"/>
      <c r="WP20" s="83"/>
      <c r="WQ20" s="96"/>
      <c r="WR20" s="99"/>
      <c r="WS20" s="74"/>
      <c r="WV20" s="111"/>
      <c r="WW20" s="15">
        <v>13</v>
      </c>
      <c r="WX20" s="96"/>
      <c r="WY20" s="83"/>
      <c r="WZ20" s="96"/>
      <c r="XA20" s="99"/>
      <c r="XB20" s="74"/>
      <c r="XE20" s="111"/>
      <c r="XF20" s="15">
        <v>13</v>
      </c>
      <c r="XG20" s="96"/>
      <c r="XH20" s="83"/>
      <c r="XI20" s="96"/>
      <c r="XJ20" s="99"/>
      <c r="XK20" s="74"/>
      <c r="XN20" s="111"/>
      <c r="XO20" s="15">
        <v>13</v>
      </c>
      <c r="XP20" s="96"/>
      <c r="XQ20" s="83"/>
      <c r="XR20" s="96"/>
      <c r="XS20" s="99"/>
      <c r="XT20" s="74"/>
      <c r="XW20" s="111"/>
      <c r="XX20" s="15">
        <v>13</v>
      </c>
      <c r="XY20" s="96"/>
      <c r="XZ20" s="83"/>
      <c r="YA20" s="96"/>
      <c r="YB20" s="99"/>
      <c r="YC20" s="74"/>
      <c r="YF20" s="111"/>
      <c r="YG20" s="15">
        <v>13</v>
      </c>
      <c r="YH20" s="96"/>
      <c r="YI20" s="83"/>
      <c r="YJ20" s="96"/>
      <c r="YK20" s="99"/>
      <c r="YL20" s="74"/>
      <c r="YO20" s="111"/>
      <c r="YP20" s="15">
        <v>13</v>
      </c>
      <c r="YQ20" s="96"/>
      <c r="YR20" s="83"/>
      <c r="YS20" s="96"/>
      <c r="YT20" s="99"/>
      <c r="YU20" s="74"/>
      <c r="YX20" s="111"/>
      <c r="YY20" s="15">
        <v>13</v>
      </c>
      <c r="YZ20" s="96"/>
      <c r="ZA20" s="83"/>
      <c r="ZB20" s="96"/>
      <c r="ZC20" s="99"/>
      <c r="ZD20" s="74"/>
      <c r="ZG20" s="111"/>
      <c r="ZH20" s="15">
        <v>13</v>
      </c>
      <c r="ZI20" s="96"/>
      <c r="ZJ20" s="83"/>
      <c r="ZK20" s="96"/>
      <c r="ZL20" s="99"/>
      <c r="ZM20" s="74"/>
      <c r="ZP20" s="111"/>
      <c r="ZQ20" s="15">
        <v>13</v>
      </c>
      <c r="ZR20" s="96"/>
      <c r="ZS20" s="83"/>
      <c r="ZT20" s="96"/>
      <c r="ZU20" s="99"/>
      <c r="ZV20" s="74"/>
      <c r="ZY20" s="111"/>
      <c r="ZZ20" s="15">
        <v>13</v>
      </c>
      <c r="AAA20" s="96"/>
      <c r="AAB20" s="83"/>
      <c r="AAC20" s="96"/>
      <c r="AAD20" s="99"/>
      <c r="AAE20" s="74"/>
      <c r="AAH20" s="111"/>
      <c r="AAI20" s="15">
        <v>13</v>
      </c>
      <c r="AAJ20" s="96"/>
      <c r="AAK20" s="83"/>
      <c r="AAL20" s="96"/>
      <c r="AAM20" s="99"/>
      <c r="AAN20" s="74"/>
      <c r="AAQ20" s="111"/>
      <c r="AAR20" s="15">
        <v>13</v>
      </c>
      <c r="AAS20" s="96"/>
      <c r="AAT20" s="83"/>
      <c r="AAU20" s="96"/>
      <c r="AAV20" s="99"/>
      <c r="AAW20" s="74"/>
      <c r="AAZ20" s="111"/>
      <c r="ABA20" s="15">
        <v>13</v>
      </c>
      <c r="ABB20" s="96"/>
      <c r="ABC20" s="83"/>
      <c r="ABD20" s="96"/>
      <c r="ABE20" s="99"/>
      <c r="ABF20" s="74"/>
      <c r="ABI20" s="111"/>
      <c r="ABJ20" s="15">
        <v>13</v>
      </c>
      <c r="ABK20" s="96"/>
      <c r="ABL20" s="83"/>
      <c r="ABM20" s="96"/>
      <c r="ABN20" s="99"/>
      <c r="ABO20" s="74"/>
      <c r="ABR20" s="111"/>
      <c r="ABS20" s="15">
        <v>13</v>
      </c>
      <c r="ABT20" s="96"/>
      <c r="ABU20" s="83"/>
      <c r="ABV20" s="96"/>
      <c r="ABW20" s="99"/>
      <c r="ABX20" s="74"/>
      <c r="ACA20" s="111"/>
      <c r="ACB20" s="15">
        <v>13</v>
      </c>
      <c r="ACC20" s="96"/>
      <c r="ACD20" s="83"/>
      <c r="ACE20" s="96"/>
      <c r="ACF20" s="99"/>
      <c r="ACG20" s="74"/>
      <c r="ACJ20" s="111"/>
      <c r="ACK20" s="15">
        <v>13</v>
      </c>
      <c r="ACL20" s="96"/>
      <c r="ACM20" s="83"/>
      <c r="ACN20" s="96"/>
      <c r="ACO20" s="99"/>
      <c r="ACP20" s="74"/>
      <c r="ACS20" s="111"/>
      <c r="ACT20" s="15">
        <v>13</v>
      </c>
      <c r="ACU20" s="96"/>
      <c r="ACV20" s="83"/>
      <c r="ACW20" s="96"/>
      <c r="ACX20" s="99"/>
      <c r="ACY20" s="74"/>
      <c r="ADB20" s="111"/>
      <c r="ADC20" s="15">
        <v>13</v>
      </c>
      <c r="ADD20" s="96"/>
      <c r="ADE20" s="83"/>
      <c r="ADF20" s="96"/>
      <c r="ADG20" s="99"/>
      <c r="ADH20" s="74"/>
      <c r="ADK20" s="111"/>
      <c r="ADL20" s="15">
        <v>13</v>
      </c>
      <c r="ADM20" s="96"/>
      <c r="ADN20" s="83"/>
      <c r="ADO20" s="96"/>
      <c r="ADP20" s="99"/>
      <c r="ADQ20" s="74"/>
      <c r="ADT20" s="111"/>
      <c r="ADU20" s="15">
        <v>13</v>
      </c>
      <c r="ADV20" s="96"/>
      <c r="ADW20" s="83"/>
      <c r="ADX20" s="96"/>
      <c r="ADY20" s="99"/>
      <c r="ADZ20" s="74"/>
      <c r="AEC20" s="111"/>
      <c r="AED20" s="15">
        <v>13</v>
      </c>
      <c r="AEE20" s="96"/>
      <c r="AEF20" s="83"/>
      <c r="AEG20" s="96"/>
      <c r="AEH20" s="99"/>
      <c r="AEI20" s="74"/>
      <c r="AEL20" s="111"/>
      <c r="AEM20" s="15">
        <v>13</v>
      </c>
      <c r="AEN20" s="96"/>
      <c r="AEO20" s="83"/>
      <c r="AEP20" s="96"/>
      <c r="AEQ20" s="99"/>
      <c r="AER20" s="74"/>
    </row>
    <row r="21" spans="1:827" x14ac:dyDescent="0.25">
      <c r="A21" s="146">
        <v>18</v>
      </c>
      <c r="B21" s="79" t="str">
        <f t="shared" ref="B21:I21" si="60">FY5</f>
        <v>SEABOARD FOODS</v>
      </c>
      <c r="C21" s="79" t="str">
        <f t="shared" si="60"/>
        <v>Seaboard</v>
      </c>
      <c r="D21" s="431" t="str">
        <f>GA5</f>
        <v>PED. 68242718</v>
      </c>
      <c r="E21" s="144">
        <f t="shared" si="60"/>
        <v>44404</v>
      </c>
      <c r="F21" s="90">
        <f t="shared" si="60"/>
        <v>18528.189999999999</v>
      </c>
      <c r="G21" s="76">
        <f t="shared" si="60"/>
        <v>21</v>
      </c>
      <c r="H21" s="49">
        <f t="shared" si="60"/>
        <v>18562.099999999999</v>
      </c>
      <c r="I21" s="110">
        <f t="shared" si="60"/>
        <v>-33.909999999999854</v>
      </c>
      <c r="L21" s="111"/>
      <c r="M21" s="15">
        <v>13</v>
      </c>
      <c r="N21" s="96">
        <v>900.4</v>
      </c>
      <c r="O21" s="357">
        <v>44383</v>
      </c>
      <c r="P21" s="96">
        <v>900.4</v>
      </c>
      <c r="Q21" s="73" t="s">
        <v>409</v>
      </c>
      <c r="R21" s="74">
        <v>43</v>
      </c>
      <c r="S21" s="676">
        <f t="shared" si="47"/>
        <v>38717.199999999997</v>
      </c>
      <c r="T21" s="267"/>
      <c r="V21" s="111"/>
      <c r="W21" s="15">
        <v>14</v>
      </c>
      <c r="X21" s="306">
        <v>916.71</v>
      </c>
      <c r="Y21" s="362">
        <v>44384</v>
      </c>
      <c r="Z21" s="306">
        <v>916.71</v>
      </c>
      <c r="AA21" s="422" t="s">
        <v>422</v>
      </c>
      <c r="AB21" s="292">
        <v>43</v>
      </c>
      <c r="AC21" s="354">
        <f t="shared" si="7"/>
        <v>39418.53</v>
      </c>
      <c r="AF21" s="111"/>
      <c r="AG21" s="15">
        <v>14</v>
      </c>
      <c r="AH21" s="96">
        <v>860.01</v>
      </c>
      <c r="AI21" s="357">
        <v>44385</v>
      </c>
      <c r="AJ21" s="96">
        <v>860.01</v>
      </c>
      <c r="AK21" s="99" t="s">
        <v>429</v>
      </c>
      <c r="AL21" s="74">
        <v>45</v>
      </c>
      <c r="AM21" s="684">
        <f t="shared" si="8"/>
        <v>38700.449999999997</v>
      </c>
      <c r="AP21" s="111"/>
      <c r="AQ21" s="15">
        <v>14</v>
      </c>
      <c r="AR21" s="351">
        <v>843.2</v>
      </c>
      <c r="AS21" s="362">
        <v>44386</v>
      </c>
      <c r="AT21" s="351">
        <v>843.2</v>
      </c>
      <c r="AU21" s="350" t="s">
        <v>436</v>
      </c>
      <c r="AV21" s="292">
        <v>46</v>
      </c>
      <c r="AW21" s="354">
        <f t="shared" si="9"/>
        <v>38787.200000000004</v>
      </c>
      <c r="AZ21" s="111"/>
      <c r="BA21" s="15">
        <v>14</v>
      </c>
      <c r="BB21" s="96">
        <v>895.8</v>
      </c>
      <c r="BC21" s="144">
        <v>44386</v>
      </c>
      <c r="BD21" s="96">
        <v>895.8</v>
      </c>
      <c r="BE21" s="99" t="s">
        <v>428</v>
      </c>
      <c r="BF21" s="416">
        <v>46</v>
      </c>
      <c r="BG21" s="704">
        <f t="shared" si="10"/>
        <v>41206.799999999996</v>
      </c>
      <c r="BJ21" s="111"/>
      <c r="BK21" s="15">
        <v>14</v>
      </c>
      <c r="BL21" s="96">
        <v>875.9</v>
      </c>
      <c r="BM21" s="144">
        <v>44390</v>
      </c>
      <c r="BN21" s="96">
        <v>875.9</v>
      </c>
      <c r="BO21" s="99" t="s">
        <v>459</v>
      </c>
      <c r="BP21" s="416">
        <v>48</v>
      </c>
      <c r="BQ21" s="704">
        <f t="shared" si="11"/>
        <v>42043.199999999997</v>
      </c>
      <c r="BT21" s="111"/>
      <c r="BU21" s="289">
        <v>14</v>
      </c>
      <c r="BV21" s="306">
        <v>866.8</v>
      </c>
      <c r="BW21" s="417">
        <v>44390</v>
      </c>
      <c r="BX21" s="306">
        <v>866.8</v>
      </c>
      <c r="BY21" s="420" t="s">
        <v>456</v>
      </c>
      <c r="BZ21" s="419">
        <v>48</v>
      </c>
      <c r="CA21" s="676">
        <f t="shared" si="12"/>
        <v>41606.399999999994</v>
      </c>
      <c r="CD21" s="111"/>
      <c r="CE21" s="15">
        <v>14</v>
      </c>
      <c r="CF21" s="96">
        <v>921.24</v>
      </c>
      <c r="CG21" s="417">
        <v>44391</v>
      </c>
      <c r="CH21" s="96">
        <v>921.24</v>
      </c>
      <c r="CI21" s="420" t="s">
        <v>470</v>
      </c>
      <c r="CJ21" s="419">
        <v>48</v>
      </c>
      <c r="CK21" s="676">
        <f t="shared" si="13"/>
        <v>44219.520000000004</v>
      </c>
      <c r="CN21" s="742"/>
      <c r="CO21" s="15">
        <v>14</v>
      </c>
      <c r="CP21" s="306">
        <v>939.84</v>
      </c>
      <c r="CQ21" s="417">
        <v>44392</v>
      </c>
      <c r="CR21" s="306">
        <v>939.84</v>
      </c>
      <c r="CS21" s="420" t="s">
        <v>474</v>
      </c>
      <c r="CT21" s="419">
        <v>49</v>
      </c>
      <c r="CU21" s="689">
        <f t="shared" si="48"/>
        <v>46052.160000000003</v>
      </c>
      <c r="CX21" s="111"/>
      <c r="CY21" s="15">
        <v>14</v>
      </c>
      <c r="CZ21" s="96">
        <v>879.5</v>
      </c>
      <c r="DA21" s="357">
        <v>44393</v>
      </c>
      <c r="DB21" s="96">
        <v>879.5</v>
      </c>
      <c r="DC21" s="99" t="s">
        <v>482</v>
      </c>
      <c r="DD21" s="74">
        <v>50</v>
      </c>
      <c r="DE21" s="676">
        <f t="shared" si="14"/>
        <v>43975</v>
      </c>
      <c r="DH21" s="111"/>
      <c r="DI21" s="15">
        <v>14</v>
      </c>
      <c r="DJ21" s="96">
        <v>867.7</v>
      </c>
      <c r="DK21" s="417">
        <v>44393</v>
      </c>
      <c r="DL21" s="96">
        <v>867.7</v>
      </c>
      <c r="DM21" s="420" t="s">
        <v>483</v>
      </c>
      <c r="DN21" s="419">
        <v>50</v>
      </c>
      <c r="DO21" s="689">
        <f t="shared" si="15"/>
        <v>43385</v>
      </c>
      <c r="DR21" s="111"/>
      <c r="DS21" s="15">
        <v>14</v>
      </c>
      <c r="DT21" s="96">
        <v>905.8</v>
      </c>
      <c r="DU21" s="417">
        <v>44397</v>
      </c>
      <c r="DV21" s="96">
        <v>905.8</v>
      </c>
      <c r="DW21" s="420" t="s">
        <v>504</v>
      </c>
      <c r="DX21" s="419">
        <v>52</v>
      </c>
      <c r="DY21" s="676">
        <f t="shared" si="16"/>
        <v>47101.599999999999</v>
      </c>
      <c r="EB21" s="111"/>
      <c r="EC21" s="15">
        <v>14</v>
      </c>
      <c r="ED21" s="72">
        <v>919.9</v>
      </c>
      <c r="EE21" s="373">
        <v>44398</v>
      </c>
      <c r="EF21" s="72">
        <v>919.9</v>
      </c>
      <c r="EG21" s="73" t="s">
        <v>510</v>
      </c>
      <c r="EH21" s="74">
        <v>52</v>
      </c>
      <c r="EI21" s="676">
        <f t="shared" si="17"/>
        <v>47834.799999999996</v>
      </c>
      <c r="EL21" s="111"/>
      <c r="EM21" s="15">
        <v>14</v>
      </c>
      <c r="EN21" s="306">
        <v>937.12</v>
      </c>
      <c r="EO21" s="362">
        <v>44399</v>
      </c>
      <c r="EP21" s="306">
        <v>937.12</v>
      </c>
      <c r="EQ21" s="291" t="s">
        <v>521</v>
      </c>
      <c r="ER21" s="292">
        <v>52</v>
      </c>
      <c r="ES21" s="676">
        <f t="shared" si="18"/>
        <v>48730.239999999998</v>
      </c>
      <c r="EV21" s="111"/>
      <c r="EW21" s="15">
        <v>14</v>
      </c>
      <c r="EX21" s="72">
        <v>968.4</v>
      </c>
      <c r="EY21" s="373">
        <v>44400</v>
      </c>
      <c r="EZ21" s="72">
        <v>968.4</v>
      </c>
      <c r="FA21" s="291" t="s">
        <v>529</v>
      </c>
      <c r="FB21" s="74">
        <v>52</v>
      </c>
      <c r="FC21" s="354">
        <f t="shared" si="19"/>
        <v>50356.799999999996</v>
      </c>
      <c r="FF21" s="111"/>
      <c r="FG21" s="15">
        <v>14</v>
      </c>
      <c r="FH21" s="306">
        <v>905.8</v>
      </c>
      <c r="FI21" s="362">
        <v>44400</v>
      </c>
      <c r="FJ21" s="306">
        <v>905.8</v>
      </c>
      <c r="FK21" s="291" t="s">
        <v>531</v>
      </c>
      <c r="FL21" s="292">
        <v>52</v>
      </c>
      <c r="FM21" s="676">
        <f t="shared" si="20"/>
        <v>47101.599999999999</v>
      </c>
      <c r="FP21" s="111"/>
      <c r="FQ21" s="15">
        <v>14</v>
      </c>
      <c r="FR21" s="96">
        <v>928.95</v>
      </c>
      <c r="FS21" s="357">
        <v>44401</v>
      </c>
      <c r="FT21" s="96">
        <v>928.95</v>
      </c>
      <c r="FU21" s="73" t="s">
        <v>538</v>
      </c>
      <c r="FV21" s="74">
        <v>54</v>
      </c>
      <c r="FW21" s="676">
        <f t="shared" si="21"/>
        <v>50163.3</v>
      </c>
      <c r="FX21" s="74"/>
      <c r="FZ21" s="111"/>
      <c r="GA21" s="15">
        <v>14</v>
      </c>
      <c r="GB21" s="72">
        <v>855.9</v>
      </c>
      <c r="GC21" s="573">
        <v>44404</v>
      </c>
      <c r="GD21" s="72">
        <v>855.9</v>
      </c>
      <c r="GE21" s="291" t="s">
        <v>546</v>
      </c>
      <c r="GF21" s="292">
        <v>54</v>
      </c>
      <c r="GG21" s="354">
        <f t="shared" si="22"/>
        <v>46218.6</v>
      </c>
      <c r="GJ21" s="111"/>
      <c r="GK21" s="15">
        <v>14</v>
      </c>
      <c r="GL21" s="551">
        <v>894</v>
      </c>
      <c r="GM21" s="357">
        <v>44404</v>
      </c>
      <c r="GN21" s="551">
        <v>894</v>
      </c>
      <c r="GO21" s="99" t="s">
        <v>548</v>
      </c>
      <c r="GP21" s="74">
        <v>54</v>
      </c>
      <c r="GQ21" s="676">
        <f t="shared" si="23"/>
        <v>48276</v>
      </c>
      <c r="GT21" s="111"/>
      <c r="GU21" s="15">
        <v>14</v>
      </c>
      <c r="GV21" s="96">
        <v>919.43</v>
      </c>
      <c r="GW21" s="357">
        <v>44405</v>
      </c>
      <c r="GX21" s="96">
        <v>919.43</v>
      </c>
      <c r="GY21" s="99" t="s">
        <v>552</v>
      </c>
      <c r="GZ21" s="74">
        <v>54</v>
      </c>
      <c r="HA21" s="676">
        <f t="shared" si="24"/>
        <v>49649.219999999994</v>
      </c>
      <c r="HD21" s="111"/>
      <c r="HE21" s="15">
        <v>14</v>
      </c>
      <c r="HF21" s="96">
        <v>966.15</v>
      </c>
      <c r="HG21" s="357">
        <v>44407</v>
      </c>
      <c r="HH21" s="96">
        <v>966.15</v>
      </c>
      <c r="HI21" s="99" t="s">
        <v>557</v>
      </c>
      <c r="HJ21" s="74">
        <v>54</v>
      </c>
      <c r="HK21" s="676">
        <f t="shared" si="25"/>
        <v>52172.1</v>
      </c>
      <c r="HN21" s="111"/>
      <c r="HO21" s="15">
        <v>14</v>
      </c>
      <c r="HP21" s="306">
        <v>878.6</v>
      </c>
      <c r="HQ21" s="362">
        <v>44408</v>
      </c>
      <c r="HR21" s="306">
        <v>878.6</v>
      </c>
      <c r="HS21" s="422" t="s">
        <v>567</v>
      </c>
      <c r="HT21" s="292">
        <v>54</v>
      </c>
      <c r="HU21" s="354">
        <f t="shared" si="26"/>
        <v>47444.4</v>
      </c>
      <c r="HX21" s="98"/>
      <c r="HY21" s="15">
        <v>14</v>
      </c>
      <c r="HZ21" s="72">
        <v>909.9</v>
      </c>
      <c r="IA21" s="373">
        <v>44407</v>
      </c>
      <c r="IB21" s="72">
        <v>909.9</v>
      </c>
      <c r="IC21" s="73" t="s">
        <v>560</v>
      </c>
      <c r="ID21" s="74">
        <v>54</v>
      </c>
      <c r="IE21" s="676">
        <f t="shared" si="27"/>
        <v>49134.6</v>
      </c>
      <c r="IH21" s="98"/>
      <c r="II21" s="15">
        <v>14</v>
      </c>
      <c r="IJ21" s="72"/>
      <c r="IK21" s="373"/>
      <c r="IL21" s="72"/>
      <c r="IM21" s="73"/>
      <c r="IN21" s="74"/>
      <c r="IO21" s="676">
        <f t="shared" si="28"/>
        <v>0</v>
      </c>
      <c r="IR21" s="111"/>
      <c r="IS21" s="15">
        <v>14</v>
      </c>
      <c r="IT21" s="306"/>
      <c r="IU21" s="270"/>
      <c r="IV21" s="306"/>
      <c r="IW21" s="580"/>
      <c r="IX21" s="292"/>
      <c r="IY21" s="354">
        <f t="shared" si="29"/>
        <v>0</v>
      </c>
      <c r="IZ21" s="96"/>
      <c r="JB21" s="111"/>
      <c r="JC21" s="15">
        <v>14</v>
      </c>
      <c r="JD21" s="96"/>
      <c r="JE21" s="373"/>
      <c r="JF21" s="96"/>
      <c r="JG21" s="73"/>
      <c r="JH21" s="74"/>
      <c r="JI21" s="676">
        <f t="shared" si="30"/>
        <v>0</v>
      </c>
      <c r="JL21" s="111"/>
      <c r="JM21" s="15">
        <v>14</v>
      </c>
      <c r="JN21" s="96"/>
      <c r="JO21" s="357"/>
      <c r="JP21" s="96"/>
      <c r="JQ21" s="73"/>
      <c r="JR21" s="74"/>
      <c r="JS21" s="676">
        <f t="shared" si="31"/>
        <v>0</v>
      </c>
      <c r="JV21" s="98"/>
      <c r="JW21" s="15">
        <v>14</v>
      </c>
      <c r="JX21" s="72"/>
      <c r="JY21" s="373"/>
      <c r="JZ21" s="72"/>
      <c r="KA21" s="73"/>
      <c r="KB21" s="74"/>
      <c r="KC21" s="676">
        <f t="shared" si="32"/>
        <v>0</v>
      </c>
      <c r="KF21" s="98"/>
      <c r="KG21" s="15">
        <v>14</v>
      </c>
      <c r="KH21" s="72"/>
      <c r="KI21" s="373"/>
      <c r="KJ21" s="72"/>
      <c r="KK21" s="73"/>
      <c r="KL21" s="74"/>
      <c r="KM21" s="676">
        <f t="shared" si="33"/>
        <v>0</v>
      </c>
      <c r="KP21" s="98"/>
      <c r="KQ21" s="15">
        <v>14</v>
      </c>
      <c r="KR21" s="72"/>
      <c r="KS21" s="373"/>
      <c r="KT21" s="72"/>
      <c r="KU21" s="73"/>
      <c r="KV21" s="74"/>
      <c r="KW21" s="676">
        <f t="shared" si="34"/>
        <v>0</v>
      </c>
      <c r="KZ21" s="111"/>
      <c r="LA21" s="15">
        <v>14</v>
      </c>
      <c r="LB21" s="96"/>
      <c r="LC21" s="357"/>
      <c r="LD21" s="96"/>
      <c r="LE21" s="99"/>
      <c r="LF21" s="74"/>
      <c r="LG21" s="676">
        <f t="shared" si="35"/>
        <v>0</v>
      </c>
      <c r="LJ21" s="111"/>
      <c r="LK21" s="15">
        <v>14</v>
      </c>
      <c r="LL21" s="306"/>
      <c r="LM21" s="357"/>
      <c r="LN21" s="306"/>
      <c r="LO21" s="99"/>
      <c r="LP21" s="74"/>
      <c r="LQ21" s="676">
        <f t="shared" si="36"/>
        <v>0</v>
      </c>
      <c r="LT21" s="111"/>
      <c r="LU21" s="15">
        <v>14</v>
      </c>
      <c r="LV21" s="96"/>
      <c r="LW21" s="357"/>
      <c r="LX21" s="96"/>
      <c r="LY21" s="99"/>
      <c r="LZ21" s="74"/>
      <c r="MA21" s="676">
        <f t="shared" si="37"/>
        <v>0</v>
      </c>
      <c r="MC21" s="111"/>
      <c r="MD21" s="15">
        <v>14</v>
      </c>
      <c r="ME21" s="428"/>
      <c r="MF21" s="357"/>
      <c r="MG21" s="428"/>
      <c r="MH21" s="99"/>
      <c r="MI21" s="74"/>
      <c r="MJ21" s="74">
        <f t="shared" si="38"/>
        <v>0</v>
      </c>
      <c r="MM21" s="111"/>
      <c r="MN21" s="15">
        <v>14</v>
      </c>
      <c r="MO21" s="96"/>
      <c r="MP21" s="357"/>
      <c r="MQ21" s="96"/>
      <c r="MR21" s="99"/>
      <c r="MS21" s="74"/>
      <c r="MT21" s="74">
        <f t="shared" si="39"/>
        <v>0</v>
      </c>
      <c r="MW21" s="111"/>
      <c r="MX21" s="15">
        <v>14</v>
      </c>
      <c r="MY21" s="428"/>
      <c r="MZ21" s="357"/>
      <c r="NA21" s="428"/>
      <c r="NB21" s="350"/>
      <c r="NC21" s="74"/>
      <c r="ND21" s="74">
        <f t="shared" si="57"/>
        <v>0</v>
      </c>
      <c r="NG21" s="111"/>
      <c r="NH21" s="15">
        <v>14</v>
      </c>
      <c r="NI21" s="96"/>
      <c r="NJ21" s="357"/>
      <c r="NK21" s="96"/>
      <c r="NL21" s="99"/>
      <c r="NM21" s="74"/>
      <c r="NN21" s="74">
        <f t="shared" si="40"/>
        <v>0</v>
      </c>
      <c r="NQ21" s="111"/>
      <c r="NR21" s="15">
        <v>14</v>
      </c>
      <c r="NS21" s="96"/>
      <c r="NT21" s="357"/>
      <c r="NU21" s="96"/>
      <c r="NV21" s="99"/>
      <c r="NW21" s="74"/>
      <c r="NX21" s="74">
        <f t="shared" si="41"/>
        <v>0</v>
      </c>
      <c r="OA21" s="111"/>
      <c r="OB21" s="15">
        <v>14</v>
      </c>
      <c r="OC21" s="96"/>
      <c r="OD21" s="357"/>
      <c r="OE21" s="96"/>
      <c r="OF21" s="99"/>
      <c r="OG21" s="74"/>
      <c r="OH21" s="74">
        <f t="shared" si="42"/>
        <v>0</v>
      </c>
      <c r="OK21" s="111"/>
      <c r="OL21" s="15">
        <v>14</v>
      </c>
      <c r="OM21" s="96"/>
      <c r="ON21" s="357"/>
      <c r="OO21" s="96"/>
      <c r="OP21" s="99"/>
      <c r="OQ21" s="74"/>
      <c r="OR21" s="74">
        <f t="shared" si="43"/>
        <v>0</v>
      </c>
      <c r="OU21" s="111"/>
      <c r="OV21" s="15">
        <v>14</v>
      </c>
      <c r="OW21" s="306"/>
      <c r="OX21" s="362"/>
      <c r="OY21" s="306"/>
      <c r="OZ21" s="350"/>
      <c r="PA21" s="292"/>
      <c r="PB21" s="292">
        <f t="shared" si="44"/>
        <v>0</v>
      </c>
      <c r="PE21" s="98"/>
      <c r="PF21" s="15">
        <v>14</v>
      </c>
      <c r="PG21" s="96"/>
      <c r="PH21" s="357"/>
      <c r="PI21" s="96"/>
      <c r="PJ21" s="99"/>
      <c r="PK21" s="74"/>
      <c r="PL21" s="74">
        <f t="shared" si="45"/>
        <v>0</v>
      </c>
      <c r="PO21" s="111"/>
      <c r="PP21" s="15">
        <v>14</v>
      </c>
      <c r="PQ21" s="96"/>
      <c r="PR21" s="357"/>
      <c r="PS21" s="96"/>
      <c r="PT21" s="99"/>
      <c r="PU21" s="74"/>
      <c r="PX21" s="111"/>
      <c r="PY21" s="15">
        <v>14</v>
      </c>
      <c r="PZ21" s="96"/>
      <c r="QA21" s="144"/>
      <c r="QB21" s="96"/>
      <c r="QC21" s="99"/>
      <c r="QD21" s="74"/>
      <c r="QG21" s="111"/>
      <c r="QH21" s="15">
        <v>14</v>
      </c>
      <c r="QI21" s="96"/>
      <c r="QJ21" s="357"/>
      <c r="QK21" s="96"/>
      <c r="QL21" s="99"/>
      <c r="QM21" s="74"/>
      <c r="QP21" s="111"/>
      <c r="QQ21" s="15">
        <v>14</v>
      </c>
      <c r="QR21" s="96"/>
      <c r="QS21" s="357"/>
      <c r="QT21" s="96"/>
      <c r="QU21" s="99"/>
      <c r="QV21" s="74"/>
      <c r="QY21" s="111"/>
      <c r="QZ21" s="15">
        <v>14</v>
      </c>
      <c r="RA21" s="96"/>
      <c r="RB21" s="357"/>
      <c r="RC21" s="96"/>
      <c r="RD21" s="99"/>
      <c r="RE21" s="74"/>
      <c r="RH21" s="111"/>
      <c r="RI21" s="15">
        <v>14</v>
      </c>
      <c r="RJ21" s="96"/>
      <c r="RK21" s="357"/>
      <c r="RL21" s="96"/>
      <c r="RM21" s="99"/>
      <c r="RN21" s="416"/>
      <c r="RQ21" s="111"/>
      <c r="RR21" s="15">
        <v>14</v>
      </c>
      <c r="RS21" s="96"/>
      <c r="RT21" s="144"/>
      <c r="RU21" s="96"/>
      <c r="RV21" s="99"/>
      <c r="RW21" s="74"/>
      <c r="RZ21" s="111"/>
      <c r="SA21" s="15">
        <v>14</v>
      </c>
      <c r="SB21" s="96"/>
      <c r="SC21" s="83"/>
      <c r="SD21" s="96"/>
      <c r="SE21" s="99"/>
      <c r="SF21" s="74"/>
      <c r="SI21" s="111"/>
      <c r="SJ21" s="15">
        <v>14</v>
      </c>
      <c r="SK21" s="96"/>
      <c r="SL21" s="83"/>
      <c r="SM21" s="96"/>
      <c r="SN21" s="99"/>
      <c r="SO21" s="74"/>
      <c r="SR21" s="111"/>
      <c r="SS21" s="15"/>
      <c r="ST21" s="96"/>
      <c r="SU21" s="83"/>
      <c r="SV21" s="96"/>
      <c r="SW21" s="99"/>
      <c r="SX21" s="74"/>
      <c r="TA21" s="111"/>
      <c r="TB21" s="15">
        <v>14</v>
      </c>
      <c r="TC21" s="96"/>
      <c r="TD21" s="427"/>
      <c r="TE21" s="195"/>
      <c r="TF21" s="420"/>
      <c r="TG21" s="419"/>
      <c r="TJ21" s="111"/>
      <c r="TK21" s="15">
        <v>14</v>
      </c>
      <c r="TL21" s="96"/>
      <c r="TM21" s="83"/>
      <c r="TN21" s="96"/>
      <c r="TO21" s="99"/>
      <c r="TP21" s="74"/>
      <c r="TS21" s="111"/>
      <c r="TT21" s="15">
        <v>14</v>
      </c>
      <c r="TU21" s="96"/>
      <c r="TV21" s="83"/>
      <c r="TW21" s="96"/>
      <c r="TX21" s="99"/>
      <c r="TY21" s="74"/>
      <c r="UB21" s="111"/>
      <c r="UC21" s="15">
        <v>14</v>
      </c>
      <c r="UD21" s="96"/>
      <c r="UE21" s="83"/>
      <c r="UF21" s="96"/>
      <c r="UG21" s="99"/>
      <c r="UH21" s="74"/>
      <c r="UK21" s="111"/>
      <c r="UL21" s="15">
        <v>14</v>
      </c>
      <c r="UM21" s="96"/>
      <c r="UN21" s="83"/>
      <c r="UO21" s="96"/>
      <c r="UP21" s="99"/>
      <c r="UQ21" s="74"/>
      <c r="UT21" s="111"/>
      <c r="UU21" s="15">
        <v>14</v>
      </c>
      <c r="UV21" s="96"/>
      <c r="UW21" s="83"/>
      <c r="UX21" s="96"/>
      <c r="UY21" s="99"/>
      <c r="UZ21" s="74"/>
      <c r="VC21" s="111"/>
      <c r="VD21" s="15">
        <v>14</v>
      </c>
      <c r="VE21" s="96"/>
      <c r="VF21" s="83"/>
      <c r="VG21" s="96"/>
      <c r="VH21" s="99"/>
      <c r="VI21" s="74"/>
      <c r="VL21" s="111"/>
      <c r="VM21" s="15">
        <v>14</v>
      </c>
      <c r="VN21" s="96"/>
      <c r="VO21" s="83"/>
      <c r="VP21" s="96"/>
      <c r="VQ21" s="99"/>
      <c r="VR21" s="74"/>
      <c r="VU21" s="111"/>
      <c r="VV21" s="15">
        <v>14</v>
      </c>
      <c r="VW21" s="96"/>
      <c r="VX21" s="83"/>
      <c r="VY21" s="96"/>
      <c r="VZ21" s="99"/>
      <c r="WA21" s="74"/>
      <c r="WD21" s="111"/>
      <c r="WE21" s="15">
        <v>14</v>
      </c>
      <c r="WF21" s="96"/>
      <c r="WG21" s="83"/>
      <c r="WH21" s="96"/>
      <c r="WI21" s="99"/>
      <c r="WJ21" s="74"/>
      <c r="WM21" s="111"/>
      <c r="WN21" s="15">
        <v>14</v>
      </c>
      <c r="WO21" s="96"/>
      <c r="WP21" s="83"/>
      <c r="WQ21" s="96"/>
      <c r="WR21" s="99"/>
      <c r="WS21" s="74"/>
      <c r="WV21" s="111"/>
      <c r="WW21" s="15">
        <v>14</v>
      </c>
      <c r="WX21" s="96"/>
      <c r="WY21" s="83"/>
      <c r="WZ21" s="96"/>
      <c r="XA21" s="99"/>
      <c r="XB21" s="74"/>
      <c r="XE21" s="111"/>
      <c r="XF21" s="15">
        <v>14</v>
      </c>
      <c r="XG21" s="96"/>
      <c r="XH21" s="83"/>
      <c r="XI21" s="96"/>
      <c r="XJ21" s="99"/>
      <c r="XK21" s="74"/>
      <c r="XN21" s="111"/>
      <c r="XO21" s="15">
        <v>14</v>
      </c>
      <c r="XP21" s="96"/>
      <c r="XQ21" s="83"/>
      <c r="XR21" s="96"/>
      <c r="XS21" s="99"/>
      <c r="XT21" s="74"/>
      <c r="XW21" s="111"/>
      <c r="XX21" s="15">
        <v>14</v>
      </c>
      <c r="XY21" s="96"/>
      <c r="XZ21" s="83"/>
      <c r="YA21" s="96"/>
      <c r="YB21" s="99"/>
      <c r="YC21" s="74"/>
      <c r="YF21" s="111"/>
      <c r="YG21" s="15">
        <v>14</v>
      </c>
      <c r="YH21" s="96"/>
      <c r="YI21" s="83"/>
      <c r="YJ21" s="96"/>
      <c r="YK21" s="99"/>
      <c r="YL21" s="74"/>
      <c r="YO21" s="111"/>
      <c r="YP21" s="15">
        <v>14</v>
      </c>
      <c r="YQ21" s="96"/>
      <c r="YR21" s="83"/>
      <c r="YS21" s="96"/>
      <c r="YT21" s="99"/>
      <c r="YU21" s="74"/>
      <c r="YX21" s="111"/>
      <c r="YY21" s="15">
        <v>14</v>
      </c>
      <c r="YZ21" s="96"/>
      <c r="ZA21" s="83"/>
      <c r="ZB21" s="96"/>
      <c r="ZC21" s="99"/>
      <c r="ZD21" s="74"/>
      <c r="ZG21" s="111"/>
      <c r="ZH21" s="15">
        <v>14</v>
      </c>
      <c r="ZI21" s="96"/>
      <c r="ZJ21" s="83"/>
      <c r="ZK21" s="96"/>
      <c r="ZL21" s="99"/>
      <c r="ZM21" s="74"/>
      <c r="ZP21" s="111"/>
      <c r="ZQ21" s="15">
        <v>14</v>
      </c>
      <c r="ZR21" s="96"/>
      <c r="ZS21" s="83"/>
      <c r="ZT21" s="96"/>
      <c r="ZU21" s="99"/>
      <c r="ZV21" s="74"/>
      <c r="ZY21" s="111"/>
      <c r="ZZ21" s="15">
        <v>14</v>
      </c>
      <c r="AAA21" s="96"/>
      <c r="AAB21" s="83"/>
      <c r="AAC21" s="96"/>
      <c r="AAD21" s="99"/>
      <c r="AAE21" s="74"/>
      <c r="AAH21" s="111"/>
      <c r="AAI21" s="15">
        <v>14</v>
      </c>
      <c r="AAJ21" s="96"/>
      <c r="AAK21" s="83"/>
      <c r="AAL21" s="96"/>
      <c r="AAM21" s="99"/>
      <c r="AAN21" s="74"/>
      <c r="AAQ21" s="111"/>
      <c r="AAR21" s="15">
        <v>14</v>
      </c>
      <c r="AAS21" s="96"/>
      <c r="AAT21" s="83"/>
      <c r="AAU21" s="96"/>
      <c r="AAV21" s="99"/>
      <c r="AAW21" s="74"/>
      <c r="AAZ21" s="111"/>
      <c r="ABA21" s="15">
        <v>14</v>
      </c>
      <c r="ABB21" s="96"/>
      <c r="ABC21" s="83"/>
      <c r="ABD21" s="96"/>
      <c r="ABE21" s="99"/>
      <c r="ABF21" s="74"/>
      <c r="ABI21" s="111"/>
      <c r="ABJ21" s="15">
        <v>14</v>
      </c>
      <c r="ABK21" s="96"/>
      <c r="ABL21" s="83"/>
      <c r="ABM21" s="96"/>
      <c r="ABN21" s="99"/>
      <c r="ABO21" s="74"/>
      <c r="ABR21" s="111"/>
      <c r="ABS21" s="15">
        <v>14</v>
      </c>
      <c r="ABT21" s="96"/>
      <c r="ABU21" s="83"/>
      <c r="ABV21" s="96"/>
      <c r="ABW21" s="99"/>
      <c r="ABX21" s="74"/>
      <c r="ACA21" s="111"/>
      <c r="ACB21" s="15">
        <v>14</v>
      </c>
      <c r="ACC21" s="96"/>
      <c r="ACD21" s="83"/>
      <c r="ACE21" s="96"/>
      <c r="ACF21" s="99"/>
      <c r="ACG21" s="74"/>
      <c r="ACJ21" s="111"/>
      <c r="ACK21" s="15">
        <v>14</v>
      </c>
      <c r="ACL21" s="96"/>
      <c r="ACM21" s="83"/>
      <c r="ACN21" s="96"/>
      <c r="ACO21" s="99"/>
      <c r="ACP21" s="74"/>
      <c r="ACS21" s="111"/>
      <c r="ACT21" s="15">
        <v>14</v>
      </c>
      <c r="ACU21" s="96"/>
      <c r="ACV21" s="83"/>
      <c r="ACW21" s="96"/>
      <c r="ACX21" s="99"/>
      <c r="ACY21" s="74"/>
      <c r="ADB21" s="111"/>
      <c r="ADC21" s="15">
        <v>14</v>
      </c>
      <c r="ADD21" s="96"/>
      <c r="ADE21" s="83"/>
      <c r="ADF21" s="96"/>
      <c r="ADG21" s="99"/>
      <c r="ADH21" s="74"/>
      <c r="ADK21" s="111"/>
      <c r="ADL21" s="15">
        <v>14</v>
      </c>
      <c r="ADM21" s="96"/>
      <c r="ADN21" s="83"/>
      <c r="ADO21" s="96"/>
      <c r="ADP21" s="99"/>
      <c r="ADQ21" s="74"/>
      <c r="ADT21" s="111"/>
      <c r="ADU21" s="15">
        <v>14</v>
      </c>
      <c r="ADV21" s="96"/>
      <c r="ADW21" s="83"/>
      <c r="ADX21" s="96"/>
      <c r="ADY21" s="99"/>
      <c r="ADZ21" s="74"/>
      <c r="AEC21" s="111"/>
      <c r="AED21" s="15">
        <v>14</v>
      </c>
      <c r="AEE21" s="96"/>
      <c r="AEF21" s="83"/>
      <c r="AEG21" s="96"/>
      <c r="AEH21" s="99"/>
      <c r="AEI21" s="74"/>
      <c r="AEL21" s="111"/>
      <c r="AEM21" s="15">
        <v>14</v>
      </c>
      <c r="AEN21" s="96"/>
      <c r="AEO21" s="83"/>
      <c r="AEP21" s="96"/>
      <c r="AEQ21" s="99"/>
      <c r="AER21" s="74"/>
    </row>
    <row r="22" spans="1:827" x14ac:dyDescent="0.25">
      <c r="A22" s="146">
        <v>19</v>
      </c>
      <c r="B22" s="79" t="str">
        <f t="shared" ref="B22:H22" si="61">GI5</f>
        <v>SEABOARD FOODS</v>
      </c>
      <c r="C22" s="79" t="str">
        <f t="shared" si="61"/>
        <v>Seaboard</v>
      </c>
      <c r="D22" s="107" t="str">
        <f t="shared" si="61"/>
        <v>PED. 68242922</v>
      </c>
      <c r="E22" s="144">
        <f t="shared" si="61"/>
        <v>44404</v>
      </c>
      <c r="F22" s="90">
        <f t="shared" si="61"/>
        <v>18836.849999999999</v>
      </c>
      <c r="G22" s="76">
        <f t="shared" si="61"/>
        <v>21</v>
      </c>
      <c r="H22" s="49">
        <f t="shared" si="61"/>
        <v>18882.400000000001</v>
      </c>
      <c r="I22" s="110">
        <f>GP5</f>
        <v>-45.55000000000291</v>
      </c>
      <c r="L22" s="111"/>
      <c r="M22" s="15">
        <v>14</v>
      </c>
      <c r="N22" s="96">
        <v>919.4</v>
      </c>
      <c r="O22" s="357">
        <v>44382</v>
      </c>
      <c r="P22" s="96">
        <v>919.4</v>
      </c>
      <c r="Q22" s="73" t="s">
        <v>408</v>
      </c>
      <c r="R22" s="74">
        <v>43</v>
      </c>
      <c r="S22" s="676">
        <f t="shared" si="47"/>
        <v>39534.199999999997</v>
      </c>
      <c r="T22" s="267"/>
      <c r="V22" s="111"/>
      <c r="W22" s="15">
        <v>15</v>
      </c>
      <c r="X22" s="306">
        <v>927.14</v>
      </c>
      <c r="Y22" s="362">
        <v>44384</v>
      </c>
      <c r="Z22" s="306">
        <v>927.14</v>
      </c>
      <c r="AA22" s="422" t="s">
        <v>422</v>
      </c>
      <c r="AB22" s="292">
        <v>43</v>
      </c>
      <c r="AC22" s="354">
        <f t="shared" si="7"/>
        <v>39867.019999999997</v>
      </c>
      <c r="AF22" s="111"/>
      <c r="AG22" s="15">
        <v>15</v>
      </c>
      <c r="AH22" s="96">
        <v>920.79</v>
      </c>
      <c r="AI22" s="357">
        <v>44385</v>
      </c>
      <c r="AJ22" s="96">
        <v>920.79</v>
      </c>
      <c r="AK22" s="99" t="s">
        <v>429</v>
      </c>
      <c r="AL22" s="74">
        <v>45</v>
      </c>
      <c r="AM22" s="684">
        <f t="shared" si="8"/>
        <v>41435.549999999996</v>
      </c>
      <c r="AP22" s="111"/>
      <c r="AQ22" s="15">
        <v>15</v>
      </c>
      <c r="AR22" s="351">
        <v>873.2</v>
      </c>
      <c r="AS22" s="362">
        <v>44386</v>
      </c>
      <c r="AT22" s="351">
        <v>873.2</v>
      </c>
      <c r="AU22" s="350" t="s">
        <v>436</v>
      </c>
      <c r="AV22" s="292">
        <v>46</v>
      </c>
      <c r="AW22" s="354">
        <f t="shared" si="9"/>
        <v>40167.200000000004</v>
      </c>
      <c r="AZ22" s="111"/>
      <c r="BA22" s="15">
        <v>15</v>
      </c>
      <c r="BB22" s="96">
        <v>895.8</v>
      </c>
      <c r="BC22" s="144">
        <v>44386</v>
      </c>
      <c r="BD22" s="96">
        <v>895.8</v>
      </c>
      <c r="BE22" s="99" t="s">
        <v>428</v>
      </c>
      <c r="BF22" s="416">
        <v>46</v>
      </c>
      <c r="BG22" s="704">
        <f t="shared" si="10"/>
        <v>41206.799999999996</v>
      </c>
      <c r="BJ22" s="111"/>
      <c r="BK22" s="15">
        <v>15</v>
      </c>
      <c r="BL22" s="96">
        <v>869.5</v>
      </c>
      <c r="BM22" s="144">
        <v>44390</v>
      </c>
      <c r="BN22" s="96">
        <v>869.5</v>
      </c>
      <c r="BO22" s="99" t="s">
        <v>459</v>
      </c>
      <c r="BP22" s="416">
        <v>48</v>
      </c>
      <c r="BQ22" s="704">
        <f t="shared" si="11"/>
        <v>41736</v>
      </c>
      <c r="BT22" s="111"/>
      <c r="BU22" s="289">
        <v>15</v>
      </c>
      <c r="BV22" s="306">
        <v>845</v>
      </c>
      <c r="BW22" s="417">
        <v>44390</v>
      </c>
      <c r="BX22" s="306">
        <v>845</v>
      </c>
      <c r="BY22" s="420" t="s">
        <v>456</v>
      </c>
      <c r="BZ22" s="419">
        <v>48</v>
      </c>
      <c r="CA22" s="676">
        <f t="shared" si="12"/>
        <v>40560</v>
      </c>
      <c r="CD22" s="111"/>
      <c r="CE22" s="15">
        <v>15</v>
      </c>
      <c r="CF22" s="96">
        <v>920.79</v>
      </c>
      <c r="CG22" s="417">
        <v>44391</v>
      </c>
      <c r="CH22" s="96">
        <v>920.79</v>
      </c>
      <c r="CI22" s="420" t="s">
        <v>470</v>
      </c>
      <c r="CJ22" s="419">
        <v>48</v>
      </c>
      <c r="CK22" s="676">
        <f t="shared" si="13"/>
        <v>44197.919999999998</v>
      </c>
      <c r="CN22" s="742"/>
      <c r="CO22" s="15">
        <v>15</v>
      </c>
      <c r="CP22" s="290">
        <v>914.44</v>
      </c>
      <c r="CQ22" s="417">
        <v>44392</v>
      </c>
      <c r="CR22" s="290">
        <v>914.44</v>
      </c>
      <c r="CS22" s="420" t="s">
        <v>474</v>
      </c>
      <c r="CT22" s="419">
        <v>49</v>
      </c>
      <c r="CU22" s="689">
        <f t="shared" si="48"/>
        <v>44807.560000000005</v>
      </c>
      <c r="CX22" s="111"/>
      <c r="CY22" s="15">
        <v>15</v>
      </c>
      <c r="CZ22" s="96">
        <v>830.5</v>
      </c>
      <c r="DA22" s="357">
        <v>44393</v>
      </c>
      <c r="DB22" s="96">
        <v>830.5</v>
      </c>
      <c r="DC22" s="99" t="s">
        <v>482</v>
      </c>
      <c r="DD22" s="74">
        <v>50</v>
      </c>
      <c r="DE22" s="676">
        <f t="shared" si="14"/>
        <v>41525</v>
      </c>
      <c r="DH22" s="111"/>
      <c r="DI22" s="15">
        <v>15</v>
      </c>
      <c r="DJ22" s="96">
        <v>852.3</v>
      </c>
      <c r="DK22" s="417">
        <v>44393</v>
      </c>
      <c r="DL22" s="96">
        <v>852.3</v>
      </c>
      <c r="DM22" s="420" t="s">
        <v>483</v>
      </c>
      <c r="DN22" s="419">
        <v>50</v>
      </c>
      <c r="DO22" s="689">
        <f t="shared" si="15"/>
        <v>42615</v>
      </c>
      <c r="DR22" s="111"/>
      <c r="DS22" s="15">
        <v>15</v>
      </c>
      <c r="DT22" s="96">
        <v>914.9</v>
      </c>
      <c r="DU22" s="417">
        <v>44397</v>
      </c>
      <c r="DV22" s="96">
        <v>914.9</v>
      </c>
      <c r="DW22" s="420" t="s">
        <v>504</v>
      </c>
      <c r="DX22" s="419">
        <v>52</v>
      </c>
      <c r="DY22" s="676">
        <f t="shared" si="16"/>
        <v>47574.799999999996</v>
      </c>
      <c r="EB22" s="111"/>
      <c r="EC22" s="15">
        <v>15</v>
      </c>
      <c r="ED22" s="72">
        <v>910.8</v>
      </c>
      <c r="EE22" s="373">
        <v>44398</v>
      </c>
      <c r="EF22" s="72">
        <v>910.8</v>
      </c>
      <c r="EG22" s="73" t="s">
        <v>510</v>
      </c>
      <c r="EH22" s="74">
        <v>52</v>
      </c>
      <c r="EI22" s="676">
        <f t="shared" si="17"/>
        <v>47361.599999999999</v>
      </c>
      <c r="EL22" s="111"/>
      <c r="EM22" s="15">
        <v>15</v>
      </c>
      <c r="EN22" s="306">
        <v>913.98</v>
      </c>
      <c r="EO22" s="362">
        <v>44399</v>
      </c>
      <c r="EP22" s="306">
        <v>913.98</v>
      </c>
      <c r="EQ22" s="291" t="s">
        <v>521</v>
      </c>
      <c r="ER22" s="292">
        <v>52</v>
      </c>
      <c r="ES22" s="676">
        <f t="shared" si="18"/>
        <v>47526.96</v>
      </c>
      <c r="EV22" s="111"/>
      <c r="EW22" s="15">
        <v>15</v>
      </c>
      <c r="EX22" s="72">
        <v>904</v>
      </c>
      <c r="EY22" s="373">
        <v>44400</v>
      </c>
      <c r="EZ22" s="72">
        <v>904</v>
      </c>
      <c r="FA22" s="291" t="s">
        <v>529</v>
      </c>
      <c r="FB22" s="74">
        <v>52</v>
      </c>
      <c r="FC22" s="354">
        <f t="shared" si="19"/>
        <v>47008</v>
      </c>
      <c r="FF22" s="111"/>
      <c r="FG22" s="15">
        <v>15</v>
      </c>
      <c r="FH22" s="306">
        <v>885.9</v>
      </c>
      <c r="FI22" s="362">
        <v>44400</v>
      </c>
      <c r="FJ22" s="306">
        <v>885.9</v>
      </c>
      <c r="FK22" s="291" t="s">
        <v>531</v>
      </c>
      <c r="FL22" s="292">
        <v>52</v>
      </c>
      <c r="FM22" s="676">
        <f t="shared" si="20"/>
        <v>46066.799999999996</v>
      </c>
      <c r="FP22" s="111"/>
      <c r="FQ22" s="15">
        <v>15</v>
      </c>
      <c r="FR22" s="96">
        <v>931.67</v>
      </c>
      <c r="FS22" s="357">
        <v>44401</v>
      </c>
      <c r="FT22" s="96">
        <v>931.67</v>
      </c>
      <c r="FU22" s="73" t="s">
        <v>538</v>
      </c>
      <c r="FV22" s="74">
        <v>54</v>
      </c>
      <c r="FW22" s="676">
        <f t="shared" si="21"/>
        <v>50310.18</v>
      </c>
      <c r="FX22" s="74"/>
      <c r="FZ22" s="111"/>
      <c r="GA22" s="15">
        <v>15</v>
      </c>
      <c r="GB22" s="72">
        <v>897.7</v>
      </c>
      <c r="GC22" s="573">
        <v>44404</v>
      </c>
      <c r="GD22" s="72">
        <v>897.7</v>
      </c>
      <c r="GE22" s="291" t="s">
        <v>546</v>
      </c>
      <c r="GF22" s="292">
        <v>54</v>
      </c>
      <c r="GG22" s="354">
        <f t="shared" si="22"/>
        <v>48475.8</v>
      </c>
      <c r="GJ22" s="111"/>
      <c r="GK22" s="15">
        <v>15</v>
      </c>
      <c r="GL22" s="551">
        <v>899.5</v>
      </c>
      <c r="GM22" s="357">
        <v>44404</v>
      </c>
      <c r="GN22" s="551">
        <v>899.5</v>
      </c>
      <c r="GO22" s="99" t="s">
        <v>548</v>
      </c>
      <c r="GP22" s="74">
        <v>54</v>
      </c>
      <c r="GQ22" s="676">
        <f t="shared" si="23"/>
        <v>48573</v>
      </c>
      <c r="GT22" s="111"/>
      <c r="GU22" s="15">
        <v>15</v>
      </c>
      <c r="GV22" s="96">
        <v>938.48</v>
      </c>
      <c r="GW22" s="357">
        <v>44405</v>
      </c>
      <c r="GX22" s="96">
        <v>938.48</v>
      </c>
      <c r="GY22" s="99" t="s">
        <v>552</v>
      </c>
      <c r="GZ22" s="74">
        <v>54</v>
      </c>
      <c r="HA22" s="676">
        <f t="shared" si="24"/>
        <v>50677.919999999998</v>
      </c>
      <c r="HD22" s="111"/>
      <c r="HE22" s="15">
        <v>15</v>
      </c>
      <c r="HF22" s="96">
        <v>968.87</v>
      </c>
      <c r="HG22" s="357">
        <v>44407</v>
      </c>
      <c r="HH22" s="96">
        <v>968.87</v>
      </c>
      <c r="HI22" s="99" t="s">
        <v>557</v>
      </c>
      <c r="HJ22" s="74">
        <v>54</v>
      </c>
      <c r="HK22" s="676">
        <f t="shared" si="25"/>
        <v>52318.98</v>
      </c>
      <c r="HN22" s="111"/>
      <c r="HO22" s="15">
        <v>15</v>
      </c>
      <c r="HP22" s="306">
        <v>909</v>
      </c>
      <c r="HQ22" s="362">
        <v>44408</v>
      </c>
      <c r="HR22" s="306">
        <v>909</v>
      </c>
      <c r="HS22" s="422" t="s">
        <v>564</v>
      </c>
      <c r="HT22" s="292">
        <v>54</v>
      </c>
      <c r="HU22" s="354">
        <f t="shared" si="26"/>
        <v>49086</v>
      </c>
      <c r="HX22" s="98"/>
      <c r="HY22" s="15">
        <v>15</v>
      </c>
      <c r="HZ22" s="72">
        <v>907.6</v>
      </c>
      <c r="IA22" s="373">
        <v>44407</v>
      </c>
      <c r="IB22" s="72">
        <v>907.6</v>
      </c>
      <c r="IC22" s="73" t="s">
        <v>560</v>
      </c>
      <c r="ID22" s="74">
        <v>54</v>
      </c>
      <c r="IE22" s="676">
        <f t="shared" si="27"/>
        <v>49010.400000000001</v>
      </c>
      <c r="IH22" s="98"/>
      <c r="II22" s="15">
        <v>15</v>
      </c>
      <c r="IJ22" s="72"/>
      <c r="IK22" s="373"/>
      <c r="IL22" s="72"/>
      <c r="IM22" s="73"/>
      <c r="IN22" s="74"/>
      <c r="IO22" s="676">
        <f t="shared" si="28"/>
        <v>0</v>
      </c>
      <c r="IR22" s="111"/>
      <c r="IS22" s="15">
        <v>15</v>
      </c>
      <c r="IT22" s="306"/>
      <c r="IU22" s="270"/>
      <c r="IV22" s="306"/>
      <c r="IW22" s="580"/>
      <c r="IX22" s="292"/>
      <c r="IY22" s="354">
        <f t="shared" si="29"/>
        <v>0</v>
      </c>
      <c r="IZ22" s="96"/>
      <c r="JB22" s="111"/>
      <c r="JC22" s="15">
        <v>15</v>
      </c>
      <c r="JD22" s="96"/>
      <c r="JE22" s="373"/>
      <c r="JF22" s="96"/>
      <c r="JG22" s="73"/>
      <c r="JH22" s="74"/>
      <c r="JI22" s="676">
        <f t="shared" si="30"/>
        <v>0</v>
      </c>
      <c r="JL22" s="111"/>
      <c r="JM22" s="15">
        <v>15</v>
      </c>
      <c r="JN22" s="96"/>
      <c r="JO22" s="357"/>
      <c r="JP22" s="96"/>
      <c r="JQ22" s="73"/>
      <c r="JR22" s="74"/>
      <c r="JS22" s="676">
        <f t="shared" si="31"/>
        <v>0</v>
      </c>
      <c r="JV22" s="98"/>
      <c r="JW22" s="15">
        <v>15</v>
      </c>
      <c r="JX22" s="72"/>
      <c r="JY22" s="373"/>
      <c r="JZ22" s="72"/>
      <c r="KA22" s="73"/>
      <c r="KB22" s="74"/>
      <c r="KC22" s="676">
        <f t="shared" si="32"/>
        <v>0</v>
      </c>
      <c r="KF22" s="98"/>
      <c r="KG22" s="15">
        <v>15</v>
      </c>
      <c r="KH22" s="72"/>
      <c r="KI22" s="373"/>
      <c r="KJ22" s="72"/>
      <c r="KK22" s="73"/>
      <c r="KL22" s="74"/>
      <c r="KM22" s="676">
        <f t="shared" si="33"/>
        <v>0</v>
      </c>
      <c r="KP22" s="98"/>
      <c r="KQ22" s="15">
        <v>15</v>
      </c>
      <c r="KR22" s="72"/>
      <c r="KS22" s="373"/>
      <c r="KT22" s="72"/>
      <c r="KU22" s="73"/>
      <c r="KV22" s="74"/>
      <c r="KW22" s="676">
        <f t="shared" si="34"/>
        <v>0</v>
      </c>
      <c r="KZ22" s="111"/>
      <c r="LA22" s="15">
        <v>15</v>
      </c>
      <c r="LB22" s="96"/>
      <c r="LC22" s="357"/>
      <c r="LD22" s="96"/>
      <c r="LE22" s="99"/>
      <c r="LF22" s="74"/>
      <c r="LG22" s="676">
        <f t="shared" si="35"/>
        <v>0</v>
      </c>
      <c r="LJ22" s="111"/>
      <c r="LK22" s="15">
        <v>15</v>
      </c>
      <c r="LL22" s="306"/>
      <c r="LM22" s="357"/>
      <c r="LN22" s="306"/>
      <c r="LO22" s="99"/>
      <c r="LP22" s="74"/>
      <c r="LQ22" s="676">
        <f t="shared" si="36"/>
        <v>0</v>
      </c>
      <c r="LT22" s="111"/>
      <c r="LU22" s="15">
        <v>15</v>
      </c>
      <c r="LV22" s="96"/>
      <c r="LW22" s="357"/>
      <c r="LX22" s="96"/>
      <c r="LY22" s="99"/>
      <c r="LZ22" s="74"/>
      <c r="MA22" s="676">
        <f t="shared" si="37"/>
        <v>0</v>
      </c>
      <c r="MC22" s="111"/>
      <c r="MD22" s="15">
        <v>15</v>
      </c>
      <c r="ME22" s="428"/>
      <c r="MF22" s="357"/>
      <c r="MG22" s="428"/>
      <c r="MH22" s="99"/>
      <c r="MI22" s="74"/>
      <c r="MJ22" s="74">
        <f t="shared" si="38"/>
        <v>0</v>
      </c>
      <c r="MM22" s="111"/>
      <c r="MN22" s="15">
        <v>15</v>
      </c>
      <c r="MO22" s="96"/>
      <c r="MP22" s="357"/>
      <c r="MQ22" s="96"/>
      <c r="MR22" s="99"/>
      <c r="MS22" s="74"/>
      <c r="MT22" s="74">
        <f t="shared" si="39"/>
        <v>0</v>
      </c>
      <c r="MW22" s="111"/>
      <c r="MX22" s="15">
        <v>15</v>
      </c>
      <c r="MY22" s="428"/>
      <c r="MZ22" s="357"/>
      <c r="NA22" s="428"/>
      <c r="NB22" s="350"/>
      <c r="NC22" s="74"/>
      <c r="ND22" s="74">
        <f t="shared" si="57"/>
        <v>0</v>
      </c>
      <c r="NG22" s="111"/>
      <c r="NH22" s="15">
        <v>15</v>
      </c>
      <c r="NI22" s="96"/>
      <c r="NJ22" s="357"/>
      <c r="NK22" s="96"/>
      <c r="NL22" s="99"/>
      <c r="NM22" s="74"/>
      <c r="NN22" s="74">
        <f t="shared" si="40"/>
        <v>0</v>
      </c>
      <c r="NQ22" s="111"/>
      <c r="NR22" s="15">
        <v>15</v>
      </c>
      <c r="NS22" s="96"/>
      <c r="NT22" s="357"/>
      <c r="NU22" s="96"/>
      <c r="NV22" s="99"/>
      <c r="NW22" s="74"/>
      <c r="NX22" s="74">
        <f t="shared" si="41"/>
        <v>0</v>
      </c>
      <c r="OA22" s="111"/>
      <c r="OB22" s="15">
        <v>15</v>
      </c>
      <c r="OC22" s="96"/>
      <c r="OD22" s="357"/>
      <c r="OE22" s="96"/>
      <c r="OF22" s="99"/>
      <c r="OG22" s="74"/>
      <c r="OH22" s="74">
        <f t="shared" si="42"/>
        <v>0</v>
      </c>
      <c r="OK22" s="111"/>
      <c r="OL22" s="15">
        <v>15</v>
      </c>
      <c r="OM22" s="96"/>
      <c r="ON22" s="357"/>
      <c r="OO22" s="96"/>
      <c r="OP22" s="99"/>
      <c r="OQ22" s="74"/>
      <c r="OR22" s="74">
        <f t="shared" si="43"/>
        <v>0</v>
      </c>
      <c r="OU22" s="111"/>
      <c r="OV22" s="15">
        <v>15</v>
      </c>
      <c r="OW22" s="306"/>
      <c r="OX22" s="362"/>
      <c r="OY22" s="306"/>
      <c r="OZ22" s="350"/>
      <c r="PA22" s="292"/>
      <c r="PB22" s="292">
        <f t="shared" si="44"/>
        <v>0</v>
      </c>
      <c r="PE22" s="98"/>
      <c r="PF22" s="15">
        <v>15</v>
      </c>
      <c r="PG22" s="96"/>
      <c r="PH22" s="357"/>
      <c r="PI22" s="96"/>
      <c r="PJ22" s="99"/>
      <c r="PK22" s="74"/>
      <c r="PL22" s="74">
        <f t="shared" si="45"/>
        <v>0</v>
      </c>
      <c r="PO22" s="111"/>
      <c r="PP22" s="15">
        <v>15</v>
      </c>
      <c r="PQ22" s="96"/>
      <c r="PR22" s="357"/>
      <c r="PS22" s="96"/>
      <c r="PT22" s="99"/>
      <c r="PU22" s="74"/>
      <c r="PX22" s="111"/>
      <c r="PY22" s="15">
        <v>15</v>
      </c>
      <c r="PZ22" s="96"/>
      <c r="QA22" s="144"/>
      <c r="QB22" s="96"/>
      <c r="QC22" s="99"/>
      <c r="QD22" s="74"/>
      <c r="QG22" s="111"/>
      <c r="QH22" s="15">
        <v>15</v>
      </c>
      <c r="QI22" s="96"/>
      <c r="QJ22" s="357"/>
      <c r="QK22" s="96"/>
      <c r="QL22" s="99"/>
      <c r="QM22" s="74"/>
      <c r="QP22" s="111"/>
      <c r="QQ22" s="15">
        <v>15</v>
      </c>
      <c r="QR22" s="96"/>
      <c r="QS22" s="357"/>
      <c r="QT22" s="96"/>
      <c r="QU22" s="99"/>
      <c r="QV22" s="74"/>
      <c r="QY22" s="111"/>
      <c r="QZ22" s="15">
        <v>15</v>
      </c>
      <c r="RA22" s="96"/>
      <c r="RB22" s="357"/>
      <c r="RC22" s="96"/>
      <c r="RD22" s="99"/>
      <c r="RE22" s="74"/>
      <c r="RH22" s="111"/>
      <c r="RI22" s="15">
        <v>15</v>
      </c>
      <c r="RJ22" s="96"/>
      <c r="RK22" s="357"/>
      <c r="RL22" s="96"/>
      <c r="RM22" s="99"/>
      <c r="RN22" s="416"/>
      <c r="RQ22" s="111"/>
      <c r="RR22" s="15">
        <v>15</v>
      </c>
      <c r="RS22" s="96"/>
      <c r="RT22" s="144"/>
      <c r="RU22" s="96"/>
      <c r="RV22" s="99"/>
      <c r="RW22" s="74"/>
      <c r="RZ22" s="111"/>
      <c r="SA22" s="15">
        <v>15</v>
      </c>
      <c r="SB22" s="96"/>
      <c r="SC22" s="83"/>
      <c r="SD22" s="96"/>
      <c r="SE22" s="99"/>
      <c r="SF22" s="74"/>
      <c r="SI22" s="111"/>
      <c r="SJ22" s="15">
        <v>15</v>
      </c>
      <c r="SK22" s="96"/>
      <c r="SL22" s="83"/>
      <c r="SM22" s="96"/>
      <c r="SN22" s="99"/>
      <c r="SO22" s="74"/>
      <c r="SR22" s="111"/>
      <c r="SS22" s="15"/>
      <c r="ST22" s="96"/>
      <c r="SU22" s="83"/>
      <c r="SV22" s="96"/>
      <c r="SW22" s="99"/>
      <c r="SX22" s="74"/>
      <c r="TA22" s="111"/>
      <c r="TB22" s="15">
        <v>15</v>
      </c>
      <c r="TC22" s="96"/>
      <c r="TD22" s="427"/>
      <c r="TE22" s="195"/>
      <c r="TF22" s="420"/>
      <c r="TG22" s="419"/>
      <c r="TJ22" s="111"/>
      <c r="TK22" s="15"/>
      <c r="TL22" s="96"/>
      <c r="TM22" s="83"/>
      <c r="TN22" s="96"/>
      <c r="TO22" s="99"/>
      <c r="TP22" s="74"/>
      <c r="TS22" s="111"/>
      <c r="TT22" s="15">
        <v>15</v>
      </c>
      <c r="TU22" s="96"/>
      <c r="TV22" s="83"/>
      <c r="TW22" s="96"/>
      <c r="TX22" s="99"/>
      <c r="TY22" s="74"/>
      <c r="UB22" s="111"/>
      <c r="UC22" s="15"/>
      <c r="UD22" s="96"/>
      <c r="UE22" s="83"/>
      <c r="UF22" s="96"/>
      <c r="UG22" s="99"/>
      <c r="UH22" s="74"/>
      <c r="UK22" s="111"/>
      <c r="UL22" s="15">
        <v>15</v>
      </c>
      <c r="UM22" s="96"/>
      <c r="UN22" s="83"/>
      <c r="UO22" s="96"/>
      <c r="UP22" s="99"/>
      <c r="UQ22" s="74"/>
      <c r="UT22" s="111"/>
      <c r="UU22" s="15">
        <v>15</v>
      </c>
      <c r="UV22" s="96"/>
      <c r="UW22" s="83"/>
      <c r="UX22" s="96"/>
      <c r="UY22" s="99"/>
      <c r="UZ22" s="74"/>
      <c r="VC22" s="111"/>
      <c r="VD22" s="15">
        <v>15</v>
      </c>
      <c r="VE22" s="96"/>
      <c r="VF22" s="83"/>
      <c r="VG22" s="96"/>
      <c r="VH22" s="99"/>
      <c r="VI22" s="74"/>
      <c r="VL22" s="111"/>
      <c r="VM22" s="15">
        <v>15</v>
      </c>
      <c r="VN22" s="96"/>
      <c r="VO22" s="83"/>
      <c r="VP22" s="96"/>
      <c r="VQ22" s="99"/>
      <c r="VR22" s="74"/>
      <c r="VU22" s="111"/>
      <c r="VV22" s="15">
        <v>15</v>
      </c>
      <c r="VW22" s="96"/>
      <c r="VX22" s="83"/>
      <c r="VY22" s="96"/>
      <c r="VZ22" s="99"/>
      <c r="WA22" s="74"/>
      <c r="WD22" s="111"/>
      <c r="WE22" s="15">
        <v>15</v>
      </c>
      <c r="WF22" s="96"/>
      <c r="WG22" s="83"/>
      <c r="WH22" s="96"/>
      <c r="WI22" s="99"/>
      <c r="WJ22" s="74"/>
      <c r="WM22" s="111"/>
      <c r="WN22" s="15">
        <v>15</v>
      </c>
      <c r="WO22" s="96"/>
      <c r="WP22" s="83"/>
      <c r="WQ22" s="96"/>
      <c r="WR22" s="99"/>
      <c r="WS22" s="74"/>
      <c r="WV22" s="111"/>
      <c r="WW22" s="15">
        <v>15</v>
      </c>
      <c r="WX22" s="96"/>
      <c r="WY22" s="83"/>
      <c r="WZ22" s="96"/>
      <c r="XA22" s="99"/>
      <c r="XB22" s="74"/>
      <c r="XE22" s="111"/>
      <c r="XF22" s="15">
        <v>15</v>
      </c>
      <c r="XG22" s="96"/>
      <c r="XH22" s="83"/>
      <c r="XI22" s="96"/>
      <c r="XJ22" s="99"/>
      <c r="XK22" s="74"/>
      <c r="XN22" s="111"/>
      <c r="XO22" s="15">
        <v>15</v>
      </c>
      <c r="XP22" s="96"/>
      <c r="XQ22" s="83"/>
      <c r="XR22" s="96"/>
      <c r="XS22" s="99"/>
      <c r="XT22" s="74"/>
      <c r="XW22" s="111"/>
      <c r="XX22" s="15">
        <v>15</v>
      </c>
      <c r="XY22" s="96"/>
      <c r="XZ22" s="83"/>
      <c r="YA22" s="96"/>
      <c r="YB22" s="99"/>
      <c r="YC22" s="74"/>
      <c r="YF22" s="111"/>
      <c r="YG22" s="15">
        <v>15</v>
      </c>
      <c r="YH22" s="96"/>
      <c r="YI22" s="83"/>
      <c r="YJ22" s="96"/>
      <c r="YK22" s="99"/>
      <c r="YL22" s="74"/>
      <c r="YO22" s="111"/>
      <c r="YP22" s="15">
        <v>15</v>
      </c>
      <c r="YQ22" s="96"/>
      <c r="YR22" s="83"/>
      <c r="YS22" s="96"/>
      <c r="YT22" s="99"/>
      <c r="YU22" s="74"/>
      <c r="YX22" s="111"/>
      <c r="YY22" s="15">
        <v>15</v>
      </c>
      <c r="YZ22" s="96"/>
      <c r="ZA22" s="83"/>
      <c r="ZB22" s="96"/>
      <c r="ZC22" s="99"/>
      <c r="ZD22" s="74"/>
      <c r="ZG22" s="111"/>
      <c r="ZH22" s="15">
        <v>15</v>
      </c>
      <c r="ZI22" s="96"/>
      <c r="ZJ22" s="83"/>
      <c r="ZK22" s="96"/>
      <c r="ZL22" s="99"/>
      <c r="ZM22" s="74"/>
      <c r="ZP22" s="111"/>
      <c r="ZQ22" s="15">
        <v>15</v>
      </c>
      <c r="ZR22" s="96"/>
      <c r="ZS22" s="83"/>
      <c r="ZT22" s="96"/>
      <c r="ZU22" s="99"/>
      <c r="ZV22" s="74"/>
      <c r="ZY22" s="111"/>
      <c r="ZZ22" s="15">
        <v>15</v>
      </c>
      <c r="AAA22" s="96"/>
      <c r="AAB22" s="83"/>
      <c r="AAC22" s="96"/>
      <c r="AAD22" s="99"/>
      <c r="AAE22" s="74"/>
      <c r="AAH22" s="111"/>
      <c r="AAI22" s="15">
        <v>15</v>
      </c>
      <c r="AAJ22" s="96"/>
      <c r="AAK22" s="83"/>
      <c r="AAL22" s="96"/>
      <c r="AAM22" s="99"/>
      <c r="AAN22" s="74"/>
      <c r="AAQ22" s="111"/>
      <c r="AAR22" s="15">
        <v>15</v>
      </c>
      <c r="AAS22" s="96"/>
      <c r="AAT22" s="83"/>
      <c r="AAU22" s="96"/>
      <c r="AAV22" s="99"/>
      <c r="AAW22" s="74"/>
      <c r="AAZ22" s="111"/>
      <c r="ABA22" s="15">
        <v>15</v>
      </c>
      <c r="ABB22" s="96"/>
      <c r="ABC22" s="83"/>
      <c r="ABD22" s="96"/>
      <c r="ABE22" s="99"/>
      <c r="ABF22" s="74"/>
      <c r="ABI22" s="111"/>
      <c r="ABJ22" s="15">
        <v>15</v>
      </c>
      <c r="ABK22" s="96"/>
      <c r="ABL22" s="83"/>
      <c r="ABM22" s="96"/>
      <c r="ABN22" s="99"/>
      <c r="ABO22" s="74"/>
      <c r="ABR22" s="111"/>
      <c r="ABS22" s="15">
        <v>15</v>
      </c>
      <c r="ABT22" s="96"/>
      <c r="ABU22" s="83"/>
      <c r="ABV22" s="96"/>
      <c r="ABW22" s="99"/>
      <c r="ABX22" s="74"/>
      <c r="ACA22" s="111"/>
      <c r="ACB22" s="15">
        <v>15</v>
      </c>
      <c r="ACC22" s="96"/>
      <c r="ACD22" s="83"/>
      <c r="ACE22" s="96"/>
      <c r="ACF22" s="99"/>
      <c r="ACG22" s="74"/>
      <c r="ACJ22" s="111"/>
      <c r="ACK22" s="15">
        <v>15</v>
      </c>
      <c r="ACL22" s="96"/>
      <c r="ACM22" s="83"/>
      <c r="ACN22" s="96"/>
      <c r="ACO22" s="99"/>
      <c r="ACP22" s="74"/>
      <c r="ACS22" s="111"/>
      <c r="ACT22" s="15">
        <v>15</v>
      </c>
      <c r="ACU22" s="96"/>
      <c r="ACV22" s="83"/>
      <c r="ACW22" s="96"/>
      <c r="ACX22" s="99"/>
      <c r="ACY22" s="74"/>
      <c r="ADB22" s="111"/>
      <c r="ADC22" s="15">
        <v>15</v>
      </c>
      <c r="ADD22" s="96"/>
      <c r="ADE22" s="83"/>
      <c r="ADF22" s="96"/>
      <c r="ADG22" s="99"/>
      <c r="ADH22" s="74"/>
      <c r="ADK22" s="111"/>
      <c r="ADL22" s="15">
        <v>15</v>
      </c>
      <c r="ADM22" s="96"/>
      <c r="ADN22" s="83"/>
      <c r="ADO22" s="96"/>
      <c r="ADP22" s="99"/>
      <c r="ADQ22" s="74"/>
      <c r="ADT22" s="111"/>
      <c r="ADU22" s="15">
        <v>15</v>
      </c>
      <c r="ADV22" s="96"/>
      <c r="ADW22" s="83"/>
      <c r="ADX22" s="96"/>
      <c r="ADY22" s="99"/>
      <c r="ADZ22" s="74"/>
      <c r="AEC22" s="111"/>
      <c r="AED22" s="15">
        <v>15</v>
      </c>
      <c r="AEE22" s="96"/>
      <c r="AEF22" s="83"/>
      <c r="AEG22" s="96"/>
      <c r="AEH22" s="99"/>
      <c r="AEI22" s="74"/>
      <c r="AEL22" s="111"/>
      <c r="AEM22" s="15">
        <v>15</v>
      </c>
      <c r="AEN22" s="96"/>
      <c r="AEO22" s="83"/>
      <c r="AEP22" s="96"/>
      <c r="AEQ22" s="99"/>
      <c r="AER22" s="74"/>
    </row>
    <row r="23" spans="1:827" x14ac:dyDescent="0.25">
      <c r="A23" s="146">
        <v>20</v>
      </c>
      <c r="B23" s="79" t="str">
        <f t="shared" ref="B23:H23" si="62">GS5</f>
        <v>TYSON FRESH MEAT</v>
      </c>
      <c r="C23" s="79" t="str">
        <f>GU5</f>
        <v>PED. 68305343</v>
      </c>
      <c r="D23" s="107" t="str">
        <f>GU5</f>
        <v>PED. 68305343</v>
      </c>
      <c r="E23" s="144">
        <f t="shared" si="62"/>
        <v>44405</v>
      </c>
      <c r="F23" s="90">
        <f t="shared" si="62"/>
        <v>18824.84</v>
      </c>
      <c r="G23" s="76">
        <f t="shared" si="62"/>
        <v>20</v>
      </c>
      <c r="H23" s="49">
        <f t="shared" si="62"/>
        <v>18783.54</v>
      </c>
      <c r="I23" s="110">
        <f>F23-H23</f>
        <v>41.299999999999272</v>
      </c>
      <c r="L23" s="111"/>
      <c r="M23" s="15">
        <v>15</v>
      </c>
      <c r="N23" s="96">
        <v>936.7</v>
      </c>
      <c r="O23" s="357">
        <v>44382</v>
      </c>
      <c r="P23" s="96">
        <v>936.7</v>
      </c>
      <c r="Q23" s="73" t="s">
        <v>408</v>
      </c>
      <c r="R23" s="74">
        <v>43</v>
      </c>
      <c r="S23" s="676">
        <f t="shared" si="47"/>
        <v>40278.1</v>
      </c>
      <c r="T23" s="267"/>
      <c r="V23" s="111"/>
      <c r="W23" s="15">
        <v>16</v>
      </c>
      <c r="X23" s="306">
        <v>918.52</v>
      </c>
      <c r="Y23" s="362">
        <v>44384</v>
      </c>
      <c r="Z23" s="306">
        <v>918.52</v>
      </c>
      <c r="AA23" s="422" t="s">
        <v>422</v>
      </c>
      <c r="AB23" s="292">
        <v>43</v>
      </c>
      <c r="AC23" s="354">
        <f t="shared" si="7"/>
        <v>39496.36</v>
      </c>
      <c r="AF23" s="111"/>
      <c r="AG23" s="15">
        <v>16</v>
      </c>
      <c r="AH23" s="96">
        <v>942.56</v>
      </c>
      <c r="AI23" s="357">
        <v>44385</v>
      </c>
      <c r="AJ23" s="96">
        <v>942.56</v>
      </c>
      <c r="AK23" s="99" t="s">
        <v>429</v>
      </c>
      <c r="AL23" s="74">
        <v>45</v>
      </c>
      <c r="AM23" s="684">
        <f t="shared" si="8"/>
        <v>42415.199999999997</v>
      </c>
      <c r="AP23" s="111"/>
      <c r="AQ23" s="15">
        <v>16</v>
      </c>
      <c r="AR23" s="351">
        <v>848.7</v>
      </c>
      <c r="AS23" s="362">
        <v>44386</v>
      </c>
      <c r="AT23" s="351">
        <v>848.7</v>
      </c>
      <c r="AU23" s="350" t="s">
        <v>436</v>
      </c>
      <c r="AV23" s="292">
        <v>46</v>
      </c>
      <c r="AW23" s="354">
        <f t="shared" si="9"/>
        <v>39040.200000000004</v>
      </c>
      <c r="AZ23" s="111"/>
      <c r="BA23" s="15">
        <v>16</v>
      </c>
      <c r="BB23" s="96">
        <v>902.2</v>
      </c>
      <c r="BC23" s="144">
        <v>44386</v>
      </c>
      <c r="BD23" s="96">
        <v>902.2</v>
      </c>
      <c r="BE23" s="99" t="s">
        <v>428</v>
      </c>
      <c r="BF23" s="416">
        <v>46</v>
      </c>
      <c r="BG23" s="704">
        <f t="shared" si="10"/>
        <v>41501.200000000004</v>
      </c>
      <c r="BJ23" s="111"/>
      <c r="BK23" s="15">
        <v>16</v>
      </c>
      <c r="BL23" s="96">
        <v>875</v>
      </c>
      <c r="BM23" s="144">
        <v>44390</v>
      </c>
      <c r="BN23" s="96">
        <v>875</v>
      </c>
      <c r="BO23" s="99" t="s">
        <v>459</v>
      </c>
      <c r="BP23" s="416">
        <v>48</v>
      </c>
      <c r="BQ23" s="704">
        <f t="shared" si="11"/>
        <v>42000</v>
      </c>
      <c r="BT23" s="111"/>
      <c r="BU23" s="289">
        <v>16</v>
      </c>
      <c r="BV23" s="306">
        <v>873.2</v>
      </c>
      <c r="BW23" s="417">
        <v>44390</v>
      </c>
      <c r="BX23" s="306">
        <v>873.2</v>
      </c>
      <c r="BY23" s="420" t="s">
        <v>456</v>
      </c>
      <c r="BZ23" s="419">
        <v>48</v>
      </c>
      <c r="CA23" s="676">
        <f t="shared" si="12"/>
        <v>41913.600000000006</v>
      </c>
      <c r="CD23" s="111"/>
      <c r="CE23" s="15">
        <v>16</v>
      </c>
      <c r="CF23" s="96">
        <v>914.89</v>
      </c>
      <c r="CG23" s="417">
        <v>44391</v>
      </c>
      <c r="CH23" s="96">
        <v>914.89</v>
      </c>
      <c r="CI23" s="420" t="s">
        <v>470</v>
      </c>
      <c r="CJ23" s="419">
        <v>48</v>
      </c>
      <c r="CK23" s="676">
        <f t="shared" si="13"/>
        <v>43914.720000000001</v>
      </c>
      <c r="CN23" s="742"/>
      <c r="CO23" s="15">
        <v>16</v>
      </c>
      <c r="CP23" s="306">
        <v>955.71</v>
      </c>
      <c r="CQ23" s="417">
        <v>44392</v>
      </c>
      <c r="CR23" s="306">
        <v>955.71</v>
      </c>
      <c r="CS23" s="420" t="s">
        <v>474</v>
      </c>
      <c r="CT23" s="419">
        <v>49</v>
      </c>
      <c r="CU23" s="689">
        <f t="shared" si="48"/>
        <v>46829.79</v>
      </c>
      <c r="CX23" s="111"/>
      <c r="CY23" s="15">
        <v>16</v>
      </c>
      <c r="CZ23" s="96">
        <v>885.9</v>
      </c>
      <c r="DA23" s="357">
        <v>44393</v>
      </c>
      <c r="DB23" s="96">
        <v>885.9</v>
      </c>
      <c r="DC23" s="99" t="s">
        <v>482</v>
      </c>
      <c r="DD23" s="74">
        <v>50</v>
      </c>
      <c r="DE23" s="676">
        <f t="shared" si="14"/>
        <v>44295</v>
      </c>
      <c r="DH23" s="111"/>
      <c r="DI23" s="15">
        <v>16</v>
      </c>
      <c r="DJ23" s="96">
        <v>879.5</v>
      </c>
      <c r="DK23" s="417">
        <v>44393</v>
      </c>
      <c r="DL23" s="96">
        <v>879.5</v>
      </c>
      <c r="DM23" s="420" t="s">
        <v>483</v>
      </c>
      <c r="DN23" s="419">
        <v>50</v>
      </c>
      <c r="DO23" s="689">
        <f t="shared" si="15"/>
        <v>43975</v>
      </c>
      <c r="DR23" s="111"/>
      <c r="DS23" s="15">
        <v>16</v>
      </c>
      <c r="DT23" s="96">
        <v>909.4</v>
      </c>
      <c r="DU23" s="417">
        <v>44397</v>
      </c>
      <c r="DV23" s="96">
        <v>909.4</v>
      </c>
      <c r="DW23" s="420" t="s">
        <v>504</v>
      </c>
      <c r="DX23" s="419">
        <v>52</v>
      </c>
      <c r="DY23" s="676">
        <f t="shared" si="16"/>
        <v>47288.799999999996</v>
      </c>
      <c r="EB23" s="111"/>
      <c r="EC23" s="15">
        <v>16</v>
      </c>
      <c r="ED23" s="72">
        <v>904.9</v>
      </c>
      <c r="EE23" s="373">
        <v>44398</v>
      </c>
      <c r="EF23" s="72">
        <v>904.9</v>
      </c>
      <c r="EG23" s="73" t="s">
        <v>510</v>
      </c>
      <c r="EH23" s="74">
        <v>52</v>
      </c>
      <c r="EI23" s="676">
        <f t="shared" si="17"/>
        <v>47054.799999999996</v>
      </c>
      <c r="EL23" s="111"/>
      <c r="EM23" s="15">
        <v>16</v>
      </c>
      <c r="EN23" s="306">
        <v>917.16</v>
      </c>
      <c r="EO23" s="362">
        <v>44399</v>
      </c>
      <c r="EP23" s="306">
        <v>917.16</v>
      </c>
      <c r="EQ23" s="291" t="s">
        <v>521</v>
      </c>
      <c r="ER23" s="292">
        <v>52</v>
      </c>
      <c r="ES23" s="676">
        <f t="shared" si="18"/>
        <v>47692.32</v>
      </c>
      <c r="EV23" s="111"/>
      <c r="EW23" s="15">
        <v>16</v>
      </c>
      <c r="EX23" s="72">
        <v>885</v>
      </c>
      <c r="EY23" s="373">
        <v>44400</v>
      </c>
      <c r="EZ23" s="72">
        <v>885</v>
      </c>
      <c r="FA23" s="291" t="s">
        <v>529</v>
      </c>
      <c r="FB23" s="74">
        <v>52</v>
      </c>
      <c r="FC23" s="354">
        <f t="shared" si="19"/>
        <v>46020</v>
      </c>
      <c r="FF23" s="111"/>
      <c r="FG23" s="15">
        <v>16</v>
      </c>
      <c r="FH23" s="306">
        <v>900.4</v>
      </c>
      <c r="FI23" s="362">
        <v>44400</v>
      </c>
      <c r="FJ23" s="306">
        <v>900.4</v>
      </c>
      <c r="FK23" s="291" t="s">
        <v>531</v>
      </c>
      <c r="FL23" s="292">
        <v>52</v>
      </c>
      <c r="FM23" s="676">
        <f t="shared" si="20"/>
        <v>46820.799999999996</v>
      </c>
      <c r="FP23" s="111"/>
      <c r="FQ23" s="15">
        <v>16</v>
      </c>
      <c r="FR23" s="96">
        <v>944.83</v>
      </c>
      <c r="FS23" s="357">
        <v>44401</v>
      </c>
      <c r="FT23" s="96">
        <v>944.83</v>
      </c>
      <c r="FU23" s="73" t="s">
        <v>538</v>
      </c>
      <c r="FV23" s="74">
        <v>54</v>
      </c>
      <c r="FW23" s="676">
        <f t="shared" si="21"/>
        <v>51020.82</v>
      </c>
      <c r="FX23" s="74"/>
      <c r="FZ23" s="111"/>
      <c r="GA23" s="15">
        <v>16</v>
      </c>
      <c r="GB23" s="72">
        <v>899.5</v>
      </c>
      <c r="GC23" s="573">
        <v>44404</v>
      </c>
      <c r="GD23" s="72">
        <v>899.5</v>
      </c>
      <c r="GE23" s="291" t="s">
        <v>546</v>
      </c>
      <c r="GF23" s="292">
        <v>54</v>
      </c>
      <c r="GG23" s="354">
        <f t="shared" si="22"/>
        <v>48573</v>
      </c>
      <c r="GJ23" s="111"/>
      <c r="GK23" s="15">
        <v>16</v>
      </c>
      <c r="GL23" s="551">
        <v>888.6</v>
      </c>
      <c r="GM23" s="357">
        <v>44404</v>
      </c>
      <c r="GN23" s="551">
        <v>888.6</v>
      </c>
      <c r="GO23" s="99" t="s">
        <v>548</v>
      </c>
      <c r="GP23" s="74">
        <v>54</v>
      </c>
      <c r="GQ23" s="676">
        <f t="shared" si="23"/>
        <v>47984.4</v>
      </c>
      <c r="GT23" s="111"/>
      <c r="GU23" s="15">
        <v>16</v>
      </c>
      <c r="GV23" s="96">
        <v>966.15</v>
      </c>
      <c r="GW23" s="357">
        <v>44405</v>
      </c>
      <c r="GX23" s="96">
        <v>966.15</v>
      </c>
      <c r="GY23" s="99" t="s">
        <v>552</v>
      </c>
      <c r="GZ23" s="74">
        <v>54</v>
      </c>
      <c r="HA23" s="676">
        <f t="shared" si="24"/>
        <v>52172.1</v>
      </c>
      <c r="HD23" s="111"/>
      <c r="HE23" s="15">
        <v>16</v>
      </c>
      <c r="HF23" s="96">
        <v>928.04</v>
      </c>
      <c r="HG23" s="357">
        <v>44407</v>
      </c>
      <c r="HH23" s="96">
        <v>928.04</v>
      </c>
      <c r="HI23" s="99" t="s">
        <v>557</v>
      </c>
      <c r="HJ23" s="74">
        <v>54</v>
      </c>
      <c r="HK23" s="676">
        <f t="shared" si="25"/>
        <v>50114.159999999996</v>
      </c>
      <c r="HN23" s="111"/>
      <c r="HO23" s="15">
        <v>16</v>
      </c>
      <c r="HP23" s="306">
        <v>904.9</v>
      </c>
      <c r="HQ23" s="362">
        <v>44408</v>
      </c>
      <c r="HR23" s="306">
        <v>904.9</v>
      </c>
      <c r="HS23" s="422" t="s">
        <v>564</v>
      </c>
      <c r="HT23" s="292">
        <v>54</v>
      </c>
      <c r="HU23" s="354">
        <f t="shared" si="26"/>
        <v>48864.6</v>
      </c>
      <c r="HX23" s="98"/>
      <c r="HY23" s="15">
        <v>16</v>
      </c>
      <c r="HZ23" s="72">
        <v>904.5</v>
      </c>
      <c r="IA23" s="373">
        <v>44407</v>
      </c>
      <c r="IB23" s="72">
        <v>904.5</v>
      </c>
      <c r="IC23" s="73" t="s">
        <v>560</v>
      </c>
      <c r="ID23" s="74">
        <v>54</v>
      </c>
      <c r="IE23" s="676">
        <f t="shared" si="27"/>
        <v>48843</v>
      </c>
      <c r="IH23" s="98"/>
      <c r="II23" s="15">
        <v>16</v>
      </c>
      <c r="IJ23" s="72"/>
      <c r="IK23" s="373"/>
      <c r="IL23" s="72"/>
      <c r="IM23" s="73"/>
      <c r="IN23" s="74"/>
      <c r="IO23" s="676">
        <f t="shared" si="28"/>
        <v>0</v>
      </c>
      <c r="IR23" s="111"/>
      <c r="IS23" s="15">
        <v>16</v>
      </c>
      <c r="IT23" s="306"/>
      <c r="IU23" s="270"/>
      <c r="IV23" s="306"/>
      <c r="IW23" s="580"/>
      <c r="IX23" s="292"/>
      <c r="IY23" s="354">
        <f t="shared" si="29"/>
        <v>0</v>
      </c>
      <c r="IZ23" s="110"/>
      <c r="JA23" s="72"/>
      <c r="JB23" s="111"/>
      <c r="JC23" s="15">
        <v>16</v>
      </c>
      <c r="JD23" s="96"/>
      <c r="JE23" s="373"/>
      <c r="JF23" s="96"/>
      <c r="JG23" s="73"/>
      <c r="JH23" s="74"/>
      <c r="JI23" s="676">
        <f t="shared" si="30"/>
        <v>0</v>
      </c>
      <c r="JL23" s="111"/>
      <c r="JM23" s="15">
        <v>16</v>
      </c>
      <c r="JN23" s="96"/>
      <c r="JO23" s="357"/>
      <c r="JP23" s="96"/>
      <c r="JQ23" s="73"/>
      <c r="JR23" s="74"/>
      <c r="JS23" s="676">
        <f t="shared" si="31"/>
        <v>0</v>
      </c>
      <c r="JV23" s="98"/>
      <c r="JW23" s="15">
        <v>16</v>
      </c>
      <c r="JX23" s="72"/>
      <c r="JY23" s="373"/>
      <c r="JZ23" s="72"/>
      <c r="KA23" s="73"/>
      <c r="KB23" s="74"/>
      <c r="KC23" s="676">
        <f t="shared" si="32"/>
        <v>0</v>
      </c>
      <c r="KF23" s="98"/>
      <c r="KG23" s="15">
        <v>16</v>
      </c>
      <c r="KH23" s="72"/>
      <c r="KI23" s="373"/>
      <c r="KJ23" s="72"/>
      <c r="KK23" s="73"/>
      <c r="KL23" s="74"/>
      <c r="KM23" s="676">
        <f t="shared" si="33"/>
        <v>0</v>
      </c>
      <c r="KP23" s="98"/>
      <c r="KQ23" s="15">
        <v>16</v>
      </c>
      <c r="KR23" s="72"/>
      <c r="KS23" s="373"/>
      <c r="KT23" s="72"/>
      <c r="KU23" s="73"/>
      <c r="KV23" s="74"/>
      <c r="KW23" s="676">
        <f t="shared" si="34"/>
        <v>0</v>
      </c>
      <c r="KZ23" s="111"/>
      <c r="LA23" s="15">
        <v>16</v>
      </c>
      <c r="LB23" s="96"/>
      <c r="LC23" s="357"/>
      <c r="LD23" s="96"/>
      <c r="LE23" s="99"/>
      <c r="LF23" s="74"/>
      <c r="LG23" s="676">
        <f t="shared" si="35"/>
        <v>0</v>
      </c>
      <c r="LJ23" s="111"/>
      <c r="LK23" s="15">
        <v>16</v>
      </c>
      <c r="LL23" s="306"/>
      <c r="LM23" s="357"/>
      <c r="LN23" s="306"/>
      <c r="LO23" s="99"/>
      <c r="LP23" s="74"/>
      <c r="LQ23" s="676">
        <f t="shared" si="36"/>
        <v>0</v>
      </c>
      <c r="LT23" s="111"/>
      <c r="LU23" s="15">
        <v>16</v>
      </c>
      <c r="LV23" s="96"/>
      <c r="LW23" s="357"/>
      <c r="LX23" s="96"/>
      <c r="LY23" s="99"/>
      <c r="LZ23" s="74"/>
      <c r="MA23" s="676">
        <f t="shared" si="37"/>
        <v>0</v>
      </c>
      <c r="MC23" s="111"/>
      <c r="MD23" s="15">
        <v>16</v>
      </c>
      <c r="ME23" s="428"/>
      <c r="MF23" s="357"/>
      <c r="MG23" s="428"/>
      <c r="MH23" s="99"/>
      <c r="MI23" s="74"/>
      <c r="MJ23" s="74">
        <f t="shared" si="38"/>
        <v>0</v>
      </c>
      <c r="MM23" s="111"/>
      <c r="MN23" s="15">
        <v>16</v>
      </c>
      <c r="MO23" s="96"/>
      <c r="MP23" s="357"/>
      <c r="MQ23" s="96"/>
      <c r="MR23" s="99"/>
      <c r="MS23" s="74"/>
      <c r="MT23" s="74">
        <f t="shared" si="39"/>
        <v>0</v>
      </c>
      <c r="MW23" s="111"/>
      <c r="MX23" s="15">
        <v>16</v>
      </c>
      <c r="MY23" s="428"/>
      <c r="MZ23" s="357"/>
      <c r="NA23" s="428"/>
      <c r="NB23" s="350"/>
      <c r="NC23" s="74"/>
      <c r="ND23" s="74">
        <f t="shared" si="57"/>
        <v>0</v>
      </c>
      <c r="NG23" s="111"/>
      <c r="NH23" s="15">
        <v>16</v>
      </c>
      <c r="NI23" s="96"/>
      <c r="NJ23" s="357"/>
      <c r="NK23" s="96"/>
      <c r="NL23" s="99"/>
      <c r="NM23" s="74"/>
      <c r="NN23" s="74">
        <f t="shared" si="40"/>
        <v>0</v>
      </c>
      <c r="NQ23" s="111"/>
      <c r="NR23" s="15">
        <v>16</v>
      </c>
      <c r="NS23" s="96"/>
      <c r="NT23" s="357"/>
      <c r="NU23" s="96"/>
      <c r="NV23" s="99"/>
      <c r="NW23" s="74"/>
      <c r="NX23" s="74">
        <f t="shared" si="41"/>
        <v>0</v>
      </c>
      <c r="OA23" s="111"/>
      <c r="OB23" s="15">
        <v>16</v>
      </c>
      <c r="OC23" s="96"/>
      <c r="OD23" s="357"/>
      <c r="OE23" s="96"/>
      <c r="OF23" s="99"/>
      <c r="OG23" s="74"/>
      <c r="OH23" s="74">
        <f t="shared" si="42"/>
        <v>0</v>
      </c>
      <c r="OK23" s="111"/>
      <c r="OL23" s="15">
        <v>16</v>
      </c>
      <c r="OM23" s="96"/>
      <c r="ON23" s="357"/>
      <c r="OO23" s="96"/>
      <c r="OP23" s="99"/>
      <c r="OQ23" s="74"/>
      <c r="OR23" s="74">
        <f t="shared" si="43"/>
        <v>0</v>
      </c>
      <c r="OU23" s="111"/>
      <c r="OV23" s="15">
        <v>16</v>
      </c>
      <c r="OW23" s="306"/>
      <c r="OX23" s="362"/>
      <c r="OY23" s="306"/>
      <c r="OZ23" s="350"/>
      <c r="PA23" s="292"/>
      <c r="PB23" s="292">
        <f t="shared" si="44"/>
        <v>0</v>
      </c>
      <c r="PE23" s="98"/>
      <c r="PF23" s="15">
        <v>16</v>
      </c>
      <c r="PG23" s="96"/>
      <c r="PH23" s="357"/>
      <c r="PI23" s="96"/>
      <c r="PJ23" s="99"/>
      <c r="PK23" s="74"/>
      <c r="PL23" s="74">
        <f t="shared" si="45"/>
        <v>0</v>
      </c>
      <c r="PO23" s="111"/>
      <c r="PP23" s="15">
        <v>16</v>
      </c>
      <c r="PQ23" s="96"/>
      <c r="PR23" s="357"/>
      <c r="PS23" s="96"/>
      <c r="PT23" s="99"/>
      <c r="PU23" s="74"/>
      <c r="PX23" s="111"/>
      <c r="PY23" s="15">
        <v>16</v>
      </c>
      <c r="PZ23" s="96"/>
      <c r="QA23" s="144"/>
      <c r="QB23" s="96"/>
      <c r="QC23" s="99"/>
      <c r="QD23" s="74"/>
      <c r="QG23" s="111"/>
      <c r="QH23" s="15">
        <v>16</v>
      </c>
      <c r="QI23" s="96"/>
      <c r="QJ23" s="357"/>
      <c r="QK23" s="96"/>
      <c r="QL23" s="99"/>
      <c r="QM23" s="74"/>
      <c r="QP23" s="111"/>
      <c r="QQ23" s="15">
        <v>16</v>
      </c>
      <c r="QR23" s="96"/>
      <c r="QS23" s="357"/>
      <c r="QT23" s="96"/>
      <c r="QU23" s="99"/>
      <c r="QV23" s="74"/>
      <c r="QY23" s="111"/>
      <c r="QZ23" s="15">
        <v>16</v>
      </c>
      <c r="RA23" s="96"/>
      <c r="RB23" s="357"/>
      <c r="RC23" s="96"/>
      <c r="RD23" s="99"/>
      <c r="RE23" s="74"/>
      <c r="RH23" s="111"/>
      <c r="RI23" s="15">
        <v>16</v>
      </c>
      <c r="RJ23" s="96"/>
      <c r="RK23" s="357"/>
      <c r="RL23" s="96"/>
      <c r="RM23" s="99"/>
      <c r="RN23" s="416"/>
      <c r="RQ23" s="111"/>
      <c r="RR23" s="15">
        <v>16</v>
      </c>
      <c r="RS23" s="96"/>
      <c r="RT23" s="144"/>
      <c r="RU23" s="96"/>
      <c r="RV23" s="99"/>
      <c r="RW23" s="74"/>
      <c r="RZ23" s="111"/>
      <c r="SA23" s="15">
        <v>16</v>
      </c>
      <c r="SB23" s="96"/>
      <c r="SC23" s="83"/>
      <c r="SD23" s="96"/>
      <c r="SE23" s="99"/>
      <c r="SF23" s="74"/>
      <c r="SI23" s="111"/>
      <c r="SJ23" s="15">
        <v>16</v>
      </c>
      <c r="SK23" s="96"/>
      <c r="SL23" s="83"/>
      <c r="SM23" s="96"/>
      <c r="SN23" s="99"/>
      <c r="SO23" s="74"/>
      <c r="SR23" s="111"/>
      <c r="SS23" s="15"/>
      <c r="ST23" s="96"/>
      <c r="SU23" s="83"/>
      <c r="SV23" s="96"/>
      <c r="SW23" s="99"/>
      <c r="SX23" s="74"/>
      <c r="TA23" s="111"/>
      <c r="TB23" s="15">
        <v>16</v>
      </c>
      <c r="TC23" s="96"/>
      <c r="TD23" s="427"/>
      <c r="TE23" s="195"/>
      <c r="TF23" s="420"/>
      <c r="TG23" s="419"/>
      <c r="TJ23" s="111"/>
      <c r="TK23" s="15"/>
      <c r="TL23" s="96"/>
      <c r="TM23" s="83"/>
      <c r="TN23" s="96"/>
      <c r="TO23" s="99"/>
      <c r="TP23" s="74"/>
      <c r="TS23" s="111"/>
      <c r="TT23" s="15">
        <v>16</v>
      </c>
      <c r="TU23" s="96"/>
      <c r="TV23" s="83"/>
      <c r="TW23" s="96"/>
      <c r="TX23" s="99"/>
      <c r="TY23" s="74"/>
      <c r="UB23" s="111"/>
      <c r="UC23" s="15"/>
      <c r="UD23" s="96"/>
      <c r="UE23" s="83"/>
      <c r="UF23" s="96"/>
      <c r="UG23" s="99"/>
      <c r="UH23" s="74"/>
      <c r="UK23" s="111"/>
      <c r="UL23" s="15">
        <v>16</v>
      </c>
      <c r="UM23" s="96"/>
      <c r="UN23" s="83"/>
      <c r="UO23" s="96"/>
      <c r="UP23" s="99"/>
      <c r="UQ23" s="74"/>
      <c r="UT23" s="111"/>
      <c r="UU23" s="15">
        <v>16</v>
      </c>
      <c r="UV23" s="96"/>
      <c r="UW23" s="83"/>
      <c r="UX23" s="96"/>
      <c r="UY23" s="99"/>
      <c r="UZ23" s="74"/>
      <c r="VC23" s="111"/>
      <c r="VD23" s="15">
        <v>16</v>
      </c>
      <c r="VE23" s="96"/>
      <c r="VF23" s="83"/>
      <c r="VG23" s="96"/>
      <c r="VH23" s="99"/>
      <c r="VI23" s="74"/>
      <c r="VL23" s="111"/>
      <c r="VM23" s="15">
        <v>16</v>
      </c>
      <c r="VN23" s="96"/>
      <c r="VO23" s="83"/>
      <c r="VP23" s="96"/>
      <c r="VQ23" s="99"/>
      <c r="VR23" s="74"/>
      <c r="VU23" s="111"/>
      <c r="VV23" s="15">
        <v>16</v>
      </c>
      <c r="VW23" s="96"/>
      <c r="VX23" s="83"/>
      <c r="VY23" s="96"/>
      <c r="VZ23" s="99"/>
      <c r="WA23" s="74"/>
      <c r="WD23" s="111"/>
      <c r="WE23" s="15">
        <v>16</v>
      </c>
      <c r="WF23" s="96"/>
      <c r="WG23" s="83"/>
      <c r="WH23" s="96"/>
      <c r="WI23" s="99"/>
      <c r="WJ23" s="74"/>
      <c r="WM23" s="111"/>
      <c r="WN23" s="15">
        <v>16</v>
      </c>
      <c r="WO23" s="96"/>
      <c r="WP23" s="83"/>
      <c r="WQ23" s="96"/>
      <c r="WR23" s="99"/>
      <c r="WS23" s="74"/>
      <c r="WV23" s="111"/>
      <c r="WW23" s="15">
        <v>16</v>
      </c>
      <c r="WX23" s="96"/>
      <c r="WY23" s="83"/>
      <c r="WZ23" s="96"/>
      <c r="XA23" s="99"/>
      <c r="XB23" s="74"/>
      <c r="XE23" s="111"/>
      <c r="XF23" s="15">
        <v>16</v>
      </c>
      <c r="XG23" s="96"/>
      <c r="XH23" s="83"/>
      <c r="XI23" s="96"/>
      <c r="XJ23" s="99"/>
      <c r="XK23" s="74"/>
      <c r="XN23" s="111"/>
      <c r="XO23" s="15">
        <v>16</v>
      </c>
      <c r="XP23" s="96"/>
      <c r="XQ23" s="83"/>
      <c r="XR23" s="96"/>
      <c r="XS23" s="99"/>
      <c r="XT23" s="74"/>
      <c r="XW23" s="111"/>
      <c r="XX23" s="15">
        <v>16</v>
      </c>
      <c r="XY23" s="96"/>
      <c r="XZ23" s="83"/>
      <c r="YA23" s="96"/>
      <c r="YB23" s="99"/>
      <c r="YC23" s="74"/>
      <c r="YF23" s="111"/>
      <c r="YG23" s="15">
        <v>16</v>
      </c>
      <c r="YH23" s="96"/>
      <c r="YI23" s="83"/>
      <c r="YJ23" s="96"/>
      <c r="YK23" s="99"/>
      <c r="YL23" s="74"/>
      <c r="YO23" s="111"/>
      <c r="YP23" s="15">
        <v>16</v>
      </c>
      <c r="YQ23" s="96"/>
      <c r="YR23" s="83"/>
      <c r="YS23" s="96"/>
      <c r="YT23" s="99"/>
      <c r="YU23" s="74"/>
      <c r="YX23" s="111"/>
      <c r="YY23" s="15">
        <v>16</v>
      </c>
      <c r="YZ23" s="96"/>
      <c r="ZA23" s="83"/>
      <c r="ZB23" s="96"/>
      <c r="ZC23" s="99"/>
      <c r="ZD23" s="74"/>
      <c r="ZG23" s="111"/>
      <c r="ZH23" s="15">
        <v>16</v>
      </c>
      <c r="ZI23" s="96"/>
      <c r="ZJ23" s="83"/>
      <c r="ZK23" s="96"/>
      <c r="ZL23" s="99"/>
      <c r="ZM23" s="74"/>
      <c r="ZP23" s="111"/>
      <c r="ZQ23" s="15">
        <v>16</v>
      </c>
      <c r="ZR23" s="96"/>
      <c r="ZS23" s="83"/>
      <c r="ZT23" s="96"/>
      <c r="ZU23" s="99"/>
      <c r="ZV23" s="74"/>
      <c r="ZY23" s="111"/>
      <c r="ZZ23" s="15">
        <v>16</v>
      </c>
      <c r="AAA23" s="96"/>
      <c r="AAB23" s="83"/>
      <c r="AAC23" s="96"/>
      <c r="AAD23" s="99"/>
      <c r="AAE23" s="74"/>
      <c r="AAH23" s="111"/>
      <c r="AAI23" s="15">
        <v>16</v>
      </c>
      <c r="AAJ23" s="96"/>
      <c r="AAK23" s="83"/>
      <c r="AAL23" s="96"/>
      <c r="AAM23" s="99"/>
      <c r="AAN23" s="74"/>
      <c r="AAQ23" s="111"/>
      <c r="AAR23" s="15">
        <v>16</v>
      </c>
      <c r="AAS23" s="96"/>
      <c r="AAT23" s="83"/>
      <c r="AAU23" s="96"/>
      <c r="AAV23" s="99"/>
      <c r="AAW23" s="74"/>
      <c r="AAZ23" s="111"/>
      <c r="ABA23" s="15">
        <v>16</v>
      </c>
      <c r="ABB23" s="96"/>
      <c r="ABC23" s="83"/>
      <c r="ABD23" s="96"/>
      <c r="ABE23" s="99"/>
      <c r="ABF23" s="74"/>
      <c r="ABI23" s="111"/>
      <c r="ABJ23" s="15">
        <v>16</v>
      </c>
      <c r="ABK23" s="96"/>
      <c r="ABL23" s="83"/>
      <c r="ABM23" s="96"/>
      <c r="ABN23" s="99"/>
      <c r="ABO23" s="74"/>
      <c r="ABR23" s="111"/>
      <c r="ABS23" s="15">
        <v>16</v>
      </c>
      <c r="ABT23" s="96"/>
      <c r="ABU23" s="83"/>
      <c r="ABV23" s="96"/>
      <c r="ABW23" s="99"/>
      <c r="ABX23" s="74"/>
      <c r="ACA23" s="111"/>
      <c r="ACB23" s="15">
        <v>16</v>
      </c>
      <c r="ACC23" s="96"/>
      <c r="ACD23" s="83"/>
      <c r="ACE23" s="96"/>
      <c r="ACF23" s="99"/>
      <c r="ACG23" s="74"/>
      <c r="ACJ23" s="111"/>
      <c r="ACK23" s="15">
        <v>16</v>
      </c>
      <c r="ACL23" s="96"/>
      <c r="ACM23" s="83"/>
      <c r="ACN23" s="96"/>
      <c r="ACO23" s="99"/>
      <c r="ACP23" s="74"/>
      <c r="ACS23" s="111"/>
      <c r="ACT23" s="15">
        <v>16</v>
      </c>
      <c r="ACU23" s="96"/>
      <c r="ACV23" s="83"/>
      <c r="ACW23" s="96"/>
      <c r="ACX23" s="99"/>
      <c r="ACY23" s="74"/>
      <c r="ADB23" s="111"/>
      <c r="ADC23" s="15">
        <v>16</v>
      </c>
      <c r="ADD23" s="96"/>
      <c r="ADE23" s="83"/>
      <c r="ADF23" s="96"/>
      <c r="ADG23" s="99"/>
      <c r="ADH23" s="74"/>
      <c r="ADK23" s="111"/>
      <c r="ADL23" s="15">
        <v>16</v>
      </c>
      <c r="ADM23" s="96"/>
      <c r="ADN23" s="83"/>
      <c r="ADO23" s="96"/>
      <c r="ADP23" s="99"/>
      <c r="ADQ23" s="74"/>
      <c r="ADT23" s="111"/>
      <c r="ADU23" s="15">
        <v>16</v>
      </c>
      <c r="ADV23" s="96"/>
      <c r="ADW23" s="83"/>
      <c r="ADX23" s="96"/>
      <c r="ADY23" s="99"/>
      <c r="ADZ23" s="74"/>
      <c r="AEC23" s="111"/>
      <c r="AED23" s="15">
        <v>16</v>
      </c>
      <c r="AEE23" s="96"/>
      <c r="AEF23" s="83"/>
      <c r="AEG23" s="96"/>
      <c r="AEH23" s="99"/>
      <c r="AEI23" s="74"/>
      <c r="AEL23" s="111"/>
      <c r="AEM23" s="15">
        <v>16</v>
      </c>
      <c r="AEN23" s="96"/>
      <c r="AEO23" s="83"/>
      <c r="AEP23" s="96"/>
      <c r="AEQ23" s="99"/>
      <c r="AER23" s="74"/>
    </row>
    <row r="24" spans="1:827" x14ac:dyDescent="0.25">
      <c r="A24" s="146">
        <v>21</v>
      </c>
      <c r="B24" s="79" t="str">
        <f t="shared" ref="B24:I24" si="63">HC5</f>
        <v>TYSON FRESH MEAT</v>
      </c>
      <c r="C24" s="79" t="str">
        <f t="shared" si="63"/>
        <v xml:space="preserve">I B  P </v>
      </c>
      <c r="D24" s="107" t="str">
        <f t="shared" si="63"/>
        <v>PED. 68358593</v>
      </c>
      <c r="E24" s="144">
        <f t="shared" si="63"/>
        <v>44406</v>
      </c>
      <c r="F24" s="90">
        <f t="shared" si="63"/>
        <v>18923.88</v>
      </c>
      <c r="G24" s="76">
        <f t="shared" si="63"/>
        <v>20</v>
      </c>
      <c r="H24" s="49">
        <f t="shared" si="63"/>
        <v>19009.060000000001</v>
      </c>
      <c r="I24" s="110">
        <f t="shared" si="63"/>
        <v>-85.180000000000291</v>
      </c>
      <c r="L24" s="111"/>
      <c r="M24" s="15">
        <v>16</v>
      </c>
      <c r="N24" s="96">
        <v>905.8</v>
      </c>
      <c r="O24" s="357">
        <v>44382</v>
      </c>
      <c r="P24" s="96">
        <v>905.8</v>
      </c>
      <c r="Q24" s="73" t="s">
        <v>408</v>
      </c>
      <c r="R24" s="74">
        <v>43</v>
      </c>
      <c r="S24" s="676">
        <f t="shared" si="47"/>
        <v>38949.4</v>
      </c>
      <c r="T24" s="267"/>
      <c r="V24" s="111"/>
      <c r="W24" s="15">
        <v>17</v>
      </c>
      <c r="X24" s="306">
        <v>860.46</v>
      </c>
      <c r="Y24" s="362">
        <v>44384</v>
      </c>
      <c r="Z24" s="306">
        <v>860.46</v>
      </c>
      <c r="AA24" s="422" t="s">
        <v>422</v>
      </c>
      <c r="AB24" s="292">
        <v>43</v>
      </c>
      <c r="AC24" s="354">
        <f t="shared" si="7"/>
        <v>36999.78</v>
      </c>
      <c r="AF24" s="111"/>
      <c r="AG24" s="15">
        <v>17</v>
      </c>
      <c r="AH24" s="96">
        <v>936.21</v>
      </c>
      <c r="AI24" s="357">
        <v>44385</v>
      </c>
      <c r="AJ24" s="96">
        <v>936.21</v>
      </c>
      <c r="AK24" s="99" t="s">
        <v>429</v>
      </c>
      <c r="AL24" s="74">
        <v>45</v>
      </c>
      <c r="AM24" s="684">
        <f t="shared" si="8"/>
        <v>42129.450000000004</v>
      </c>
      <c r="AP24" s="111"/>
      <c r="AQ24" s="15">
        <v>17</v>
      </c>
      <c r="AR24" s="351">
        <v>896.7</v>
      </c>
      <c r="AS24" s="362">
        <v>44386</v>
      </c>
      <c r="AT24" s="351">
        <v>896.7</v>
      </c>
      <c r="AU24" s="350" t="s">
        <v>436</v>
      </c>
      <c r="AV24" s="292">
        <v>46</v>
      </c>
      <c r="AW24" s="354">
        <f t="shared" si="9"/>
        <v>41248.200000000004</v>
      </c>
      <c r="AZ24" s="111"/>
      <c r="BA24" s="15">
        <v>17</v>
      </c>
      <c r="BB24" s="96">
        <v>874.1</v>
      </c>
      <c r="BC24" s="144">
        <v>44386</v>
      </c>
      <c r="BD24" s="96">
        <v>874.1</v>
      </c>
      <c r="BE24" s="99" t="s">
        <v>428</v>
      </c>
      <c r="BF24" s="416">
        <v>46</v>
      </c>
      <c r="BG24" s="704">
        <f t="shared" si="10"/>
        <v>40208.6</v>
      </c>
      <c r="BJ24" s="111"/>
      <c r="BK24" s="15">
        <v>17</v>
      </c>
      <c r="BL24" s="96">
        <v>881.3</v>
      </c>
      <c r="BM24" s="144">
        <v>44390</v>
      </c>
      <c r="BN24" s="96">
        <v>881.3</v>
      </c>
      <c r="BO24" s="99" t="s">
        <v>459</v>
      </c>
      <c r="BP24" s="416">
        <v>48</v>
      </c>
      <c r="BQ24" s="704">
        <f t="shared" si="11"/>
        <v>42302.399999999994</v>
      </c>
      <c r="BT24" s="111"/>
      <c r="BU24" s="289">
        <v>17</v>
      </c>
      <c r="BV24" s="306">
        <v>875</v>
      </c>
      <c r="BW24" s="417">
        <v>44390</v>
      </c>
      <c r="BX24" s="306">
        <v>875</v>
      </c>
      <c r="BY24" s="420" t="s">
        <v>456</v>
      </c>
      <c r="BZ24" s="419">
        <v>48</v>
      </c>
      <c r="CA24" s="676">
        <f t="shared" si="12"/>
        <v>42000</v>
      </c>
      <c r="CD24" s="111"/>
      <c r="CE24" s="15">
        <v>17</v>
      </c>
      <c r="CF24" s="96">
        <v>913.08</v>
      </c>
      <c r="CG24" s="417">
        <v>44391</v>
      </c>
      <c r="CH24" s="96">
        <v>913.08</v>
      </c>
      <c r="CI24" s="420" t="s">
        <v>470</v>
      </c>
      <c r="CJ24" s="419">
        <v>48</v>
      </c>
      <c r="CK24" s="676">
        <f t="shared" si="13"/>
        <v>43827.840000000004</v>
      </c>
      <c r="CN24" s="742"/>
      <c r="CO24" s="15">
        <v>17</v>
      </c>
      <c r="CP24" s="306">
        <v>966.15</v>
      </c>
      <c r="CQ24" s="417">
        <v>44392</v>
      </c>
      <c r="CR24" s="306">
        <v>966.15</v>
      </c>
      <c r="CS24" s="420" t="s">
        <v>474</v>
      </c>
      <c r="CT24" s="419">
        <v>49</v>
      </c>
      <c r="CU24" s="689">
        <f t="shared" si="48"/>
        <v>47341.35</v>
      </c>
      <c r="CX24" s="111"/>
      <c r="CY24" s="15">
        <v>17</v>
      </c>
      <c r="CZ24" s="96">
        <v>857.7</v>
      </c>
      <c r="DA24" s="357">
        <v>44393</v>
      </c>
      <c r="DB24" s="96">
        <v>857.7</v>
      </c>
      <c r="DC24" s="99" t="s">
        <v>482</v>
      </c>
      <c r="DD24" s="74">
        <v>50</v>
      </c>
      <c r="DE24" s="676">
        <f t="shared" si="14"/>
        <v>42885</v>
      </c>
      <c r="DH24" s="111"/>
      <c r="DI24" s="15">
        <v>17</v>
      </c>
      <c r="DJ24" s="96">
        <v>876.8</v>
      </c>
      <c r="DK24" s="417">
        <v>44393</v>
      </c>
      <c r="DL24" s="96">
        <v>876.8</v>
      </c>
      <c r="DM24" s="420" t="s">
        <v>483</v>
      </c>
      <c r="DN24" s="419">
        <v>50</v>
      </c>
      <c r="DO24" s="689">
        <f t="shared" si="15"/>
        <v>43840</v>
      </c>
      <c r="DR24" s="111"/>
      <c r="DS24" s="15">
        <v>17</v>
      </c>
      <c r="DT24" s="96">
        <v>906.3</v>
      </c>
      <c r="DU24" s="417">
        <v>44397</v>
      </c>
      <c r="DV24" s="96">
        <v>906.3</v>
      </c>
      <c r="DW24" s="420" t="s">
        <v>504</v>
      </c>
      <c r="DX24" s="419">
        <v>52</v>
      </c>
      <c r="DY24" s="676">
        <f t="shared" si="16"/>
        <v>47127.6</v>
      </c>
      <c r="EB24" s="111"/>
      <c r="EC24" s="15">
        <v>17</v>
      </c>
      <c r="ED24" s="72">
        <v>876.3</v>
      </c>
      <c r="EE24" s="373">
        <v>44398</v>
      </c>
      <c r="EF24" s="72">
        <v>876.3</v>
      </c>
      <c r="EG24" s="73" t="s">
        <v>510</v>
      </c>
      <c r="EH24" s="74">
        <v>52</v>
      </c>
      <c r="EI24" s="676">
        <f t="shared" si="17"/>
        <v>45567.6</v>
      </c>
      <c r="EL24" s="111"/>
      <c r="EM24" s="15">
        <v>17</v>
      </c>
      <c r="EN24" s="306">
        <v>960.7</v>
      </c>
      <c r="EO24" s="362">
        <v>44399</v>
      </c>
      <c r="EP24" s="306">
        <v>960.7</v>
      </c>
      <c r="EQ24" s="291" t="s">
        <v>521</v>
      </c>
      <c r="ER24" s="292">
        <v>52</v>
      </c>
      <c r="ES24" s="676">
        <f t="shared" si="18"/>
        <v>49956.4</v>
      </c>
      <c r="EV24" s="111"/>
      <c r="EW24" s="15">
        <v>17</v>
      </c>
      <c r="EX24" s="72">
        <v>901.3</v>
      </c>
      <c r="EY24" s="373">
        <v>44400</v>
      </c>
      <c r="EZ24" s="72">
        <v>901.3</v>
      </c>
      <c r="FA24" s="291" t="s">
        <v>529</v>
      </c>
      <c r="FB24" s="74">
        <v>52</v>
      </c>
      <c r="FC24" s="354">
        <f t="shared" si="19"/>
        <v>46867.6</v>
      </c>
      <c r="FF24" s="111"/>
      <c r="FG24" s="15">
        <v>17</v>
      </c>
      <c r="FH24" s="306">
        <v>910.4</v>
      </c>
      <c r="FI24" s="362">
        <v>44400</v>
      </c>
      <c r="FJ24" s="306">
        <v>910.4</v>
      </c>
      <c r="FK24" s="291" t="s">
        <v>531</v>
      </c>
      <c r="FL24" s="292">
        <v>52</v>
      </c>
      <c r="FM24" s="676">
        <f t="shared" si="20"/>
        <v>47340.799999999996</v>
      </c>
      <c r="FP24" s="111"/>
      <c r="FQ24" s="15">
        <v>17</v>
      </c>
      <c r="FR24" s="96">
        <v>949.82</v>
      </c>
      <c r="FS24" s="357">
        <v>44401</v>
      </c>
      <c r="FT24" s="96">
        <v>949.82</v>
      </c>
      <c r="FU24" s="73" t="s">
        <v>538</v>
      </c>
      <c r="FV24" s="74">
        <v>54</v>
      </c>
      <c r="FW24" s="676">
        <f t="shared" si="21"/>
        <v>51290.280000000006</v>
      </c>
      <c r="FX24" s="74"/>
      <c r="FZ24" s="111"/>
      <c r="GA24" s="15">
        <v>17</v>
      </c>
      <c r="GB24" s="72">
        <v>896.7</v>
      </c>
      <c r="GC24" s="573">
        <v>44404</v>
      </c>
      <c r="GD24" s="72">
        <v>896.7</v>
      </c>
      <c r="GE24" s="291" t="s">
        <v>546</v>
      </c>
      <c r="GF24" s="292">
        <v>54</v>
      </c>
      <c r="GG24" s="354">
        <f t="shared" si="22"/>
        <v>48421.8</v>
      </c>
      <c r="GJ24" s="111"/>
      <c r="GK24" s="15">
        <v>17</v>
      </c>
      <c r="GL24" s="551">
        <v>895.8</v>
      </c>
      <c r="GM24" s="357">
        <v>44404</v>
      </c>
      <c r="GN24" s="551">
        <v>895.8</v>
      </c>
      <c r="GO24" s="99" t="s">
        <v>548</v>
      </c>
      <c r="GP24" s="74">
        <v>54</v>
      </c>
      <c r="GQ24" s="676">
        <f t="shared" si="23"/>
        <v>48373.2</v>
      </c>
      <c r="GT24" s="111"/>
      <c r="GU24" s="15">
        <v>17</v>
      </c>
      <c r="GV24" s="96">
        <v>949.36</v>
      </c>
      <c r="GW24" s="357">
        <v>44405</v>
      </c>
      <c r="GX24" s="96">
        <v>949.36</v>
      </c>
      <c r="GY24" s="99" t="s">
        <v>552</v>
      </c>
      <c r="GZ24" s="74">
        <v>54</v>
      </c>
      <c r="HA24" s="676">
        <f t="shared" si="24"/>
        <v>51265.440000000002</v>
      </c>
      <c r="HD24" s="111"/>
      <c r="HE24" s="15">
        <v>17</v>
      </c>
      <c r="HF24" s="96">
        <v>949.82</v>
      </c>
      <c r="HG24" s="357">
        <v>44407</v>
      </c>
      <c r="HH24" s="96">
        <v>949.82</v>
      </c>
      <c r="HI24" s="99" t="s">
        <v>557</v>
      </c>
      <c r="HJ24" s="74">
        <v>54</v>
      </c>
      <c r="HK24" s="676">
        <f t="shared" si="25"/>
        <v>51290.280000000006</v>
      </c>
      <c r="HN24" s="111"/>
      <c r="HO24" s="15">
        <v>17</v>
      </c>
      <c r="HP24" s="306">
        <v>870.4</v>
      </c>
      <c r="HQ24" s="362">
        <v>44408</v>
      </c>
      <c r="HR24" s="306">
        <v>870.4</v>
      </c>
      <c r="HS24" s="422" t="s">
        <v>564</v>
      </c>
      <c r="HT24" s="292">
        <v>54</v>
      </c>
      <c r="HU24" s="354">
        <f t="shared" si="26"/>
        <v>47001.599999999999</v>
      </c>
      <c r="HX24" s="111"/>
      <c r="HY24" s="15">
        <v>17</v>
      </c>
      <c r="HZ24" s="72">
        <v>893.1</v>
      </c>
      <c r="IA24" s="373">
        <v>44407</v>
      </c>
      <c r="IB24" s="72">
        <v>893.1</v>
      </c>
      <c r="IC24" s="73" t="s">
        <v>560</v>
      </c>
      <c r="ID24" s="74">
        <v>54</v>
      </c>
      <c r="IE24" s="676">
        <f t="shared" si="27"/>
        <v>48227.4</v>
      </c>
      <c r="IH24" s="111"/>
      <c r="II24" s="15">
        <v>17</v>
      </c>
      <c r="IJ24" s="72"/>
      <c r="IK24" s="373"/>
      <c r="IL24" s="72"/>
      <c r="IM24" s="73"/>
      <c r="IN24" s="74"/>
      <c r="IO24" s="676">
        <f t="shared" si="28"/>
        <v>0</v>
      </c>
      <c r="IR24" s="111"/>
      <c r="IS24" s="15">
        <v>17</v>
      </c>
      <c r="IT24" s="306"/>
      <c r="IU24" s="270"/>
      <c r="IV24" s="306"/>
      <c r="IW24" s="580"/>
      <c r="IX24" s="292"/>
      <c r="IY24" s="354">
        <f t="shared" si="29"/>
        <v>0</v>
      </c>
      <c r="JA24" s="72"/>
      <c r="JB24" s="111"/>
      <c r="JC24" s="15">
        <v>17</v>
      </c>
      <c r="JD24" s="96"/>
      <c r="JE24" s="373"/>
      <c r="JF24" s="96"/>
      <c r="JG24" s="73"/>
      <c r="JH24" s="74"/>
      <c r="JI24" s="354">
        <f t="shared" si="30"/>
        <v>0</v>
      </c>
      <c r="JL24" s="111"/>
      <c r="JM24" s="15">
        <v>17</v>
      </c>
      <c r="JN24" s="96"/>
      <c r="JO24" s="357"/>
      <c r="JP24" s="96"/>
      <c r="JQ24" s="73"/>
      <c r="JR24" s="74"/>
      <c r="JS24" s="676">
        <f t="shared" si="31"/>
        <v>0</v>
      </c>
      <c r="JV24" s="98"/>
      <c r="JW24" s="15">
        <v>17</v>
      </c>
      <c r="JX24" s="72"/>
      <c r="JY24" s="373"/>
      <c r="JZ24" s="72"/>
      <c r="KA24" s="73"/>
      <c r="KB24" s="74"/>
      <c r="KC24" s="676">
        <f t="shared" si="32"/>
        <v>0</v>
      </c>
      <c r="KF24" s="98"/>
      <c r="KG24" s="15">
        <v>17</v>
      </c>
      <c r="KH24" s="72"/>
      <c r="KI24" s="373"/>
      <c r="KJ24" s="72"/>
      <c r="KK24" s="73"/>
      <c r="KL24" s="74"/>
      <c r="KM24" s="676">
        <f t="shared" si="33"/>
        <v>0</v>
      </c>
      <c r="KP24" s="98"/>
      <c r="KQ24" s="15">
        <v>17</v>
      </c>
      <c r="KR24" s="72"/>
      <c r="KS24" s="373"/>
      <c r="KT24" s="72"/>
      <c r="KU24" s="73"/>
      <c r="KV24" s="74"/>
      <c r="KW24" s="676">
        <f t="shared" si="34"/>
        <v>0</v>
      </c>
      <c r="KZ24" s="111"/>
      <c r="LA24" s="15">
        <v>17</v>
      </c>
      <c r="LB24" s="96"/>
      <c r="LC24" s="357"/>
      <c r="LD24" s="96"/>
      <c r="LE24" s="99"/>
      <c r="LF24" s="74"/>
      <c r="LG24" s="676">
        <f t="shared" si="35"/>
        <v>0</v>
      </c>
      <c r="LJ24" s="111"/>
      <c r="LK24" s="15">
        <v>17</v>
      </c>
      <c r="LL24" s="306"/>
      <c r="LM24" s="357"/>
      <c r="LN24" s="306"/>
      <c r="LO24" s="99"/>
      <c r="LP24" s="74"/>
      <c r="LQ24" s="676">
        <f t="shared" si="36"/>
        <v>0</v>
      </c>
      <c r="LT24" s="111"/>
      <c r="LU24" s="15">
        <v>17</v>
      </c>
      <c r="LV24" s="96"/>
      <c r="LW24" s="357"/>
      <c r="LX24" s="96"/>
      <c r="LY24" s="99"/>
      <c r="LZ24" s="74"/>
      <c r="MA24" s="676">
        <f t="shared" si="37"/>
        <v>0</v>
      </c>
      <c r="MC24" s="111"/>
      <c r="MD24" s="15">
        <v>17</v>
      </c>
      <c r="ME24" s="428"/>
      <c r="MF24" s="357"/>
      <c r="MG24" s="428"/>
      <c r="MH24" s="99"/>
      <c r="MI24" s="74"/>
      <c r="MJ24" s="74">
        <f t="shared" si="38"/>
        <v>0</v>
      </c>
      <c r="MM24" s="111"/>
      <c r="MN24" s="15">
        <v>17</v>
      </c>
      <c r="MO24" s="96"/>
      <c r="MP24" s="357"/>
      <c r="MQ24" s="96"/>
      <c r="MR24" s="99"/>
      <c r="MS24" s="74"/>
      <c r="MT24" s="74">
        <f t="shared" si="39"/>
        <v>0</v>
      </c>
      <c r="MW24" s="111"/>
      <c r="MX24" s="15">
        <v>17</v>
      </c>
      <c r="MY24" s="428"/>
      <c r="MZ24" s="357"/>
      <c r="NA24" s="428"/>
      <c r="NB24" s="350"/>
      <c r="NC24" s="74"/>
      <c r="ND24" s="74">
        <f t="shared" si="57"/>
        <v>0</v>
      </c>
      <c r="NG24" s="111"/>
      <c r="NH24" s="15">
        <v>17</v>
      </c>
      <c r="NI24" s="96"/>
      <c r="NJ24" s="357"/>
      <c r="NK24" s="96"/>
      <c r="NL24" s="99"/>
      <c r="NM24" s="74"/>
      <c r="NN24" s="74">
        <f t="shared" si="40"/>
        <v>0</v>
      </c>
      <c r="NQ24" s="111"/>
      <c r="NR24" s="15">
        <v>17</v>
      </c>
      <c r="NS24" s="96"/>
      <c r="NT24" s="357"/>
      <c r="NU24" s="96"/>
      <c r="NV24" s="99"/>
      <c r="NW24" s="74"/>
      <c r="NX24" s="74">
        <f t="shared" si="41"/>
        <v>0</v>
      </c>
      <c r="OA24" s="111"/>
      <c r="OB24" s="15">
        <v>17</v>
      </c>
      <c r="OC24" s="96"/>
      <c r="OD24" s="357"/>
      <c r="OE24" s="96"/>
      <c r="OF24" s="99"/>
      <c r="OG24" s="74"/>
      <c r="OH24" s="74">
        <f t="shared" si="42"/>
        <v>0</v>
      </c>
      <c r="OK24" s="111"/>
      <c r="OL24" s="15">
        <v>17</v>
      </c>
      <c r="OM24" s="96"/>
      <c r="ON24" s="357"/>
      <c r="OO24" s="96"/>
      <c r="OP24" s="99"/>
      <c r="OQ24" s="74"/>
      <c r="OR24" s="74">
        <f t="shared" si="43"/>
        <v>0</v>
      </c>
      <c r="OU24" s="111"/>
      <c r="OV24" s="15">
        <v>17</v>
      </c>
      <c r="OW24" s="306"/>
      <c r="OX24" s="362"/>
      <c r="OY24" s="306"/>
      <c r="OZ24" s="350"/>
      <c r="PA24" s="292"/>
      <c r="PB24" s="292">
        <f t="shared" si="44"/>
        <v>0</v>
      </c>
      <c r="PE24" s="98"/>
      <c r="PF24" s="15">
        <v>17</v>
      </c>
      <c r="PG24" s="96"/>
      <c r="PH24" s="357"/>
      <c r="PI24" s="96"/>
      <c r="PJ24" s="99"/>
      <c r="PK24" s="74"/>
      <c r="PL24" s="74">
        <f t="shared" si="45"/>
        <v>0</v>
      </c>
      <c r="PO24" s="111"/>
      <c r="PP24" s="15">
        <v>17</v>
      </c>
      <c r="PQ24" s="96"/>
      <c r="PR24" s="357"/>
      <c r="PS24" s="96"/>
      <c r="PT24" s="99"/>
      <c r="PU24" s="74"/>
      <c r="PX24" s="111"/>
      <c r="PY24" s="15">
        <v>17</v>
      </c>
      <c r="PZ24" s="96"/>
      <c r="QA24" s="144"/>
      <c r="QB24" s="96"/>
      <c r="QC24" s="99"/>
      <c r="QD24" s="74"/>
      <c r="QG24" s="111"/>
      <c r="QH24" s="15">
        <v>17</v>
      </c>
      <c r="QI24" s="96"/>
      <c r="QJ24" s="357"/>
      <c r="QK24" s="96"/>
      <c r="QL24" s="99"/>
      <c r="QM24" s="74"/>
      <c r="QP24" s="111"/>
      <c r="QQ24" s="15">
        <v>17</v>
      </c>
      <c r="QR24" s="96"/>
      <c r="QS24" s="357"/>
      <c r="QT24" s="96"/>
      <c r="QU24" s="99"/>
      <c r="QV24" s="74"/>
      <c r="QY24" s="111"/>
      <c r="QZ24" s="15">
        <v>17</v>
      </c>
      <c r="RA24" s="96"/>
      <c r="RB24" s="357"/>
      <c r="RC24" s="96"/>
      <c r="RD24" s="99"/>
      <c r="RE24" s="74"/>
      <c r="RH24" s="111"/>
      <c r="RI24" s="15">
        <v>17</v>
      </c>
      <c r="RJ24" s="96"/>
      <c r="RK24" s="357"/>
      <c r="RL24" s="96"/>
      <c r="RM24" s="99"/>
      <c r="RN24" s="416"/>
      <c r="RQ24" s="111"/>
      <c r="RR24" s="15">
        <v>17</v>
      </c>
      <c r="RS24" s="96"/>
      <c r="RT24" s="144"/>
      <c r="RU24" s="96"/>
      <c r="RV24" s="99"/>
      <c r="RW24" s="74"/>
      <c r="RZ24" s="111"/>
      <c r="SA24" s="15">
        <v>17</v>
      </c>
      <c r="SB24" s="96"/>
      <c r="SC24" s="83"/>
      <c r="SD24" s="96"/>
      <c r="SE24" s="99"/>
      <c r="SF24" s="74"/>
      <c r="SI24" s="111"/>
      <c r="SJ24" s="15">
        <v>17</v>
      </c>
      <c r="SK24" s="96"/>
      <c r="SL24" s="83"/>
      <c r="SM24" s="96"/>
      <c r="SN24" s="99"/>
      <c r="SO24" s="74"/>
      <c r="SR24" s="111"/>
      <c r="SS24" s="15"/>
      <c r="ST24" s="96"/>
      <c r="SU24" s="83"/>
      <c r="SV24" s="96"/>
      <c r="SW24" s="99"/>
      <c r="SX24" s="74"/>
      <c r="TA24" s="111"/>
      <c r="TB24" s="15">
        <v>17</v>
      </c>
      <c r="TC24" s="96"/>
      <c r="TD24" s="427"/>
      <c r="TE24" s="195"/>
      <c r="TF24" s="420"/>
      <c r="TG24" s="419"/>
      <c r="TJ24" s="111"/>
      <c r="TK24" s="15"/>
      <c r="TL24" s="96"/>
      <c r="TM24" s="83"/>
      <c r="TN24" s="96"/>
      <c r="TO24" s="99"/>
      <c r="TP24" s="74"/>
      <c r="TS24" s="111"/>
      <c r="TT24" s="15">
        <v>17</v>
      </c>
      <c r="TU24" s="96"/>
      <c r="TV24" s="83"/>
      <c r="TW24" s="96"/>
      <c r="TX24" s="99"/>
      <c r="TY24" s="74"/>
      <c r="UB24" s="111"/>
      <c r="UC24" s="15"/>
      <c r="UD24" s="96"/>
      <c r="UE24" s="83"/>
      <c r="UF24" s="96"/>
      <c r="UG24" s="99"/>
      <c r="UH24" s="74"/>
      <c r="UK24" s="111"/>
      <c r="UL24" s="15">
        <v>17</v>
      </c>
      <c r="UM24" s="96"/>
      <c r="UN24" s="83"/>
      <c r="UO24" s="96"/>
      <c r="UP24" s="99"/>
      <c r="UQ24" s="74"/>
      <c r="UT24" s="111"/>
      <c r="UU24" s="15">
        <v>17</v>
      </c>
      <c r="UV24" s="96"/>
      <c r="UW24" s="83"/>
      <c r="UX24" s="96"/>
      <c r="UY24" s="99"/>
      <c r="UZ24" s="74"/>
      <c r="VC24" s="111"/>
      <c r="VD24" s="15">
        <v>17</v>
      </c>
      <c r="VE24" s="96"/>
      <c r="VF24" s="83"/>
      <c r="VG24" s="96"/>
      <c r="VH24" s="99"/>
      <c r="VI24" s="74"/>
      <c r="VL24" s="111"/>
      <c r="VM24" s="15">
        <v>17</v>
      </c>
      <c r="VN24" s="96"/>
      <c r="VO24" s="83"/>
      <c r="VP24" s="96"/>
      <c r="VQ24" s="99"/>
      <c r="VR24" s="74"/>
      <c r="VU24" s="111"/>
      <c r="VV24" s="15">
        <v>17</v>
      </c>
      <c r="VW24" s="96"/>
      <c r="VX24" s="83"/>
      <c r="VY24" s="96"/>
      <c r="VZ24" s="99"/>
      <c r="WA24" s="74"/>
      <c r="WD24" s="111"/>
      <c r="WE24" s="15">
        <v>17</v>
      </c>
      <c r="WF24" s="96"/>
      <c r="WG24" s="83"/>
      <c r="WH24" s="96"/>
      <c r="WI24" s="99"/>
      <c r="WJ24" s="74"/>
      <c r="WM24" s="111"/>
      <c r="WN24" s="15">
        <v>17</v>
      </c>
      <c r="WO24" s="96"/>
      <c r="WP24" s="83"/>
      <c r="WQ24" s="96"/>
      <c r="WR24" s="99"/>
      <c r="WS24" s="74"/>
      <c r="WV24" s="111"/>
      <c r="WW24" s="15">
        <v>17</v>
      </c>
      <c r="WX24" s="96"/>
      <c r="WY24" s="83"/>
      <c r="WZ24" s="96"/>
      <c r="XA24" s="99"/>
      <c r="XB24" s="74"/>
      <c r="XE24" s="111"/>
      <c r="XF24" s="15">
        <v>17</v>
      </c>
      <c r="XG24" s="96"/>
      <c r="XH24" s="83"/>
      <c r="XI24" s="96"/>
      <c r="XJ24" s="99"/>
      <c r="XK24" s="74"/>
      <c r="XN24" s="111"/>
      <c r="XO24" s="15">
        <v>17</v>
      </c>
      <c r="XP24" s="96"/>
      <c r="XQ24" s="83"/>
      <c r="XR24" s="96"/>
      <c r="XS24" s="99"/>
      <c r="XT24" s="74"/>
      <c r="XW24" s="111"/>
      <c r="XX24" s="15">
        <v>17</v>
      </c>
      <c r="XY24" s="96"/>
      <c r="XZ24" s="83"/>
      <c r="YA24" s="96"/>
      <c r="YB24" s="99"/>
      <c r="YC24" s="74"/>
      <c r="YF24" s="111"/>
      <c r="YG24" s="15">
        <v>17</v>
      </c>
      <c r="YH24" s="96"/>
      <c r="YI24" s="83"/>
      <c r="YJ24" s="96"/>
      <c r="YK24" s="99"/>
      <c r="YL24" s="74"/>
      <c r="YO24" s="111"/>
      <c r="YP24" s="15">
        <v>17</v>
      </c>
      <c r="YQ24" s="96"/>
      <c r="YR24" s="83"/>
      <c r="YS24" s="96"/>
      <c r="YT24" s="99"/>
      <c r="YU24" s="74"/>
      <c r="YX24" s="111"/>
      <c r="YY24" s="15">
        <v>17</v>
      </c>
      <c r="YZ24" s="96"/>
      <c r="ZA24" s="83"/>
      <c r="ZB24" s="96"/>
      <c r="ZC24" s="99"/>
      <c r="ZD24" s="74"/>
      <c r="ZG24" s="111"/>
      <c r="ZH24" s="15">
        <v>17</v>
      </c>
      <c r="ZI24" s="96"/>
      <c r="ZJ24" s="83"/>
      <c r="ZK24" s="96"/>
      <c r="ZL24" s="99"/>
      <c r="ZM24" s="74"/>
      <c r="ZP24" s="111"/>
      <c r="ZQ24" s="15">
        <v>17</v>
      </c>
      <c r="ZR24" s="96"/>
      <c r="ZS24" s="83"/>
      <c r="ZT24" s="96"/>
      <c r="ZU24" s="99"/>
      <c r="ZV24" s="74"/>
      <c r="ZY24" s="111"/>
      <c r="ZZ24" s="15">
        <v>17</v>
      </c>
      <c r="AAA24" s="96"/>
      <c r="AAB24" s="83"/>
      <c r="AAC24" s="96"/>
      <c r="AAD24" s="99"/>
      <c r="AAE24" s="74"/>
      <c r="AAH24" s="111"/>
      <c r="AAI24" s="15">
        <v>17</v>
      </c>
      <c r="AAJ24" s="96"/>
      <c r="AAK24" s="83"/>
      <c r="AAL24" s="96"/>
      <c r="AAM24" s="99"/>
      <c r="AAN24" s="74"/>
      <c r="AAQ24" s="111"/>
      <c r="AAR24" s="15">
        <v>17</v>
      </c>
      <c r="AAS24" s="96"/>
      <c r="AAT24" s="83"/>
      <c r="AAU24" s="96"/>
      <c r="AAV24" s="99"/>
      <c r="AAW24" s="74"/>
      <c r="AAZ24" s="111"/>
      <c r="ABA24" s="15">
        <v>17</v>
      </c>
      <c r="ABB24" s="96"/>
      <c r="ABC24" s="83"/>
      <c r="ABD24" s="96"/>
      <c r="ABE24" s="99"/>
      <c r="ABF24" s="74"/>
      <c r="ABI24" s="111"/>
      <c r="ABJ24" s="15">
        <v>17</v>
      </c>
      <c r="ABK24" s="96"/>
      <c r="ABL24" s="83"/>
      <c r="ABM24" s="96"/>
      <c r="ABN24" s="99"/>
      <c r="ABO24" s="74"/>
      <c r="ABR24" s="111"/>
      <c r="ABS24" s="15">
        <v>17</v>
      </c>
      <c r="ABT24" s="96"/>
      <c r="ABU24" s="83"/>
      <c r="ABV24" s="96"/>
      <c r="ABW24" s="99"/>
      <c r="ABX24" s="74"/>
      <c r="ACA24" s="111"/>
      <c r="ACB24" s="15">
        <v>17</v>
      </c>
      <c r="ACC24" s="96"/>
      <c r="ACD24" s="83"/>
      <c r="ACE24" s="96"/>
      <c r="ACF24" s="99"/>
      <c r="ACG24" s="74"/>
      <c r="ACJ24" s="111"/>
      <c r="ACK24" s="15">
        <v>17</v>
      </c>
      <c r="ACL24" s="96"/>
      <c r="ACM24" s="83"/>
      <c r="ACN24" s="96"/>
      <c r="ACO24" s="99"/>
      <c r="ACP24" s="74"/>
      <c r="ACS24" s="111"/>
      <c r="ACT24" s="15">
        <v>17</v>
      </c>
      <c r="ACU24" s="96"/>
      <c r="ACV24" s="83"/>
      <c r="ACW24" s="96"/>
      <c r="ACX24" s="99"/>
      <c r="ACY24" s="74"/>
      <c r="ADB24" s="111"/>
      <c r="ADC24" s="15">
        <v>17</v>
      </c>
      <c r="ADD24" s="96"/>
      <c r="ADE24" s="83"/>
      <c r="ADF24" s="96"/>
      <c r="ADG24" s="99"/>
      <c r="ADH24" s="74"/>
      <c r="ADK24" s="111"/>
      <c r="ADL24" s="15">
        <v>17</v>
      </c>
      <c r="ADM24" s="96"/>
      <c r="ADN24" s="83"/>
      <c r="ADO24" s="96"/>
      <c r="ADP24" s="99"/>
      <c r="ADQ24" s="74"/>
      <c r="ADT24" s="111"/>
      <c r="ADU24" s="15">
        <v>17</v>
      </c>
      <c r="ADV24" s="96"/>
      <c r="ADW24" s="83"/>
      <c r="ADX24" s="96"/>
      <c r="ADY24" s="99"/>
      <c r="ADZ24" s="74"/>
      <c r="AEC24" s="111"/>
      <c r="AED24" s="15">
        <v>17</v>
      </c>
      <c r="AEE24" s="96"/>
      <c r="AEF24" s="83"/>
      <c r="AEG24" s="96"/>
      <c r="AEH24" s="99"/>
      <c r="AEI24" s="74"/>
      <c r="AEL24" s="111"/>
      <c r="AEM24" s="15">
        <v>17</v>
      </c>
      <c r="AEN24" s="96"/>
      <c r="AEO24" s="83"/>
      <c r="AEP24" s="96"/>
      <c r="AEQ24" s="99"/>
      <c r="AER24" s="74"/>
    </row>
    <row r="25" spans="1:827" x14ac:dyDescent="0.25">
      <c r="A25" s="146">
        <v>22</v>
      </c>
      <c r="B25" s="79" t="str">
        <f t="shared" ref="B25:I25" si="64">HM5</f>
        <v>SEABOARD FOODS</v>
      </c>
      <c r="C25" s="74" t="str">
        <f t="shared" si="64"/>
        <v>Seaboard</v>
      </c>
      <c r="D25" s="107" t="str">
        <f t="shared" si="64"/>
        <v>PED. 68401502</v>
      </c>
      <c r="E25" s="144">
        <f t="shared" si="64"/>
        <v>44407</v>
      </c>
      <c r="F25" s="90">
        <f t="shared" si="64"/>
        <v>18892.21</v>
      </c>
      <c r="G25" s="76">
        <f t="shared" si="64"/>
        <v>21</v>
      </c>
      <c r="H25" s="49">
        <f t="shared" si="64"/>
        <v>18979.099999999999</v>
      </c>
      <c r="I25" s="110">
        <f t="shared" si="64"/>
        <v>-86.889999999999418</v>
      </c>
      <c r="L25" s="111"/>
      <c r="M25" s="15">
        <v>17</v>
      </c>
      <c r="N25" s="96">
        <v>881.3</v>
      </c>
      <c r="O25" s="357">
        <v>44382</v>
      </c>
      <c r="P25" s="96">
        <v>881.3</v>
      </c>
      <c r="Q25" s="73" t="s">
        <v>408</v>
      </c>
      <c r="R25" s="74">
        <v>43</v>
      </c>
      <c r="S25" s="676">
        <f t="shared" si="47"/>
        <v>37895.9</v>
      </c>
      <c r="T25" s="267"/>
      <c r="V25" s="250"/>
      <c r="W25" s="15">
        <v>18</v>
      </c>
      <c r="X25" s="306">
        <v>915.34</v>
      </c>
      <c r="Y25" s="362">
        <v>44384</v>
      </c>
      <c r="Z25" s="306">
        <v>915.34</v>
      </c>
      <c r="AA25" s="422" t="s">
        <v>422</v>
      </c>
      <c r="AB25" s="292">
        <v>43</v>
      </c>
      <c r="AC25" s="354">
        <f t="shared" si="7"/>
        <v>39359.620000000003</v>
      </c>
      <c r="AF25" s="98"/>
      <c r="AG25" s="15">
        <v>18</v>
      </c>
      <c r="AH25" s="96">
        <v>887.22</v>
      </c>
      <c r="AI25" s="357">
        <v>44385</v>
      </c>
      <c r="AJ25" s="96">
        <v>887.22</v>
      </c>
      <c r="AK25" s="99" t="s">
        <v>429</v>
      </c>
      <c r="AL25" s="74">
        <v>45</v>
      </c>
      <c r="AM25" s="684">
        <f t="shared" si="8"/>
        <v>39924.9</v>
      </c>
      <c r="AP25" s="98"/>
      <c r="AQ25" s="15">
        <v>18</v>
      </c>
      <c r="AR25" s="351">
        <v>885.9</v>
      </c>
      <c r="AS25" s="362">
        <v>44386</v>
      </c>
      <c r="AT25" s="351">
        <v>885.9</v>
      </c>
      <c r="AU25" s="350" t="s">
        <v>436</v>
      </c>
      <c r="AV25" s="292">
        <v>46</v>
      </c>
      <c r="AW25" s="354">
        <f t="shared" si="9"/>
        <v>40751.4</v>
      </c>
      <c r="AZ25" s="111"/>
      <c r="BA25" s="15">
        <v>18</v>
      </c>
      <c r="BB25" s="96">
        <v>885</v>
      </c>
      <c r="BC25" s="144">
        <v>44386</v>
      </c>
      <c r="BD25" s="96">
        <v>885</v>
      </c>
      <c r="BE25" s="99" t="s">
        <v>428</v>
      </c>
      <c r="BF25" s="416">
        <v>46</v>
      </c>
      <c r="BG25" s="704">
        <f t="shared" si="10"/>
        <v>40710</v>
      </c>
      <c r="BJ25" s="98"/>
      <c r="BK25" s="15">
        <v>18</v>
      </c>
      <c r="BL25" s="96">
        <v>875</v>
      </c>
      <c r="BM25" s="144">
        <v>44390</v>
      </c>
      <c r="BN25" s="96">
        <v>875</v>
      </c>
      <c r="BO25" s="99" t="s">
        <v>459</v>
      </c>
      <c r="BP25" s="416">
        <v>48</v>
      </c>
      <c r="BQ25" s="704">
        <f t="shared" si="11"/>
        <v>42000</v>
      </c>
      <c r="BT25" s="111"/>
      <c r="BU25" s="289">
        <v>18</v>
      </c>
      <c r="BV25" s="306">
        <v>875.9</v>
      </c>
      <c r="BW25" s="417">
        <v>44390</v>
      </c>
      <c r="BX25" s="306">
        <v>875.9</v>
      </c>
      <c r="BY25" s="420" t="s">
        <v>456</v>
      </c>
      <c r="BZ25" s="419">
        <v>48</v>
      </c>
      <c r="CA25" s="676">
        <f t="shared" si="12"/>
        <v>42043.199999999997</v>
      </c>
      <c r="CD25" s="98"/>
      <c r="CE25" s="15">
        <v>18</v>
      </c>
      <c r="CF25" s="96">
        <v>967.51</v>
      </c>
      <c r="CG25" s="417">
        <v>44391</v>
      </c>
      <c r="CH25" s="96">
        <v>967.51</v>
      </c>
      <c r="CI25" s="420" t="s">
        <v>470</v>
      </c>
      <c r="CJ25" s="419">
        <v>48</v>
      </c>
      <c r="CK25" s="676">
        <f t="shared" si="13"/>
        <v>46440.479999999996</v>
      </c>
      <c r="CN25" s="742"/>
      <c r="CO25" s="15">
        <v>18</v>
      </c>
      <c r="CP25" s="306">
        <v>889.04</v>
      </c>
      <c r="CQ25" s="417">
        <v>44392</v>
      </c>
      <c r="CR25" s="306">
        <v>889.04</v>
      </c>
      <c r="CS25" s="420" t="s">
        <v>474</v>
      </c>
      <c r="CT25" s="419">
        <v>49</v>
      </c>
      <c r="CU25" s="689">
        <f t="shared" si="48"/>
        <v>43562.96</v>
      </c>
      <c r="CX25" s="98"/>
      <c r="CY25" s="15">
        <v>18</v>
      </c>
      <c r="CZ25" s="96">
        <v>875</v>
      </c>
      <c r="DA25" s="357">
        <v>44393</v>
      </c>
      <c r="DB25" s="96">
        <v>875</v>
      </c>
      <c r="DC25" s="99" t="s">
        <v>482</v>
      </c>
      <c r="DD25" s="74">
        <v>50</v>
      </c>
      <c r="DE25" s="676">
        <f t="shared" si="14"/>
        <v>43750</v>
      </c>
      <c r="DH25" s="98"/>
      <c r="DI25" s="15">
        <v>18</v>
      </c>
      <c r="DJ25" s="96">
        <v>855.9</v>
      </c>
      <c r="DK25" s="417">
        <v>44393</v>
      </c>
      <c r="DL25" s="96">
        <v>855.9</v>
      </c>
      <c r="DM25" s="420" t="s">
        <v>483</v>
      </c>
      <c r="DN25" s="419">
        <v>50</v>
      </c>
      <c r="DO25" s="689">
        <f t="shared" si="15"/>
        <v>42795</v>
      </c>
      <c r="DR25" s="98"/>
      <c r="DS25" s="15">
        <v>18</v>
      </c>
      <c r="DT25" s="96">
        <v>900.4</v>
      </c>
      <c r="DU25" s="417">
        <v>44397</v>
      </c>
      <c r="DV25" s="96">
        <v>900.4</v>
      </c>
      <c r="DW25" s="420" t="s">
        <v>504</v>
      </c>
      <c r="DX25" s="419">
        <v>52</v>
      </c>
      <c r="DY25" s="676">
        <f t="shared" si="16"/>
        <v>46820.799999999996</v>
      </c>
      <c r="EB25" s="98"/>
      <c r="EC25" s="15">
        <v>18</v>
      </c>
      <c r="ED25" s="72">
        <v>895.4</v>
      </c>
      <c r="EE25" s="373">
        <v>44398</v>
      </c>
      <c r="EF25" s="72">
        <v>895.4</v>
      </c>
      <c r="EG25" s="73" t="s">
        <v>510</v>
      </c>
      <c r="EH25" s="74">
        <v>52</v>
      </c>
      <c r="EI25" s="676">
        <f t="shared" si="17"/>
        <v>46560.799999999996</v>
      </c>
      <c r="EL25" s="98"/>
      <c r="EM25" s="15">
        <v>18</v>
      </c>
      <c r="EN25" s="306">
        <v>916.25</v>
      </c>
      <c r="EO25" s="362">
        <v>44399</v>
      </c>
      <c r="EP25" s="306">
        <v>916.25</v>
      </c>
      <c r="EQ25" s="291" t="s">
        <v>521</v>
      </c>
      <c r="ER25" s="292">
        <v>52</v>
      </c>
      <c r="ES25" s="676">
        <f t="shared" si="18"/>
        <v>47645</v>
      </c>
      <c r="EV25" s="98"/>
      <c r="EW25" s="15">
        <v>18</v>
      </c>
      <c r="EX25" s="72">
        <v>903.1</v>
      </c>
      <c r="EY25" s="373">
        <v>44400</v>
      </c>
      <c r="EZ25" s="72">
        <v>903.1</v>
      </c>
      <c r="FA25" s="291" t="s">
        <v>529</v>
      </c>
      <c r="FB25" s="74">
        <v>52</v>
      </c>
      <c r="FC25" s="354">
        <f t="shared" si="19"/>
        <v>46961.200000000004</v>
      </c>
      <c r="FF25" s="98"/>
      <c r="FG25" s="15">
        <v>18</v>
      </c>
      <c r="FH25" s="306">
        <v>903.1</v>
      </c>
      <c r="FI25" s="362">
        <v>44400</v>
      </c>
      <c r="FJ25" s="306">
        <v>903.1</v>
      </c>
      <c r="FK25" s="291" t="s">
        <v>531</v>
      </c>
      <c r="FL25" s="292">
        <v>52</v>
      </c>
      <c r="FM25" s="676">
        <f t="shared" si="20"/>
        <v>46961.200000000004</v>
      </c>
      <c r="FP25" s="98"/>
      <c r="FQ25" s="15">
        <v>18</v>
      </c>
      <c r="FR25" s="96">
        <v>944.37</v>
      </c>
      <c r="FS25" s="357">
        <v>44401</v>
      </c>
      <c r="FT25" s="96">
        <v>944.37</v>
      </c>
      <c r="FU25" s="73" t="s">
        <v>538</v>
      </c>
      <c r="FV25" s="74">
        <v>54</v>
      </c>
      <c r="FW25" s="676">
        <f t="shared" si="21"/>
        <v>50995.98</v>
      </c>
      <c r="FX25" s="74"/>
      <c r="FZ25" s="98"/>
      <c r="GA25" s="15">
        <v>18</v>
      </c>
      <c r="GB25" s="72">
        <v>898.6</v>
      </c>
      <c r="GC25" s="573">
        <v>44404</v>
      </c>
      <c r="GD25" s="72">
        <v>898.6</v>
      </c>
      <c r="GE25" s="291" t="s">
        <v>546</v>
      </c>
      <c r="GF25" s="292">
        <v>54</v>
      </c>
      <c r="GG25" s="354">
        <f t="shared" si="22"/>
        <v>48524.4</v>
      </c>
      <c r="GJ25" s="98"/>
      <c r="GK25" s="15">
        <v>18</v>
      </c>
      <c r="GL25" s="551">
        <v>903.1</v>
      </c>
      <c r="GM25" s="357">
        <v>44404</v>
      </c>
      <c r="GN25" s="551">
        <v>903.1</v>
      </c>
      <c r="GO25" s="99" t="s">
        <v>548</v>
      </c>
      <c r="GP25" s="74">
        <v>54</v>
      </c>
      <c r="GQ25" s="676">
        <f t="shared" si="23"/>
        <v>48767.4</v>
      </c>
      <c r="GT25" s="98"/>
      <c r="GU25" s="15">
        <v>18</v>
      </c>
      <c r="GV25" s="96">
        <v>934.85</v>
      </c>
      <c r="GW25" s="357">
        <v>44405</v>
      </c>
      <c r="GX25" s="96">
        <v>934.85</v>
      </c>
      <c r="GY25" s="99" t="s">
        <v>552</v>
      </c>
      <c r="GZ25" s="74">
        <v>54</v>
      </c>
      <c r="HA25" s="676">
        <f t="shared" si="24"/>
        <v>50481.9</v>
      </c>
      <c r="HD25" s="98"/>
      <c r="HE25" s="15">
        <v>18</v>
      </c>
      <c r="HF25" s="96">
        <v>946.19</v>
      </c>
      <c r="HG25" s="357">
        <v>44407</v>
      </c>
      <c r="HH25" s="96">
        <v>946.19</v>
      </c>
      <c r="HI25" s="99" t="s">
        <v>557</v>
      </c>
      <c r="HJ25" s="74">
        <v>54</v>
      </c>
      <c r="HK25" s="676">
        <f t="shared" si="25"/>
        <v>51094.26</v>
      </c>
      <c r="HN25" s="250"/>
      <c r="HO25" s="15">
        <v>18</v>
      </c>
      <c r="HP25" s="306">
        <v>916.7</v>
      </c>
      <c r="HQ25" s="362">
        <v>44408</v>
      </c>
      <c r="HR25" s="306">
        <v>916.7</v>
      </c>
      <c r="HS25" s="422" t="s">
        <v>564</v>
      </c>
      <c r="HT25" s="292">
        <v>54</v>
      </c>
      <c r="HU25" s="354">
        <f t="shared" si="26"/>
        <v>49501.8</v>
      </c>
      <c r="HX25" s="111"/>
      <c r="HY25" s="15">
        <v>18</v>
      </c>
      <c r="HZ25" s="72">
        <v>922.6</v>
      </c>
      <c r="IA25" s="373">
        <v>44407</v>
      </c>
      <c r="IB25" s="72">
        <v>922.6</v>
      </c>
      <c r="IC25" s="73" t="s">
        <v>560</v>
      </c>
      <c r="ID25" s="74">
        <v>54</v>
      </c>
      <c r="IE25" s="676">
        <f t="shared" si="27"/>
        <v>49820.4</v>
      </c>
      <c r="IH25" s="111"/>
      <c r="II25" s="15">
        <v>18</v>
      </c>
      <c r="IJ25" s="72"/>
      <c r="IK25" s="373"/>
      <c r="IL25" s="72"/>
      <c r="IM25" s="73"/>
      <c r="IN25" s="74"/>
      <c r="IO25" s="676">
        <f t="shared" si="28"/>
        <v>0</v>
      </c>
      <c r="IR25" s="98"/>
      <c r="IS25" s="15">
        <v>18</v>
      </c>
      <c r="IT25" s="306"/>
      <c r="IU25" s="270"/>
      <c r="IV25" s="306"/>
      <c r="IW25" s="580"/>
      <c r="IX25" s="292"/>
      <c r="IY25" s="354">
        <f t="shared" si="29"/>
        <v>0</v>
      </c>
      <c r="JA25" s="72"/>
      <c r="JB25" s="98"/>
      <c r="JC25" s="15">
        <v>18</v>
      </c>
      <c r="JD25" s="96"/>
      <c r="JE25" s="373"/>
      <c r="JF25" s="96"/>
      <c r="JG25" s="73"/>
      <c r="JH25" s="74"/>
      <c r="JI25" s="676">
        <f t="shared" si="30"/>
        <v>0</v>
      </c>
      <c r="JL25" s="98"/>
      <c r="JM25" s="15">
        <v>18</v>
      </c>
      <c r="JN25" s="96"/>
      <c r="JO25" s="357"/>
      <c r="JP25" s="96"/>
      <c r="JQ25" s="73"/>
      <c r="JR25" s="74"/>
      <c r="JS25" s="676">
        <f t="shared" si="31"/>
        <v>0</v>
      </c>
      <c r="JV25" s="98"/>
      <c r="JW25" s="15">
        <v>18</v>
      </c>
      <c r="JX25" s="72"/>
      <c r="JY25" s="373"/>
      <c r="JZ25" s="72"/>
      <c r="KA25" s="73"/>
      <c r="KB25" s="74"/>
      <c r="KC25" s="676">
        <f t="shared" si="32"/>
        <v>0</v>
      </c>
      <c r="KF25" s="98"/>
      <c r="KG25" s="15">
        <v>18</v>
      </c>
      <c r="KH25" s="72"/>
      <c r="KI25" s="373"/>
      <c r="KJ25" s="72"/>
      <c r="KK25" s="73"/>
      <c r="KL25" s="74"/>
      <c r="KM25" s="676">
        <f t="shared" si="33"/>
        <v>0</v>
      </c>
      <c r="KP25" s="98"/>
      <c r="KQ25" s="15">
        <v>18</v>
      </c>
      <c r="KR25" s="72"/>
      <c r="KS25" s="373"/>
      <c r="KT25" s="72"/>
      <c r="KU25" s="73"/>
      <c r="KV25" s="74"/>
      <c r="KW25" s="676">
        <f t="shared" si="34"/>
        <v>0</v>
      </c>
      <c r="KZ25" s="98"/>
      <c r="LA25" s="15">
        <v>18</v>
      </c>
      <c r="LB25" s="96"/>
      <c r="LC25" s="357"/>
      <c r="LD25" s="96"/>
      <c r="LE25" s="99"/>
      <c r="LF25" s="74"/>
      <c r="LG25" s="676">
        <f t="shared" si="35"/>
        <v>0</v>
      </c>
      <c r="LJ25" s="98"/>
      <c r="LK25" s="15">
        <v>18</v>
      </c>
      <c r="LL25" s="306"/>
      <c r="LM25" s="357"/>
      <c r="LN25" s="306"/>
      <c r="LO25" s="99"/>
      <c r="LP25" s="74"/>
      <c r="LQ25" s="676">
        <f t="shared" si="36"/>
        <v>0</v>
      </c>
      <c r="LT25" s="98"/>
      <c r="LU25" s="15">
        <v>18</v>
      </c>
      <c r="LV25" s="96"/>
      <c r="LW25" s="357"/>
      <c r="LX25" s="96"/>
      <c r="LY25" s="99"/>
      <c r="LZ25" s="74"/>
      <c r="MA25" s="676">
        <f t="shared" si="37"/>
        <v>0</v>
      </c>
      <c r="MC25" s="98"/>
      <c r="MD25" s="15">
        <v>18</v>
      </c>
      <c r="ME25" s="428"/>
      <c r="MF25" s="357"/>
      <c r="MG25" s="428"/>
      <c r="MH25" s="99"/>
      <c r="MI25" s="74"/>
      <c r="MJ25" s="74">
        <f t="shared" si="38"/>
        <v>0</v>
      </c>
      <c r="MM25" s="98"/>
      <c r="MN25" s="15">
        <v>18</v>
      </c>
      <c r="MO25" s="96"/>
      <c r="MP25" s="357"/>
      <c r="MQ25" s="96"/>
      <c r="MR25" s="99"/>
      <c r="MS25" s="74"/>
      <c r="MT25" s="74">
        <f t="shared" si="39"/>
        <v>0</v>
      </c>
      <c r="MW25" s="98"/>
      <c r="MX25" s="15">
        <v>18</v>
      </c>
      <c r="MY25" s="428"/>
      <c r="MZ25" s="357"/>
      <c r="NA25" s="428"/>
      <c r="NB25" s="350"/>
      <c r="NC25" s="74"/>
      <c r="ND25" s="74">
        <f t="shared" si="57"/>
        <v>0</v>
      </c>
      <c r="NG25" s="98"/>
      <c r="NH25" s="15">
        <v>18</v>
      </c>
      <c r="NI25" s="96"/>
      <c r="NJ25" s="357"/>
      <c r="NK25" s="96"/>
      <c r="NL25" s="99"/>
      <c r="NM25" s="74"/>
      <c r="NN25" s="74">
        <f t="shared" si="40"/>
        <v>0</v>
      </c>
      <c r="NQ25" s="98"/>
      <c r="NR25" s="15">
        <v>18</v>
      </c>
      <c r="NS25" s="96"/>
      <c r="NT25" s="357"/>
      <c r="NU25" s="96"/>
      <c r="NV25" s="99"/>
      <c r="NW25" s="74"/>
      <c r="NX25" s="74">
        <f t="shared" si="41"/>
        <v>0</v>
      </c>
      <c r="OA25" s="98"/>
      <c r="OB25" s="15">
        <v>18</v>
      </c>
      <c r="OC25" s="96"/>
      <c r="OD25" s="357"/>
      <c r="OE25" s="96"/>
      <c r="OF25" s="99"/>
      <c r="OG25" s="74"/>
      <c r="OH25" s="74">
        <f t="shared" si="42"/>
        <v>0</v>
      </c>
      <c r="OK25" s="98"/>
      <c r="OL25" s="15">
        <v>18</v>
      </c>
      <c r="OM25" s="96"/>
      <c r="ON25" s="357"/>
      <c r="OO25" s="96"/>
      <c r="OP25" s="99"/>
      <c r="OQ25" s="74"/>
      <c r="OR25" s="74">
        <f t="shared" si="43"/>
        <v>0</v>
      </c>
      <c r="OU25" s="98"/>
      <c r="OV25" s="15">
        <v>18</v>
      </c>
      <c r="OW25" s="306"/>
      <c r="OX25" s="362"/>
      <c r="OY25" s="306"/>
      <c r="OZ25" s="350"/>
      <c r="PA25" s="292"/>
      <c r="PB25" s="292">
        <f t="shared" si="44"/>
        <v>0</v>
      </c>
      <c r="PE25" s="98"/>
      <c r="PF25" s="15">
        <v>18</v>
      </c>
      <c r="PG25" s="96"/>
      <c r="PH25" s="357"/>
      <c r="PI25" s="96"/>
      <c r="PJ25" s="99"/>
      <c r="PK25" s="74"/>
      <c r="PL25" s="74">
        <f t="shared" si="45"/>
        <v>0</v>
      </c>
      <c r="PO25" s="111"/>
      <c r="PP25" s="15">
        <v>18</v>
      </c>
      <c r="PQ25" s="96"/>
      <c r="PR25" s="357"/>
      <c r="PS25" s="96"/>
      <c r="PT25" s="99"/>
      <c r="PU25" s="74"/>
      <c r="PX25" s="111"/>
      <c r="PY25" s="15">
        <v>18</v>
      </c>
      <c r="PZ25" s="96"/>
      <c r="QA25" s="144"/>
      <c r="QB25" s="96"/>
      <c r="QC25" s="99"/>
      <c r="QD25" s="74"/>
      <c r="QG25" s="111"/>
      <c r="QH25" s="15">
        <v>18</v>
      </c>
      <c r="QI25" s="96"/>
      <c r="QJ25" s="357"/>
      <c r="QK25" s="96"/>
      <c r="QL25" s="99"/>
      <c r="QM25" s="74"/>
      <c r="QP25" s="111"/>
      <c r="QQ25" s="15">
        <v>18</v>
      </c>
      <c r="QR25" s="96"/>
      <c r="QS25" s="357"/>
      <c r="QT25" s="96"/>
      <c r="QU25" s="99"/>
      <c r="QV25" s="74"/>
      <c r="QY25" s="111"/>
      <c r="QZ25" s="15">
        <v>18</v>
      </c>
      <c r="RA25" s="96"/>
      <c r="RB25" s="357"/>
      <c r="RC25" s="96"/>
      <c r="RD25" s="99"/>
      <c r="RE25" s="74"/>
      <c r="RH25" s="111"/>
      <c r="RI25" s="15">
        <v>18</v>
      </c>
      <c r="RJ25" s="96"/>
      <c r="RK25" s="357"/>
      <c r="RL25" s="96"/>
      <c r="RM25" s="99"/>
      <c r="RN25" s="416"/>
      <c r="RQ25" s="111"/>
      <c r="RR25" s="15">
        <v>18</v>
      </c>
      <c r="RS25" s="96"/>
      <c r="RT25" s="144"/>
      <c r="RU25" s="96"/>
      <c r="RV25" s="99"/>
      <c r="RW25" s="74"/>
      <c r="RZ25" s="111"/>
      <c r="SA25" s="15">
        <v>18</v>
      </c>
      <c r="SB25" s="96"/>
      <c r="SC25" s="83"/>
      <c r="SD25" s="96"/>
      <c r="SE25" s="99"/>
      <c r="SF25" s="74"/>
      <c r="SI25" s="111"/>
      <c r="SJ25" s="15">
        <v>18</v>
      </c>
      <c r="SK25" s="96"/>
      <c r="SL25" s="83"/>
      <c r="SM25" s="96"/>
      <c r="SN25" s="99"/>
      <c r="SO25" s="74"/>
      <c r="SR25" s="111"/>
      <c r="SS25" s="15"/>
      <c r="ST25" s="96"/>
      <c r="SU25" s="83"/>
      <c r="SV25" s="96"/>
      <c r="SW25" s="99"/>
      <c r="SX25" s="74"/>
      <c r="TA25" s="111"/>
      <c r="TB25" s="15">
        <v>18</v>
      </c>
      <c r="TC25" s="96"/>
      <c r="TD25" s="427"/>
      <c r="TE25" s="195"/>
      <c r="TF25" s="420"/>
      <c r="TG25" s="419"/>
      <c r="TJ25" s="111"/>
      <c r="TK25" s="15"/>
      <c r="TL25" s="96"/>
      <c r="TM25" s="83"/>
      <c r="TN25" s="96"/>
      <c r="TO25" s="99"/>
      <c r="TP25" s="74"/>
      <c r="TS25" s="111"/>
      <c r="TT25" s="15">
        <v>18</v>
      </c>
      <c r="TU25" s="96"/>
      <c r="TV25" s="83"/>
      <c r="TW25" s="96"/>
      <c r="TX25" s="99"/>
      <c r="TY25" s="74"/>
      <c r="UB25" s="111"/>
      <c r="UC25" s="15"/>
      <c r="UD25" s="96"/>
      <c r="UE25" s="83"/>
      <c r="UF25" s="96"/>
      <c r="UG25" s="99"/>
      <c r="UH25" s="74"/>
      <c r="UK25" s="111"/>
      <c r="UL25" s="15">
        <v>18</v>
      </c>
      <c r="UM25" s="96"/>
      <c r="UN25" s="83"/>
      <c r="UO25" s="96"/>
      <c r="UP25" s="99"/>
      <c r="UQ25" s="74"/>
      <c r="UT25" s="111"/>
      <c r="UU25" s="15">
        <v>18</v>
      </c>
      <c r="UV25" s="96"/>
      <c r="UW25" s="83"/>
      <c r="UX25" s="96"/>
      <c r="UY25" s="99"/>
      <c r="UZ25" s="74"/>
      <c r="VC25" s="111"/>
      <c r="VD25" s="15">
        <v>18</v>
      </c>
      <c r="VE25" s="96"/>
      <c r="VF25" s="83"/>
      <c r="VG25" s="96"/>
      <c r="VH25" s="99"/>
      <c r="VI25" s="74"/>
      <c r="VL25" s="111"/>
      <c r="VM25" s="15">
        <v>18</v>
      </c>
      <c r="VN25" s="96"/>
      <c r="VO25" s="83"/>
      <c r="VP25" s="96"/>
      <c r="VQ25" s="99"/>
      <c r="VR25" s="74"/>
      <c r="VU25" s="111"/>
      <c r="VV25" s="15">
        <v>18</v>
      </c>
      <c r="VW25" s="96"/>
      <c r="VX25" s="83"/>
      <c r="VY25" s="96"/>
      <c r="VZ25" s="99"/>
      <c r="WA25" s="74"/>
      <c r="WD25" s="111"/>
      <c r="WE25" s="15">
        <v>18</v>
      </c>
      <c r="WF25" s="96"/>
      <c r="WG25" s="83"/>
      <c r="WH25" s="96"/>
      <c r="WI25" s="99"/>
      <c r="WJ25" s="74"/>
      <c r="WM25" s="111"/>
      <c r="WN25" s="15">
        <v>18</v>
      </c>
      <c r="WO25" s="96"/>
      <c r="WP25" s="83"/>
      <c r="WQ25" s="96"/>
      <c r="WR25" s="99"/>
      <c r="WS25" s="74"/>
      <c r="WV25" s="111"/>
      <c r="WW25" s="15">
        <v>18</v>
      </c>
      <c r="WX25" s="96"/>
      <c r="WY25" s="83"/>
      <c r="WZ25" s="96"/>
      <c r="XA25" s="99"/>
      <c r="XB25" s="74"/>
      <c r="XE25" s="111"/>
      <c r="XF25" s="15">
        <v>18</v>
      </c>
      <c r="XG25" s="96"/>
      <c r="XH25" s="83"/>
      <c r="XI25" s="96"/>
      <c r="XJ25" s="99"/>
      <c r="XK25" s="74"/>
      <c r="XN25" s="111"/>
      <c r="XO25" s="15">
        <v>18</v>
      </c>
      <c r="XP25" s="96"/>
      <c r="XQ25" s="83"/>
      <c r="XR25" s="96"/>
      <c r="XS25" s="99"/>
      <c r="XT25" s="74"/>
      <c r="XW25" s="111"/>
      <c r="XX25" s="15">
        <v>18</v>
      </c>
      <c r="XY25" s="96"/>
      <c r="XZ25" s="83"/>
      <c r="YA25" s="96"/>
      <c r="YB25" s="99"/>
      <c r="YC25" s="74"/>
      <c r="YF25" s="111"/>
      <c r="YG25" s="15">
        <v>18</v>
      </c>
      <c r="YH25" s="96"/>
      <c r="YI25" s="83"/>
      <c r="YJ25" s="96"/>
      <c r="YK25" s="99"/>
      <c r="YL25" s="74"/>
      <c r="YO25" s="111"/>
      <c r="YP25" s="15">
        <v>18</v>
      </c>
      <c r="YQ25" s="96"/>
      <c r="YR25" s="83"/>
      <c r="YS25" s="96"/>
      <c r="YT25" s="99"/>
      <c r="YU25" s="74"/>
      <c r="YX25" s="111"/>
      <c r="YY25" s="15">
        <v>18</v>
      </c>
      <c r="YZ25" s="96"/>
      <c r="ZA25" s="83"/>
      <c r="ZB25" s="96"/>
      <c r="ZC25" s="99"/>
      <c r="ZD25" s="74"/>
      <c r="ZG25" s="111"/>
      <c r="ZH25" s="15">
        <v>18</v>
      </c>
      <c r="ZI25" s="96"/>
      <c r="ZJ25" s="83"/>
      <c r="ZK25" s="96"/>
      <c r="ZL25" s="99"/>
      <c r="ZM25" s="74"/>
      <c r="ZP25" s="111"/>
      <c r="ZQ25" s="15">
        <v>18</v>
      </c>
      <c r="ZR25" s="96"/>
      <c r="ZS25" s="83"/>
      <c r="ZT25" s="96"/>
      <c r="ZU25" s="99"/>
      <c r="ZV25" s="74"/>
      <c r="ZY25" s="111"/>
      <c r="ZZ25" s="15">
        <v>18</v>
      </c>
      <c r="AAA25" s="96"/>
      <c r="AAB25" s="83"/>
      <c r="AAC25" s="96"/>
      <c r="AAD25" s="99"/>
      <c r="AAE25" s="74"/>
      <c r="AAH25" s="111"/>
      <c r="AAI25" s="15">
        <v>18</v>
      </c>
      <c r="AAJ25" s="96"/>
      <c r="AAK25" s="83"/>
      <c r="AAL25" s="96"/>
      <c r="AAM25" s="99"/>
      <c r="AAN25" s="74"/>
      <c r="AAQ25" s="111"/>
      <c r="AAR25" s="15">
        <v>18</v>
      </c>
      <c r="AAS25" s="96"/>
      <c r="AAT25" s="83"/>
      <c r="AAU25" s="96"/>
      <c r="AAV25" s="99"/>
      <c r="AAW25" s="74"/>
      <c r="AAZ25" s="111"/>
      <c r="ABA25" s="15">
        <v>18</v>
      </c>
      <c r="ABB25" s="96"/>
      <c r="ABC25" s="83"/>
      <c r="ABD25" s="96"/>
      <c r="ABE25" s="99"/>
      <c r="ABF25" s="74"/>
      <c r="ABI25" s="111"/>
      <c r="ABJ25" s="15">
        <v>18</v>
      </c>
      <c r="ABK25" s="96"/>
      <c r="ABL25" s="83"/>
      <c r="ABM25" s="96"/>
      <c r="ABN25" s="99"/>
      <c r="ABO25" s="74"/>
      <c r="ABR25" s="111"/>
      <c r="ABS25" s="15">
        <v>18</v>
      </c>
      <c r="ABT25" s="96"/>
      <c r="ABU25" s="83"/>
      <c r="ABV25" s="96"/>
      <c r="ABW25" s="99"/>
      <c r="ABX25" s="74"/>
      <c r="ACA25" s="111"/>
      <c r="ACB25" s="15">
        <v>18</v>
      </c>
      <c r="ACC25" s="96"/>
      <c r="ACD25" s="83"/>
      <c r="ACE25" s="96"/>
      <c r="ACF25" s="99"/>
      <c r="ACG25" s="74"/>
      <c r="ACJ25" s="111"/>
      <c r="ACK25" s="15">
        <v>18</v>
      </c>
      <c r="ACL25" s="96"/>
      <c r="ACM25" s="83"/>
      <c r="ACN25" s="96"/>
      <c r="ACO25" s="99"/>
      <c r="ACP25" s="74"/>
      <c r="ACS25" s="111"/>
      <c r="ACT25" s="15">
        <v>18</v>
      </c>
      <c r="ACU25" s="96"/>
      <c r="ACV25" s="83"/>
      <c r="ACW25" s="96"/>
      <c r="ACX25" s="99"/>
      <c r="ACY25" s="74"/>
      <c r="ADB25" s="111"/>
      <c r="ADC25" s="15">
        <v>18</v>
      </c>
      <c r="ADD25" s="96"/>
      <c r="ADE25" s="83"/>
      <c r="ADF25" s="96"/>
      <c r="ADG25" s="99"/>
      <c r="ADH25" s="74"/>
      <c r="ADK25" s="111"/>
      <c r="ADL25" s="15">
        <v>18</v>
      </c>
      <c r="ADM25" s="96"/>
      <c r="ADN25" s="83"/>
      <c r="ADO25" s="96"/>
      <c r="ADP25" s="99"/>
      <c r="ADQ25" s="74"/>
      <c r="ADT25" s="111"/>
      <c r="ADU25" s="15">
        <v>18</v>
      </c>
      <c r="ADV25" s="96"/>
      <c r="ADW25" s="83"/>
      <c r="ADX25" s="96"/>
      <c r="ADY25" s="99"/>
      <c r="ADZ25" s="74"/>
      <c r="AEC25" s="111"/>
      <c r="AED25" s="15">
        <v>18</v>
      </c>
      <c r="AEE25" s="96"/>
      <c r="AEF25" s="83"/>
      <c r="AEG25" s="96"/>
      <c r="AEH25" s="99"/>
      <c r="AEI25" s="74"/>
      <c r="AEL25" s="111"/>
      <c r="AEM25" s="15">
        <v>18</v>
      </c>
      <c r="AEN25" s="96"/>
      <c r="AEO25" s="83"/>
      <c r="AEP25" s="96"/>
      <c r="AEQ25" s="99"/>
      <c r="AER25" s="74"/>
    </row>
    <row r="26" spans="1:827" x14ac:dyDescent="0.25">
      <c r="A26" s="146">
        <v>23</v>
      </c>
      <c r="B26" s="79" t="str">
        <f t="shared" ref="B26:I26" si="65">HW5</f>
        <v xml:space="preserve">SEABORD FOODS </v>
      </c>
      <c r="C26" s="79" t="str">
        <f t="shared" si="65"/>
        <v>Seaboard</v>
      </c>
      <c r="D26" s="107" t="str">
        <f t="shared" si="65"/>
        <v>PED. 68401506</v>
      </c>
      <c r="E26" s="144">
        <f t="shared" si="65"/>
        <v>44407</v>
      </c>
      <c r="F26" s="90">
        <f t="shared" si="65"/>
        <v>18932.599999999999</v>
      </c>
      <c r="G26" s="76">
        <f t="shared" si="65"/>
        <v>21</v>
      </c>
      <c r="H26" s="49">
        <f t="shared" si="65"/>
        <v>18988.7</v>
      </c>
      <c r="I26" s="110">
        <f t="shared" si="65"/>
        <v>-56.100000000002183</v>
      </c>
      <c r="L26" s="98"/>
      <c r="M26" s="15">
        <v>18</v>
      </c>
      <c r="N26" s="96">
        <v>943.9</v>
      </c>
      <c r="O26" s="357">
        <v>44382</v>
      </c>
      <c r="P26" s="96">
        <v>943.9</v>
      </c>
      <c r="Q26" s="73" t="s">
        <v>408</v>
      </c>
      <c r="R26" s="74">
        <v>43</v>
      </c>
      <c r="S26" s="676">
        <f t="shared" si="47"/>
        <v>40587.699999999997</v>
      </c>
      <c r="T26" s="267"/>
      <c r="V26" s="250"/>
      <c r="W26" s="15">
        <v>19</v>
      </c>
      <c r="X26" s="306">
        <v>902.64</v>
      </c>
      <c r="Y26" s="362">
        <v>44384</v>
      </c>
      <c r="Z26" s="306">
        <v>902.64</v>
      </c>
      <c r="AA26" s="422" t="s">
        <v>422</v>
      </c>
      <c r="AB26" s="292">
        <v>43</v>
      </c>
      <c r="AC26" s="354">
        <f t="shared" si="7"/>
        <v>38813.519999999997</v>
      </c>
      <c r="AF26" s="111"/>
      <c r="AG26" s="15">
        <v>19</v>
      </c>
      <c r="AH26" s="96">
        <v>921.69</v>
      </c>
      <c r="AI26" s="357">
        <v>44385</v>
      </c>
      <c r="AJ26" s="96">
        <v>921.69</v>
      </c>
      <c r="AK26" s="99" t="s">
        <v>429</v>
      </c>
      <c r="AL26" s="74">
        <v>45</v>
      </c>
      <c r="AM26" s="684">
        <f t="shared" si="8"/>
        <v>41476.050000000003</v>
      </c>
      <c r="AP26" s="111"/>
      <c r="AQ26" s="15">
        <v>19</v>
      </c>
      <c r="AR26" s="351">
        <v>892.2</v>
      </c>
      <c r="AS26" s="362">
        <v>44386</v>
      </c>
      <c r="AT26" s="351">
        <v>892.2</v>
      </c>
      <c r="AU26" s="350" t="s">
        <v>436</v>
      </c>
      <c r="AV26" s="292">
        <v>46</v>
      </c>
      <c r="AW26" s="354">
        <f t="shared" si="9"/>
        <v>41041.200000000004</v>
      </c>
      <c r="AZ26" s="111"/>
      <c r="BA26" s="15">
        <v>19</v>
      </c>
      <c r="BB26" s="96">
        <v>890.4</v>
      </c>
      <c r="BC26" s="144">
        <v>44386</v>
      </c>
      <c r="BD26" s="96">
        <v>890.4</v>
      </c>
      <c r="BE26" s="99" t="s">
        <v>428</v>
      </c>
      <c r="BF26" s="416">
        <v>46</v>
      </c>
      <c r="BG26" s="704">
        <f t="shared" si="10"/>
        <v>40958.400000000001</v>
      </c>
      <c r="BJ26" s="111"/>
      <c r="BK26" s="15">
        <v>19</v>
      </c>
      <c r="BL26" s="96">
        <v>872.3</v>
      </c>
      <c r="BM26" s="144">
        <v>44390</v>
      </c>
      <c r="BN26" s="96">
        <v>872.3</v>
      </c>
      <c r="BO26" s="99" t="s">
        <v>459</v>
      </c>
      <c r="BP26" s="416">
        <v>48</v>
      </c>
      <c r="BQ26" s="704">
        <f t="shared" si="11"/>
        <v>41870.399999999994</v>
      </c>
      <c r="BT26" s="111"/>
      <c r="BU26" s="289">
        <v>19</v>
      </c>
      <c r="BV26" s="306">
        <v>846.9</v>
      </c>
      <c r="BW26" s="417">
        <v>44390</v>
      </c>
      <c r="BX26" s="306">
        <v>846.9</v>
      </c>
      <c r="BY26" s="420" t="s">
        <v>456</v>
      </c>
      <c r="BZ26" s="419">
        <v>48</v>
      </c>
      <c r="CA26" s="676">
        <f t="shared" si="12"/>
        <v>40651.199999999997</v>
      </c>
      <c r="CD26" s="111"/>
      <c r="CE26" s="15">
        <v>19</v>
      </c>
      <c r="CF26" s="96">
        <v>921.69</v>
      </c>
      <c r="CG26" s="417">
        <v>44391</v>
      </c>
      <c r="CH26" s="96">
        <v>921.69</v>
      </c>
      <c r="CI26" s="420" t="s">
        <v>470</v>
      </c>
      <c r="CJ26" s="419">
        <v>48</v>
      </c>
      <c r="CK26" s="676">
        <f t="shared" si="13"/>
        <v>44241.120000000003</v>
      </c>
      <c r="CN26" s="742"/>
      <c r="CO26" s="15">
        <v>19</v>
      </c>
      <c r="CP26" s="306">
        <v>966.6</v>
      </c>
      <c r="CQ26" s="417">
        <v>44392</v>
      </c>
      <c r="CR26" s="306">
        <v>966.6</v>
      </c>
      <c r="CS26" s="420" t="s">
        <v>474</v>
      </c>
      <c r="CT26" s="419">
        <v>49</v>
      </c>
      <c r="CU26" s="689">
        <f t="shared" si="48"/>
        <v>47363.4</v>
      </c>
      <c r="CX26" s="111"/>
      <c r="CY26" s="15">
        <v>19</v>
      </c>
      <c r="CZ26" s="96">
        <v>890.4</v>
      </c>
      <c r="DA26" s="357">
        <v>44393</v>
      </c>
      <c r="DB26" s="96">
        <v>890.4</v>
      </c>
      <c r="DC26" s="99" t="s">
        <v>482</v>
      </c>
      <c r="DD26" s="74">
        <v>50</v>
      </c>
      <c r="DE26" s="676">
        <f t="shared" si="14"/>
        <v>44520</v>
      </c>
      <c r="DH26" s="111"/>
      <c r="DI26" s="15">
        <v>19</v>
      </c>
      <c r="DJ26" s="96">
        <v>885</v>
      </c>
      <c r="DK26" s="417">
        <v>44393</v>
      </c>
      <c r="DL26" s="96">
        <v>885</v>
      </c>
      <c r="DM26" s="420" t="s">
        <v>483</v>
      </c>
      <c r="DN26" s="419">
        <v>50</v>
      </c>
      <c r="DO26" s="689">
        <f t="shared" si="15"/>
        <v>44250</v>
      </c>
      <c r="DR26" s="111"/>
      <c r="DS26" s="15">
        <v>19</v>
      </c>
      <c r="DT26" s="96">
        <v>873.6</v>
      </c>
      <c r="DU26" s="417">
        <v>44397</v>
      </c>
      <c r="DV26" s="96">
        <v>873.6</v>
      </c>
      <c r="DW26" s="420" t="s">
        <v>505</v>
      </c>
      <c r="DX26" s="419">
        <v>52</v>
      </c>
      <c r="DY26" s="676">
        <f t="shared" si="16"/>
        <v>45427.200000000004</v>
      </c>
      <c r="EB26" s="111"/>
      <c r="EC26" s="15">
        <v>19</v>
      </c>
      <c r="ED26" s="72">
        <v>918.1</v>
      </c>
      <c r="EE26" s="373">
        <v>44398</v>
      </c>
      <c r="EF26" s="72">
        <v>918.1</v>
      </c>
      <c r="EG26" s="73" t="s">
        <v>510</v>
      </c>
      <c r="EH26" s="74">
        <v>52</v>
      </c>
      <c r="EI26" s="676">
        <f t="shared" si="17"/>
        <v>47741.200000000004</v>
      </c>
      <c r="EL26" s="98"/>
      <c r="EM26" s="15">
        <v>19</v>
      </c>
      <c r="EN26" s="306">
        <v>909.9</v>
      </c>
      <c r="EO26" s="362">
        <v>44399</v>
      </c>
      <c r="EP26" s="306">
        <v>909.9</v>
      </c>
      <c r="EQ26" s="291" t="s">
        <v>521</v>
      </c>
      <c r="ER26" s="292">
        <v>52</v>
      </c>
      <c r="ES26" s="676">
        <f t="shared" si="18"/>
        <v>47314.799999999996</v>
      </c>
      <c r="EV26" s="111"/>
      <c r="EW26" s="15">
        <v>19</v>
      </c>
      <c r="EX26" s="72">
        <v>892.2</v>
      </c>
      <c r="EY26" s="373">
        <v>44400</v>
      </c>
      <c r="EZ26" s="72">
        <v>892.2</v>
      </c>
      <c r="FA26" s="291" t="s">
        <v>529</v>
      </c>
      <c r="FB26" s="74">
        <v>52</v>
      </c>
      <c r="FC26" s="354">
        <f t="shared" si="19"/>
        <v>46394.400000000001</v>
      </c>
      <c r="FF26" s="98"/>
      <c r="FG26" s="15">
        <v>19</v>
      </c>
      <c r="FH26" s="306">
        <v>895.8</v>
      </c>
      <c r="FI26" s="362">
        <v>44400</v>
      </c>
      <c r="FJ26" s="306">
        <v>895.8</v>
      </c>
      <c r="FK26" s="291" t="s">
        <v>531</v>
      </c>
      <c r="FL26" s="292">
        <v>52</v>
      </c>
      <c r="FM26" s="676">
        <f t="shared" si="20"/>
        <v>46581.599999999999</v>
      </c>
      <c r="FP26" s="111"/>
      <c r="FQ26" s="15">
        <v>19</v>
      </c>
      <c r="FR26" s="96">
        <v>949.82</v>
      </c>
      <c r="FS26" s="357">
        <v>44401</v>
      </c>
      <c r="FT26" s="96">
        <v>949.82</v>
      </c>
      <c r="FU26" s="73" t="s">
        <v>538</v>
      </c>
      <c r="FV26" s="74">
        <v>54</v>
      </c>
      <c r="FW26" s="676">
        <f t="shared" si="21"/>
        <v>51290.280000000006</v>
      </c>
      <c r="FX26" s="74"/>
      <c r="FZ26" s="111"/>
      <c r="GA26" s="15">
        <v>19</v>
      </c>
      <c r="GB26" s="72">
        <v>894</v>
      </c>
      <c r="GC26" s="573">
        <v>44404</v>
      </c>
      <c r="GD26" s="72">
        <v>894</v>
      </c>
      <c r="GE26" s="291" t="s">
        <v>546</v>
      </c>
      <c r="GF26" s="292">
        <v>54</v>
      </c>
      <c r="GG26" s="354">
        <f t="shared" si="22"/>
        <v>48276</v>
      </c>
      <c r="GJ26" s="111"/>
      <c r="GK26" s="15">
        <v>19</v>
      </c>
      <c r="GL26" s="551">
        <v>900.4</v>
      </c>
      <c r="GM26" s="357">
        <v>44404</v>
      </c>
      <c r="GN26" s="551">
        <v>900.4</v>
      </c>
      <c r="GO26" s="99" t="s">
        <v>548</v>
      </c>
      <c r="GP26" s="74">
        <v>54</v>
      </c>
      <c r="GQ26" s="676">
        <f t="shared" si="23"/>
        <v>48621.599999999999</v>
      </c>
      <c r="GT26" s="111"/>
      <c r="GU26" s="15">
        <v>19</v>
      </c>
      <c r="GV26" s="96">
        <v>925.78</v>
      </c>
      <c r="GW26" s="357">
        <v>44405</v>
      </c>
      <c r="GX26" s="96">
        <v>925.78</v>
      </c>
      <c r="GY26" s="99" t="s">
        <v>552</v>
      </c>
      <c r="GZ26" s="74">
        <v>54</v>
      </c>
      <c r="HA26" s="676">
        <f t="shared" si="24"/>
        <v>49992.119999999995</v>
      </c>
      <c r="HD26" s="111"/>
      <c r="HE26" s="15">
        <v>19</v>
      </c>
      <c r="HF26" s="96">
        <v>935.3</v>
      </c>
      <c r="HG26" s="357">
        <v>44407</v>
      </c>
      <c r="HH26" s="96">
        <v>935.3</v>
      </c>
      <c r="HI26" s="99" t="s">
        <v>557</v>
      </c>
      <c r="HJ26" s="74">
        <v>54</v>
      </c>
      <c r="HK26" s="676">
        <f t="shared" si="25"/>
        <v>50506.2</v>
      </c>
      <c r="HN26" s="250"/>
      <c r="HO26" s="15">
        <v>19</v>
      </c>
      <c r="HP26" s="306">
        <v>934.8</v>
      </c>
      <c r="HQ26" s="362">
        <v>44408</v>
      </c>
      <c r="HR26" s="306">
        <v>934.8</v>
      </c>
      <c r="HS26" s="422" t="s">
        <v>564</v>
      </c>
      <c r="HT26" s="292">
        <v>54</v>
      </c>
      <c r="HU26" s="354">
        <f t="shared" si="26"/>
        <v>50479.199999999997</v>
      </c>
      <c r="HX26" s="111"/>
      <c r="HY26" s="15">
        <v>19</v>
      </c>
      <c r="HZ26" s="72">
        <v>871.3</v>
      </c>
      <c r="IA26" s="373">
        <v>44407</v>
      </c>
      <c r="IB26" s="72">
        <v>871.3</v>
      </c>
      <c r="IC26" s="73" t="s">
        <v>560</v>
      </c>
      <c r="ID26" s="74">
        <v>54</v>
      </c>
      <c r="IE26" s="676">
        <f t="shared" si="27"/>
        <v>47050.2</v>
      </c>
      <c r="IH26" s="111"/>
      <c r="II26" s="15">
        <v>19</v>
      </c>
      <c r="IJ26" s="72"/>
      <c r="IK26" s="373"/>
      <c r="IL26" s="72"/>
      <c r="IM26" s="73"/>
      <c r="IN26" s="74"/>
      <c r="IO26" s="676">
        <f t="shared" si="28"/>
        <v>0</v>
      </c>
      <c r="IR26" s="111"/>
      <c r="IS26" s="15">
        <v>19</v>
      </c>
      <c r="IT26" s="306"/>
      <c r="IU26" s="270"/>
      <c r="IV26" s="306"/>
      <c r="IW26" s="580"/>
      <c r="IX26" s="292"/>
      <c r="IY26" s="354">
        <f t="shared" si="29"/>
        <v>0</v>
      </c>
      <c r="JA26" s="72"/>
      <c r="JB26" s="111"/>
      <c r="JC26" s="15">
        <v>19</v>
      </c>
      <c r="JD26" s="96"/>
      <c r="JE26" s="373"/>
      <c r="JF26" s="96"/>
      <c r="JG26" s="73"/>
      <c r="JH26" s="74"/>
      <c r="JI26" s="676">
        <f t="shared" si="30"/>
        <v>0</v>
      </c>
      <c r="JL26" s="111"/>
      <c r="JM26" s="15">
        <v>19</v>
      </c>
      <c r="JN26" s="96"/>
      <c r="JO26" s="357"/>
      <c r="JP26" s="96"/>
      <c r="JQ26" s="73"/>
      <c r="JR26" s="74"/>
      <c r="JS26" s="676">
        <f t="shared" si="31"/>
        <v>0</v>
      </c>
      <c r="JV26" s="98"/>
      <c r="JW26" s="15">
        <v>19</v>
      </c>
      <c r="JX26" s="72"/>
      <c r="JY26" s="373"/>
      <c r="JZ26" s="72"/>
      <c r="KA26" s="73"/>
      <c r="KB26" s="74"/>
      <c r="KC26" s="676">
        <f t="shared" si="32"/>
        <v>0</v>
      </c>
      <c r="KF26" s="98"/>
      <c r="KG26" s="15">
        <v>19</v>
      </c>
      <c r="KH26" s="72"/>
      <c r="KI26" s="373"/>
      <c r="KJ26" s="72"/>
      <c r="KK26" s="73"/>
      <c r="KL26" s="74"/>
      <c r="KM26" s="676">
        <f t="shared" si="33"/>
        <v>0</v>
      </c>
      <c r="KP26" s="98"/>
      <c r="KQ26" s="15">
        <v>19</v>
      </c>
      <c r="KR26" s="72"/>
      <c r="KS26" s="373"/>
      <c r="KT26" s="72"/>
      <c r="KU26" s="73"/>
      <c r="KV26" s="74"/>
      <c r="KW26" s="676">
        <f t="shared" si="34"/>
        <v>0</v>
      </c>
      <c r="KZ26" s="111"/>
      <c r="LA26" s="15">
        <v>19</v>
      </c>
      <c r="LB26" s="96"/>
      <c r="LC26" s="357"/>
      <c r="LD26" s="96"/>
      <c r="LE26" s="99"/>
      <c r="LF26" s="74"/>
      <c r="LG26" s="676">
        <f t="shared" si="35"/>
        <v>0</v>
      </c>
      <c r="LJ26" s="111"/>
      <c r="LK26" s="15">
        <v>19</v>
      </c>
      <c r="LL26" s="306"/>
      <c r="LM26" s="357"/>
      <c r="LN26" s="306"/>
      <c r="LO26" s="99"/>
      <c r="LP26" s="74"/>
      <c r="LQ26" s="676">
        <f t="shared" si="36"/>
        <v>0</v>
      </c>
      <c r="LT26" s="111"/>
      <c r="LU26" s="15">
        <v>19</v>
      </c>
      <c r="LV26" s="96"/>
      <c r="LW26" s="357"/>
      <c r="LX26" s="96"/>
      <c r="LY26" s="99"/>
      <c r="LZ26" s="74"/>
      <c r="MA26" s="676">
        <f t="shared" si="37"/>
        <v>0</v>
      </c>
      <c r="MC26" s="111"/>
      <c r="MD26" s="15">
        <v>19</v>
      </c>
      <c r="ME26" s="428"/>
      <c r="MF26" s="357"/>
      <c r="MG26" s="428"/>
      <c r="MH26" s="99"/>
      <c r="MI26" s="74"/>
      <c r="MJ26" s="74">
        <f t="shared" si="38"/>
        <v>0</v>
      </c>
      <c r="MM26" s="111"/>
      <c r="MN26" s="15">
        <v>19</v>
      </c>
      <c r="MO26" s="96"/>
      <c r="MP26" s="357"/>
      <c r="MQ26" s="96"/>
      <c r="MR26" s="99"/>
      <c r="MS26" s="74"/>
      <c r="MT26" s="74">
        <f t="shared" si="39"/>
        <v>0</v>
      </c>
      <c r="MW26" s="111"/>
      <c r="MX26" s="15">
        <v>19</v>
      </c>
      <c r="MY26" s="428"/>
      <c r="MZ26" s="357"/>
      <c r="NA26" s="428"/>
      <c r="NB26" s="350"/>
      <c r="NC26" s="74"/>
      <c r="ND26" s="74">
        <f t="shared" si="57"/>
        <v>0</v>
      </c>
      <c r="NG26" s="111"/>
      <c r="NH26" s="15">
        <v>19</v>
      </c>
      <c r="NI26" s="96"/>
      <c r="NJ26" s="357"/>
      <c r="NK26" s="96"/>
      <c r="NL26" s="99"/>
      <c r="NM26" s="74"/>
      <c r="NN26" s="74">
        <f t="shared" si="40"/>
        <v>0</v>
      </c>
      <c r="NQ26" s="111"/>
      <c r="NR26" s="15">
        <v>19</v>
      </c>
      <c r="NS26" s="96"/>
      <c r="NT26" s="357"/>
      <c r="NU26" s="96"/>
      <c r="NV26" s="99"/>
      <c r="NW26" s="74"/>
      <c r="NX26" s="74">
        <f t="shared" si="41"/>
        <v>0</v>
      </c>
      <c r="OA26" s="111"/>
      <c r="OB26" s="15">
        <v>19</v>
      </c>
      <c r="OC26" s="96"/>
      <c r="OD26" s="357"/>
      <c r="OE26" s="96"/>
      <c r="OF26" s="99"/>
      <c r="OG26" s="74"/>
      <c r="OH26" s="74">
        <f t="shared" si="42"/>
        <v>0</v>
      </c>
      <c r="OK26" s="111"/>
      <c r="OL26" s="15">
        <v>19</v>
      </c>
      <c r="OM26" s="96"/>
      <c r="ON26" s="357"/>
      <c r="OO26" s="96"/>
      <c r="OP26" s="99"/>
      <c r="OQ26" s="74"/>
      <c r="OR26" s="74">
        <f t="shared" si="43"/>
        <v>0</v>
      </c>
      <c r="OU26" s="111"/>
      <c r="OV26" s="15">
        <v>19</v>
      </c>
      <c r="OW26" s="306"/>
      <c r="OX26" s="362"/>
      <c r="OY26" s="306"/>
      <c r="OZ26" s="350"/>
      <c r="PA26" s="292"/>
      <c r="PB26" s="292">
        <f t="shared" si="44"/>
        <v>0</v>
      </c>
      <c r="PE26" s="98"/>
      <c r="PF26" s="15">
        <v>19</v>
      </c>
      <c r="PG26" s="96"/>
      <c r="PH26" s="357"/>
      <c r="PI26" s="96"/>
      <c r="PJ26" s="99"/>
      <c r="PK26" s="74"/>
      <c r="PL26" s="74">
        <f t="shared" si="45"/>
        <v>0</v>
      </c>
      <c r="PO26" s="111"/>
      <c r="PP26" s="15">
        <v>19</v>
      </c>
      <c r="PQ26" s="96"/>
      <c r="PR26" s="357"/>
      <c r="PS26" s="96"/>
      <c r="PT26" s="99"/>
      <c r="PU26" s="74"/>
      <c r="PX26" s="111"/>
      <c r="PY26" s="15">
        <v>19</v>
      </c>
      <c r="PZ26" s="96"/>
      <c r="QA26" s="144"/>
      <c r="QB26" s="96"/>
      <c r="QC26" s="99"/>
      <c r="QD26" s="74"/>
      <c r="QG26" s="111"/>
      <c r="QH26" s="15">
        <v>19</v>
      </c>
      <c r="QI26" s="96"/>
      <c r="QJ26" s="357"/>
      <c r="QK26" s="96"/>
      <c r="QL26" s="99"/>
      <c r="QM26" s="74"/>
      <c r="QP26" s="111"/>
      <c r="QQ26" s="15">
        <v>19</v>
      </c>
      <c r="QR26" s="96"/>
      <c r="QS26" s="357"/>
      <c r="QT26" s="96"/>
      <c r="QU26" s="99"/>
      <c r="QV26" s="74"/>
      <c r="QY26" s="111"/>
      <c r="QZ26" s="15">
        <v>19</v>
      </c>
      <c r="RA26" s="96"/>
      <c r="RB26" s="357"/>
      <c r="RC26" s="96"/>
      <c r="RD26" s="99"/>
      <c r="RE26" s="74"/>
      <c r="RH26" s="111"/>
      <c r="RI26" s="15">
        <v>19</v>
      </c>
      <c r="RJ26" s="96"/>
      <c r="RK26" s="357"/>
      <c r="RL26" s="96"/>
      <c r="RM26" s="99"/>
      <c r="RN26" s="416"/>
      <c r="RQ26" s="111"/>
      <c r="RR26" s="15">
        <v>19</v>
      </c>
      <c r="RS26" s="96"/>
      <c r="RT26" s="144"/>
      <c r="RU26" s="96"/>
      <c r="RV26" s="99"/>
      <c r="RW26" s="74"/>
      <c r="RZ26" s="111"/>
      <c r="SA26" s="15">
        <v>19</v>
      </c>
      <c r="SB26" s="96"/>
      <c r="SC26" s="83"/>
      <c r="SD26" s="96"/>
      <c r="SE26" s="99"/>
      <c r="SF26" s="74"/>
      <c r="SI26" s="111"/>
      <c r="SJ26" s="15">
        <v>19</v>
      </c>
      <c r="SK26" s="96"/>
      <c r="SL26" s="83"/>
      <c r="SM26" s="96"/>
      <c r="SN26" s="99"/>
      <c r="SO26" s="74"/>
      <c r="SR26" s="111"/>
      <c r="SS26" s="15"/>
      <c r="ST26" s="96"/>
      <c r="SU26" s="83"/>
      <c r="SV26" s="96"/>
      <c r="SW26" s="99"/>
      <c r="SX26" s="74"/>
      <c r="TA26" s="111"/>
      <c r="TB26" s="15">
        <v>19</v>
      </c>
      <c r="TC26" s="96"/>
      <c r="TD26" s="427"/>
      <c r="TE26" s="195"/>
      <c r="TF26" s="420"/>
      <c r="TG26" s="419"/>
      <c r="TJ26" s="111"/>
      <c r="TK26" s="15"/>
      <c r="TL26" s="96"/>
      <c r="TM26" s="83"/>
      <c r="TN26" s="96"/>
      <c r="TO26" s="99"/>
      <c r="TP26" s="74"/>
      <c r="TS26" s="111"/>
      <c r="TT26" s="15">
        <v>19</v>
      </c>
      <c r="TU26" s="96"/>
      <c r="TV26" s="83"/>
      <c r="TW26" s="96"/>
      <c r="TX26" s="99"/>
      <c r="TY26" s="74"/>
      <c r="UB26" s="111"/>
      <c r="UC26" s="15"/>
      <c r="UD26" s="96"/>
      <c r="UE26" s="83"/>
      <c r="UF26" s="96"/>
      <c r="UG26" s="99"/>
      <c r="UH26" s="74"/>
      <c r="UK26" s="111"/>
      <c r="UL26" s="15">
        <v>19</v>
      </c>
      <c r="UM26" s="96"/>
      <c r="UN26" s="83"/>
      <c r="UO26" s="96"/>
      <c r="UP26" s="99"/>
      <c r="UQ26" s="74"/>
      <c r="UT26" s="111"/>
      <c r="UU26" s="15">
        <v>19</v>
      </c>
      <c r="UV26" s="96"/>
      <c r="UW26" s="83"/>
      <c r="UX26" s="96"/>
      <c r="UY26" s="99"/>
      <c r="UZ26" s="74"/>
      <c r="VC26" s="111"/>
      <c r="VD26" s="15">
        <v>19</v>
      </c>
      <c r="VE26" s="96"/>
      <c r="VF26" s="83"/>
      <c r="VG26" s="96"/>
      <c r="VH26" s="99"/>
      <c r="VI26" s="74"/>
      <c r="VL26" s="111"/>
      <c r="VM26" s="15">
        <v>19</v>
      </c>
      <c r="VN26" s="96"/>
      <c r="VO26" s="83"/>
      <c r="VP26" s="96"/>
      <c r="VQ26" s="99"/>
      <c r="VR26" s="74"/>
      <c r="VU26" s="111"/>
      <c r="VV26" s="15">
        <v>19</v>
      </c>
      <c r="VW26" s="96"/>
      <c r="VX26" s="83"/>
      <c r="VY26" s="96"/>
      <c r="VZ26" s="99"/>
      <c r="WA26" s="74"/>
      <c r="WD26" s="111"/>
      <c r="WE26" s="15">
        <v>19</v>
      </c>
      <c r="WF26" s="96"/>
      <c r="WG26" s="83"/>
      <c r="WH26" s="96"/>
      <c r="WI26" s="99"/>
      <c r="WJ26" s="74"/>
      <c r="WM26" s="111"/>
      <c r="WN26" s="15">
        <v>19</v>
      </c>
      <c r="WO26" s="96"/>
      <c r="WP26" s="83"/>
      <c r="WQ26" s="96"/>
      <c r="WR26" s="99"/>
      <c r="WS26" s="74"/>
      <c r="WV26" s="111"/>
      <c r="WW26" s="15">
        <v>19</v>
      </c>
      <c r="WX26" s="96"/>
      <c r="WY26" s="83"/>
      <c r="WZ26" s="96"/>
      <c r="XA26" s="99"/>
      <c r="XB26" s="74"/>
      <c r="XE26" s="111"/>
      <c r="XF26" s="15">
        <v>19</v>
      </c>
      <c r="XG26" s="96"/>
      <c r="XH26" s="83"/>
      <c r="XI26" s="96"/>
      <c r="XJ26" s="99"/>
      <c r="XK26" s="74"/>
      <c r="XN26" s="111"/>
      <c r="XO26" s="15">
        <v>19</v>
      </c>
      <c r="XP26" s="96"/>
      <c r="XQ26" s="83"/>
      <c r="XR26" s="96"/>
      <c r="XS26" s="99"/>
      <c r="XT26" s="74"/>
      <c r="XW26" s="111"/>
      <c r="XX26" s="15">
        <v>19</v>
      </c>
      <c r="XY26" s="96"/>
      <c r="XZ26" s="83"/>
      <c r="YA26" s="96"/>
      <c r="YB26" s="99"/>
      <c r="YC26" s="74"/>
      <c r="YF26" s="111"/>
      <c r="YG26" s="15">
        <v>19</v>
      </c>
      <c r="YH26" s="96"/>
      <c r="YI26" s="83"/>
      <c r="YJ26" s="96"/>
      <c r="YK26" s="99"/>
      <c r="YL26" s="74"/>
      <c r="YO26" s="111"/>
      <c r="YP26" s="15">
        <v>19</v>
      </c>
      <c r="YQ26" s="96"/>
      <c r="YR26" s="83"/>
      <c r="YS26" s="96"/>
      <c r="YT26" s="99"/>
      <c r="YU26" s="74"/>
      <c r="YX26" s="111"/>
      <c r="YY26" s="15">
        <v>19</v>
      </c>
      <c r="YZ26" s="96"/>
      <c r="ZA26" s="83"/>
      <c r="ZB26" s="96"/>
      <c r="ZC26" s="99"/>
      <c r="ZD26" s="74"/>
      <c r="ZG26" s="111"/>
      <c r="ZH26" s="15">
        <v>19</v>
      </c>
      <c r="ZI26" s="96"/>
      <c r="ZJ26" s="83"/>
      <c r="ZK26" s="96"/>
      <c r="ZL26" s="99"/>
      <c r="ZM26" s="74"/>
      <c r="ZP26" s="111"/>
      <c r="ZQ26" s="15">
        <v>19</v>
      </c>
      <c r="ZR26" s="96"/>
      <c r="ZS26" s="83"/>
      <c r="ZT26" s="96"/>
      <c r="ZU26" s="99"/>
      <c r="ZV26" s="74"/>
      <c r="ZY26" s="111"/>
      <c r="ZZ26" s="15">
        <v>19</v>
      </c>
      <c r="AAA26" s="96"/>
      <c r="AAB26" s="83"/>
      <c r="AAC26" s="96"/>
      <c r="AAD26" s="99"/>
      <c r="AAE26" s="74"/>
      <c r="AAH26" s="111"/>
      <c r="AAI26" s="15">
        <v>19</v>
      </c>
      <c r="AAJ26" s="96"/>
      <c r="AAK26" s="83"/>
      <c r="AAL26" s="96"/>
      <c r="AAM26" s="99"/>
      <c r="AAN26" s="74"/>
      <c r="AAQ26" s="111"/>
      <c r="AAR26" s="15">
        <v>19</v>
      </c>
      <c r="AAS26" s="96"/>
      <c r="AAT26" s="83"/>
      <c r="AAU26" s="96"/>
      <c r="AAV26" s="99"/>
      <c r="AAW26" s="74"/>
      <c r="AAZ26" s="111"/>
      <c r="ABA26" s="15">
        <v>19</v>
      </c>
      <c r="ABB26" s="96"/>
      <c r="ABC26" s="83"/>
      <c r="ABD26" s="96"/>
      <c r="ABE26" s="99"/>
      <c r="ABF26" s="74"/>
      <c r="ABI26" s="111"/>
      <c r="ABJ26" s="15">
        <v>19</v>
      </c>
      <c r="ABK26" s="96"/>
      <c r="ABL26" s="83"/>
      <c r="ABM26" s="96"/>
      <c r="ABN26" s="99"/>
      <c r="ABO26" s="74"/>
      <c r="ABR26" s="111"/>
      <c r="ABS26" s="15">
        <v>19</v>
      </c>
      <c r="ABT26" s="96"/>
      <c r="ABU26" s="83"/>
      <c r="ABV26" s="96"/>
      <c r="ABW26" s="99"/>
      <c r="ABX26" s="74"/>
      <c r="ACA26" s="111"/>
      <c r="ACB26" s="15">
        <v>19</v>
      </c>
      <c r="ACC26" s="96"/>
      <c r="ACD26" s="83"/>
      <c r="ACE26" s="96"/>
      <c r="ACF26" s="99"/>
      <c r="ACG26" s="74"/>
      <c r="ACJ26" s="111"/>
      <c r="ACK26" s="15">
        <v>19</v>
      </c>
      <c r="ACL26" s="96"/>
      <c r="ACM26" s="83"/>
      <c r="ACN26" s="96"/>
      <c r="ACO26" s="99"/>
      <c r="ACP26" s="74"/>
      <c r="ACS26" s="111"/>
      <c r="ACT26" s="15">
        <v>19</v>
      </c>
      <c r="ACU26" s="96"/>
      <c r="ACV26" s="83"/>
      <c r="ACW26" s="96"/>
      <c r="ACX26" s="99"/>
      <c r="ACY26" s="74"/>
      <c r="ADB26" s="111"/>
      <c r="ADC26" s="15">
        <v>19</v>
      </c>
      <c r="ADD26" s="96"/>
      <c r="ADE26" s="83"/>
      <c r="ADF26" s="96"/>
      <c r="ADG26" s="99"/>
      <c r="ADH26" s="74"/>
      <c r="ADK26" s="111"/>
      <c r="ADL26" s="15">
        <v>19</v>
      </c>
      <c r="ADM26" s="96"/>
      <c r="ADN26" s="83"/>
      <c r="ADO26" s="96"/>
      <c r="ADP26" s="99"/>
      <c r="ADQ26" s="74"/>
      <c r="ADT26" s="111"/>
      <c r="ADU26" s="15">
        <v>19</v>
      </c>
      <c r="ADV26" s="96"/>
      <c r="ADW26" s="83"/>
      <c r="ADX26" s="96"/>
      <c r="ADY26" s="99"/>
      <c r="ADZ26" s="74"/>
      <c r="AEC26" s="111"/>
      <c r="AED26" s="15">
        <v>19</v>
      </c>
      <c r="AEE26" s="96"/>
      <c r="AEF26" s="83"/>
      <c r="AEG26" s="96"/>
      <c r="AEH26" s="99"/>
      <c r="AEI26" s="74"/>
      <c r="AEL26" s="111"/>
      <c r="AEM26" s="15">
        <v>19</v>
      </c>
      <c r="AEN26" s="96"/>
      <c r="AEO26" s="83"/>
      <c r="AEP26" s="96"/>
      <c r="AEQ26" s="99"/>
      <c r="AER26" s="74"/>
    </row>
    <row r="27" spans="1:827" ht="20.25" customHeight="1" x14ac:dyDescent="0.25">
      <c r="A27" s="146">
        <v>24</v>
      </c>
      <c r="B27" s="79">
        <f t="shared" ref="B27:I27" si="66">IG5</f>
        <v>0</v>
      </c>
      <c r="C27" s="275">
        <f t="shared" si="66"/>
        <v>0</v>
      </c>
      <c r="D27" s="107">
        <f t="shared" si="66"/>
        <v>0</v>
      </c>
      <c r="E27" s="144">
        <f t="shared" si="66"/>
        <v>0</v>
      </c>
      <c r="F27" s="90">
        <f t="shared" si="66"/>
        <v>0</v>
      </c>
      <c r="G27" s="76">
        <f t="shared" si="66"/>
        <v>0</v>
      </c>
      <c r="H27" s="49">
        <f t="shared" si="66"/>
        <v>0</v>
      </c>
      <c r="I27" s="110">
        <f t="shared" si="66"/>
        <v>0</v>
      </c>
      <c r="L27" s="111"/>
      <c r="M27" s="15">
        <v>19</v>
      </c>
      <c r="N27" s="96">
        <v>851.4</v>
      </c>
      <c r="O27" s="357">
        <v>44382</v>
      </c>
      <c r="P27" s="96">
        <v>851.4</v>
      </c>
      <c r="Q27" s="73" t="s">
        <v>408</v>
      </c>
      <c r="R27" s="74">
        <v>43</v>
      </c>
      <c r="S27" s="676">
        <f t="shared" si="47"/>
        <v>36610.199999999997</v>
      </c>
      <c r="T27" s="267"/>
      <c r="V27" s="250"/>
      <c r="W27" s="15">
        <v>20</v>
      </c>
      <c r="X27" s="306">
        <v>972.95</v>
      </c>
      <c r="Y27" s="362">
        <v>44384</v>
      </c>
      <c r="Z27" s="306">
        <v>972.95</v>
      </c>
      <c r="AA27" s="422" t="s">
        <v>422</v>
      </c>
      <c r="AB27" s="292">
        <v>43</v>
      </c>
      <c r="AC27" s="354">
        <f t="shared" si="7"/>
        <v>41836.85</v>
      </c>
      <c r="AF27" s="111"/>
      <c r="AG27" s="15">
        <v>20</v>
      </c>
      <c r="AH27" s="96">
        <v>943.01</v>
      </c>
      <c r="AI27" s="357">
        <v>44385</v>
      </c>
      <c r="AJ27" s="96">
        <v>943.01</v>
      </c>
      <c r="AK27" s="99" t="s">
        <v>429</v>
      </c>
      <c r="AL27" s="74">
        <v>45</v>
      </c>
      <c r="AM27" s="684">
        <f t="shared" si="8"/>
        <v>42435.45</v>
      </c>
      <c r="AP27" s="111"/>
      <c r="AQ27" s="15">
        <v>20</v>
      </c>
      <c r="AR27" s="351">
        <v>873.2</v>
      </c>
      <c r="AS27" s="362">
        <v>44386</v>
      </c>
      <c r="AT27" s="351">
        <v>873.2</v>
      </c>
      <c r="AU27" s="350" t="s">
        <v>436</v>
      </c>
      <c r="AV27" s="292">
        <v>46</v>
      </c>
      <c r="AW27" s="354">
        <f t="shared" si="9"/>
        <v>40167.200000000004</v>
      </c>
      <c r="AZ27" s="111"/>
      <c r="BA27" s="15">
        <v>20</v>
      </c>
      <c r="BB27" s="96">
        <v>884</v>
      </c>
      <c r="BC27" s="144">
        <v>44386</v>
      </c>
      <c r="BD27" s="96">
        <v>884</v>
      </c>
      <c r="BE27" s="99" t="s">
        <v>428</v>
      </c>
      <c r="BF27" s="416">
        <v>46</v>
      </c>
      <c r="BG27" s="704">
        <f t="shared" si="10"/>
        <v>40664</v>
      </c>
      <c r="BJ27" s="111"/>
      <c r="BK27" s="15">
        <v>20</v>
      </c>
      <c r="BL27" s="96">
        <v>865.9</v>
      </c>
      <c r="BM27" s="144">
        <v>44390</v>
      </c>
      <c r="BN27" s="96">
        <v>865.9</v>
      </c>
      <c r="BO27" s="99" t="s">
        <v>459</v>
      </c>
      <c r="BP27" s="416">
        <v>48</v>
      </c>
      <c r="BQ27" s="704">
        <f t="shared" si="11"/>
        <v>41563.199999999997</v>
      </c>
      <c r="BT27" s="111"/>
      <c r="BU27" s="289">
        <v>20</v>
      </c>
      <c r="BV27" s="306">
        <v>882.2</v>
      </c>
      <c r="BW27" s="417">
        <v>44390</v>
      </c>
      <c r="BX27" s="306">
        <v>882.2</v>
      </c>
      <c r="BY27" s="420" t="s">
        <v>456</v>
      </c>
      <c r="BZ27" s="419">
        <v>48</v>
      </c>
      <c r="CA27" s="676">
        <f t="shared" si="12"/>
        <v>42345.600000000006</v>
      </c>
      <c r="CD27" s="111"/>
      <c r="CE27" s="15">
        <v>20</v>
      </c>
      <c r="CF27" s="96">
        <v>923.51</v>
      </c>
      <c r="CG27" s="417">
        <v>44391</v>
      </c>
      <c r="CH27" s="96">
        <v>923.51</v>
      </c>
      <c r="CI27" s="420" t="s">
        <v>470</v>
      </c>
      <c r="CJ27" s="419">
        <v>48</v>
      </c>
      <c r="CK27" s="676">
        <f t="shared" si="13"/>
        <v>44328.479999999996</v>
      </c>
      <c r="CN27" s="742"/>
      <c r="CO27" s="15">
        <v>20</v>
      </c>
      <c r="CP27" s="306">
        <v>906.27</v>
      </c>
      <c r="CQ27" s="417">
        <v>44392</v>
      </c>
      <c r="CR27" s="306">
        <v>906.27</v>
      </c>
      <c r="CS27" s="420" t="s">
        <v>474</v>
      </c>
      <c r="CT27" s="419">
        <v>49</v>
      </c>
      <c r="CU27" s="689">
        <f t="shared" si="48"/>
        <v>44407.229999999996</v>
      </c>
      <c r="CX27" s="111"/>
      <c r="CY27" s="15">
        <v>20</v>
      </c>
      <c r="CZ27" s="96">
        <v>904.9</v>
      </c>
      <c r="DA27" s="357">
        <v>44393</v>
      </c>
      <c r="DB27" s="96">
        <v>904.9</v>
      </c>
      <c r="DC27" s="99" t="s">
        <v>482</v>
      </c>
      <c r="DD27" s="74">
        <v>50</v>
      </c>
      <c r="DE27" s="676">
        <f t="shared" si="14"/>
        <v>45245</v>
      </c>
      <c r="DH27" s="111"/>
      <c r="DI27" s="15">
        <v>20</v>
      </c>
      <c r="DJ27" s="96">
        <v>897.7</v>
      </c>
      <c r="DK27" s="417">
        <v>44393</v>
      </c>
      <c r="DL27" s="96">
        <v>897.7</v>
      </c>
      <c r="DM27" s="420" t="s">
        <v>483</v>
      </c>
      <c r="DN27" s="419">
        <v>50</v>
      </c>
      <c r="DO27" s="689">
        <f t="shared" si="15"/>
        <v>44885</v>
      </c>
      <c r="DR27" s="111"/>
      <c r="DS27" s="15">
        <v>20</v>
      </c>
      <c r="DT27" s="96">
        <v>934.4</v>
      </c>
      <c r="DU27" s="417">
        <v>44397</v>
      </c>
      <c r="DV27" s="96">
        <v>934.4</v>
      </c>
      <c r="DW27" s="420" t="s">
        <v>505</v>
      </c>
      <c r="DX27" s="419">
        <v>52</v>
      </c>
      <c r="DY27" s="676">
        <f t="shared" si="16"/>
        <v>48588.799999999996</v>
      </c>
      <c r="EB27" s="111"/>
      <c r="EC27" s="15">
        <v>20</v>
      </c>
      <c r="ED27" s="72">
        <v>927.1</v>
      </c>
      <c r="EE27" s="373">
        <v>44398</v>
      </c>
      <c r="EF27" s="72">
        <v>927.1</v>
      </c>
      <c r="EG27" s="73" t="s">
        <v>510</v>
      </c>
      <c r="EH27" s="74">
        <v>52</v>
      </c>
      <c r="EI27" s="676">
        <f t="shared" si="17"/>
        <v>48209.200000000004</v>
      </c>
      <c r="EL27" s="98"/>
      <c r="EM27" s="15">
        <v>20</v>
      </c>
      <c r="EN27" s="306">
        <v>962.06</v>
      </c>
      <c r="EO27" s="362">
        <v>44399</v>
      </c>
      <c r="EP27" s="306">
        <v>962.06</v>
      </c>
      <c r="EQ27" s="291" t="s">
        <v>520</v>
      </c>
      <c r="ER27" s="292">
        <v>52</v>
      </c>
      <c r="ES27" s="676">
        <f t="shared" si="18"/>
        <v>50027.119999999995</v>
      </c>
      <c r="EV27" s="111"/>
      <c r="EW27" s="15">
        <v>20</v>
      </c>
      <c r="EX27" s="72">
        <v>855</v>
      </c>
      <c r="EY27" s="373">
        <v>44400</v>
      </c>
      <c r="EZ27" s="72">
        <v>855</v>
      </c>
      <c r="FA27" s="291" t="s">
        <v>529</v>
      </c>
      <c r="FB27" s="74">
        <v>52</v>
      </c>
      <c r="FC27" s="354">
        <f t="shared" si="19"/>
        <v>44460</v>
      </c>
      <c r="FF27" s="98"/>
      <c r="FG27" s="15">
        <v>20</v>
      </c>
      <c r="FH27" s="306">
        <v>876.8</v>
      </c>
      <c r="FI27" s="362">
        <v>44400</v>
      </c>
      <c r="FJ27" s="306">
        <v>876.8</v>
      </c>
      <c r="FK27" s="291" t="s">
        <v>531</v>
      </c>
      <c r="FL27" s="292">
        <v>52</v>
      </c>
      <c r="FM27" s="676">
        <f t="shared" si="20"/>
        <v>45593.599999999999</v>
      </c>
      <c r="FP27" s="111"/>
      <c r="FQ27" s="15">
        <v>20</v>
      </c>
      <c r="FR27" s="96">
        <v>950.72</v>
      </c>
      <c r="FS27" s="357">
        <v>44401</v>
      </c>
      <c r="FT27" s="96">
        <v>950.72</v>
      </c>
      <c r="FU27" s="73" t="s">
        <v>538</v>
      </c>
      <c r="FV27" s="74">
        <v>54</v>
      </c>
      <c r="FW27" s="676">
        <f t="shared" si="21"/>
        <v>51338.880000000005</v>
      </c>
      <c r="FX27" s="74"/>
      <c r="FZ27" s="111"/>
      <c r="GA27" s="15">
        <v>20</v>
      </c>
      <c r="GB27" s="72">
        <v>883.1</v>
      </c>
      <c r="GC27" s="573">
        <v>44404</v>
      </c>
      <c r="GD27" s="72">
        <v>883.1</v>
      </c>
      <c r="GE27" s="291" t="s">
        <v>546</v>
      </c>
      <c r="GF27" s="292">
        <v>54</v>
      </c>
      <c r="GG27" s="354">
        <f t="shared" si="22"/>
        <v>47687.4</v>
      </c>
      <c r="GJ27" s="111"/>
      <c r="GK27" s="15">
        <v>20</v>
      </c>
      <c r="GL27" s="551">
        <v>909.4</v>
      </c>
      <c r="GM27" s="357">
        <v>44404</v>
      </c>
      <c r="GN27" s="551">
        <v>909.4</v>
      </c>
      <c r="GO27" s="99" t="s">
        <v>548</v>
      </c>
      <c r="GP27" s="74">
        <v>54</v>
      </c>
      <c r="GQ27" s="676">
        <f t="shared" si="23"/>
        <v>49107.6</v>
      </c>
      <c r="GT27" s="111"/>
      <c r="GU27" s="15">
        <v>20</v>
      </c>
      <c r="GV27" s="96">
        <v>965.24</v>
      </c>
      <c r="GW27" s="357">
        <v>44405</v>
      </c>
      <c r="GX27" s="96">
        <v>965.24</v>
      </c>
      <c r="GY27" s="99" t="s">
        <v>552</v>
      </c>
      <c r="GZ27" s="74">
        <v>54</v>
      </c>
      <c r="HA27" s="676">
        <f t="shared" si="24"/>
        <v>52122.96</v>
      </c>
      <c r="HD27" s="111"/>
      <c r="HE27" s="15">
        <v>20</v>
      </c>
      <c r="HF27" s="96">
        <v>953.45</v>
      </c>
      <c r="HG27" s="357">
        <v>44407</v>
      </c>
      <c r="HH27" s="96">
        <v>953.45</v>
      </c>
      <c r="HI27" s="99" t="s">
        <v>557</v>
      </c>
      <c r="HJ27" s="74">
        <v>54</v>
      </c>
      <c r="HK27" s="676">
        <f t="shared" si="25"/>
        <v>51486.3</v>
      </c>
      <c r="HN27" s="250"/>
      <c r="HO27" s="15">
        <v>20</v>
      </c>
      <c r="HP27" s="306">
        <v>882.7</v>
      </c>
      <c r="HQ27" s="362">
        <v>44408</v>
      </c>
      <c r="HR27" s="306">
        <v>882.7</v>
      </c>
      <c r="HS27" s="422" t="s">
        <v>564</v>
      </c>
      <c r="HT27" s="292">
        <v>54</v>
      </c>
      <c r="HU27" s="354">
        <f t="shared" si="26"/>
        <v>47665.8</v>
      </c>
      <c r="HX27" s="111"/>
      <c r="HY27" s="15">
        <v>20</v>
      </c>
      <c r="HZ27" s="72">
        <v>935.8</v>
      </c>
      <c r="IA27" s="373">
        <v>44407</v>
      </c>
      <c r="IB27" s="72">
        <v>935.8</v>
      </c>
      <c r="IC27" s="73" t="s">
        <v>560</v>
      </c>
      <c r="ID27" s="74">
        <v>54</v>
      </c>
      <c r="IE27" s="676">
        <f t="shared" si="27"/>
        <v>50533.2</v>
      </c>
      <c r="IH27" s="111"/>
      <c r="II27" s="15">
        <v>20</v>
      </c>
      <c r="IJ27" s="72"/>
      <c r="IK27" s="373"/>
      <c r="IL27" s="72"/>
      <c r="IM27" s="73"/>
      <c r="IN27" s="74"/>
      <c r="IO27" s="676">
        <f t="shared" si="28"/>
        <v>0</v>
      </c>
      <c r="IR27" s="111"/>
      <c r="IS27" s="15">
        <v>20</v>
      </c>
      <c r="IT27" s="306"/>
      <c r="IU27" s="270"/>
      <c r="IV27" s="306"/>
      <c r="IW27" s="580"/>
      <c r="IX27" s="292"/>
      <c r="IY27" s="354">
        <f t="shared" si="29"/>
        <v>0</v>
      </c>
      <c r="JA27" s="72"/>
      <c r="JB27" s="111"/>
      <c r="JC27" s="15">
        <v>20</v>
      </c>
      <c r="JD27" s="96"/>
      <c r="JE27" s="373"/>
      <c r="JF27" s="96"/>
      <c r="JG27" s="73"/>
      <c r="JH27" s="74"/>
      <c r="JI27" s="676">
        <f t="shared" si="30"/>
        <v>0</v>
      </c>
      <c r="JL27" s="111"/>
      <c r="JM27" s="15">
        <v>20</v>
      </c>
      <c r="JN27" s="96"/>
      <c r="JO27" s="357"/>
      <c r="JP27" s="96"/>
      <c r="JQ27" s="73"/>
      <c r="JR27" s="74"/>
      <c r="JS27" s="676">
        <f t="shared" si="31"/>
        <v>0</v>
      </c>
      <c r="JV27" s="98"/>
      <c r="JW27" s="15">
        <v>20</v>
      </c>
      <c r="JX27" s="72"/>
      <c r="JY27" s="373"/>
      <c r="JZ27" s="72"/>
      <c r="KA27" s="73"/>
      <c r="KB27" s="74"/>
      <c r="KC27" s="676">
        <f t="shared" si="32"/>
        <v>0</v>
      </c>
      <c r="KF27" s="98"/>
      <c r="KG27" s="15">
        <v>20</v>
      </c>
      <c r="KH27" s="72"/>
      <c r="KI27" s="373"/>
      <c r="KJ27" s="72"/>
      <c r="KK27" s="73"/>
      <c r="KL27" s="74"/>
      <c r="KM27" s="676">
        <f t="shared" si="33"/>
        <v>0</v>
      </c>
      <c r="KP27" s="98"/>
      <c r="KQ27" s="15">
        <v>20</v>
      </c>
      <c r="KR27" s="72"/>
      <c r="KS27" s="373"/>
      <c r="KT27" s="72"/>
      <c r="KU27" s="73"/>
      <c r="KV27" s="74"/>
      <c r="KW27" s="676">
        <f t="shared" si="34"/>
        <v>0</v>
      </c>
      <c r="KZ27" s="111"/>
      <c r="LA27" s="15">
        <v>20</v>
      </c>
      <c r="LB27" s="96"/>
      <c r="LC27" s="357"/>
      <c r="LD27" s="96"/>
      <c r="LE27" s="99"/>
      <c r="LF27" s="74"/>
      <c r="LG27" s="676">
        <f t="shared" si="35"/>
        <v>0</v>
      </c>
      <c r="LJ27" s="111"/>
      <c r="LK27" s="15">
        <v>20</v>
      </c>
      <c r="LL27" s="306"/>
      <c r="LM27" s="357"/>
      <c r="LN27" s="306"/>
      <c r="LO27" s="99"/>
      <c r="LP27" s="74"/>
      <c r="LQ27" s="676">
        <f t="shared" si="36"/>
        <v>0</v>
      </c>
      <c r="LT27" s="111"/>
      <c r="LU27" s="15">
        <v>20</v>
      </c>
      <c r="LV27" s="96"/>
      <c r="LW27" s="357"/>
      <c r="LX27" s="96"/>
      <c r="LY27" s="99"/>
      <c r="LZ27" s="74"/>
      <c r="MA27" s="676">
        <f t="shared" si="37"/>
        <v>0</v>
      </c>
      <c r="MC27" s="111"/>
      <c r="MD27" s="15">
        <v>20</v>
      </c>
      <c r="ME27" s="428"/>
      <c r="MF27" s="357"/>
      <c r="MG27" s="428"/>
      <c r="MH27" s="99"/>
      <c r="MI27" s="74"/>
      <c r="MJ27" s="74">
        <f t="shared" si="38"/>
        <v>0</v>
      </c>
      <c r="MM27" s="111"/>
      <c r="MN27" s="15">
        <v>20</v>
      </c>
      <c r="MO27" s="96"/>
      <c r="MP27" s="357"/>
      <c r="MQ27" s="96"/>
      <c r="MR27" s="99"/>
      <c r="MS27" s="74"/>
      <c r="MT27" s="74">
        <f t="shared" si="39"/>
        <v>0</v>
      </c>
      <c r="MW27" s="111"/>
      <c r="MX27" s="15">
        <v>20</v>
      </c>
      <c r="MY27" s="428"/>
      <c r="MZ27" s="357"/>
      <c r="NA27" s="428"/>
      <c r="NB27" s="350"/>
      <c r="NC27" s="74"/>
      <c r="ND27" s="74">
        <f t="shared" si="57"/>
        <v>0</v>
      </c>
      <c r="NG27" s="111"/>
      <c r="NH27" s="15">
        <v>20</v>
      </c>
      <c r="NI27" s="96"/>
      <c r="NJ27" s="357"/>
      <c r="NK27" s="96"/>
      <c r="NL27" s="99"/>
      <c r="NM27" s="74"/>
      <c r="NN27" s="74">
        <f t="shared" si="40"/>
        <v>0</v>
      </c>
      <c r="NQ27" s="111"/>
      <c r="NR27" s="15">
        <v>20</v>
      </c>
      <c r="NS27" s="96"/>
      <c r="NT27" s="357"/>
      <c r="NU27" s="96"/>
      <c r="NV27" s="99"/>
      <c r="NW27" s="74"/>
      <c r="NX27" s="74">
        <f t="shared" si="41"/>
        <v>0</v>
      </c>
      <c r="OA27" s="111"/>
      <c r="OB27" s="15">
        <v>20</v>
      </c>
      <c r="OC27" s="96"/>
      <c r="OD27" s="357"/>
      <c r="OE27" s="96"/>
      <c r="OF27" s="99"/>
      <c r="OG27" s="74"/>
      <c r="OH27" s="74">
        <f t="shared" si="42"/>
        <v>0</v>
      </c>
      <c r="OK27" s="111"/>
      <c r="OL27" s="15">
        <v>20</v>
      </c>
      <c r="OM27" s="96"/>
      <c r="ON27" s="357"/>
      <c r="OO27" s="96"/>
      <c r="OP27" s="99"/>
      <c r="OQ27" s="74"/>
      <c r="OR27" s="74">
        <f t="shared" si="43"/>
        <v>0</v>
      </c>
      <c r="OU27" s="111"/>
      <c r="OV27" s="15">
        <v>20</v>
      </c>
      <c r="OW27" s="306"/>
      <c r="OX27" s="362"/>
      <c r="OY27" s="306"/>
      <c r="OZ27" s="350"/>
      <c r="PA27" s="292"/>
      <c r="PB27" s="292">
        <f t="shared" si="44"/>
        <v>0</v>
      </c>
      <c r="PE27" s="111"/>
      <c r="PF27" s="15">
        <v>20</v>
      </c>
      <c r="PG27" s="96"/>
      <c r="PH27" s="357"/>
      <c r="PI27" s="96"/>
      <c r="PJ27" s="99"/>
      <c r="PK27" s="74"/>
      <c r="PL27" s="74">
        <f t="shared" si="45"/>
        <v>0</v>
      </c>
      <c r="PO27" s="111"/>
      <c r="PP27" s="15">
        <v>20</v>
      </c>
      <c r="PQ27" s="96"/>
      <c r="PR27" s="357"/>
      <c r="PS27" s="96"/>
      <c r="PT27" s="99"/>
      <c r="PU27" s="74"/>
      <c r="PX27" s="111"/>
      <c r="PY27" s="15">
        <v>20</v>
      </c>
      <c r="PZ27" s="96"/>
      <c r="QA27" s="144"/>
      <c r="QB27" s="96"/>
      <c r="QC27" s="99"/>
      <c r="QD27" s="74"/>
      <c r="QG27" s="111"/>
      <c r="QH27" s="15">
        <v>20</v>
      </c>
      <c r="QI27" s="96"/>
      <c r="QJ27" s="357"/>
      <c r="QK27" s="96"/>
      <c r="QL27" s="99"/>
      <c r="QM27" s="74"/>
      <c r="QP27" s="111"/>
      <c r="QQ27" s="15">
        <v>20</v>
      </c>
      <c r="QR27" s="96"/>
      <c r="QS27" s="357"/>
      <c r="QT27" s="96"/>
      <c r="QU27" s="99"/>
      <c r="QV27" s="74"/>
      <c r="QY27" s="111"/>
      <c r="QZ27" s="15">
        <v>20</v>
      </c>
      <c r="RA27" s="96"/>
      <c r="RB27" s="357"/>
      <c r="RC27" s="96"/>
      <c r="RD27" s="99"/>
      <c r="RE27" s="74"/>
      <c r="RH27" s="111"/>
      <c r="RI27" s="15">
        <v>20</v>
      </c>
      <c r="RJ27" s="96"/>
      <c r="RK27" s="357"/>
      <c r="RL27" s="96"/>
      <c r="RM27" s="99"/>
      <c r="RN27" s="416"/>
      <c r="RQ27" s="111"/>
      <c r="RR27" s="15">
        <v>20</v>
      </c>
      <c r="RS27" s="96"/>
      <c r="RT27" s="144"/>
      <c r="RU27" s="96"/>
      <c r="RV27" s="99"/>
      <c r="RW27" s="74"/>
      <c r="RZ27" s="111"/>
      <c r="SA27" s="15">
        <v>20</v>
      </c>
      <c r="SB27" s="96"/>
      <c r="SC27" s="83"/>
      <c r="SD27" s="96"/>
      <c r="SE27" s="99"/>
      <c r="SF27" s="74"/>
      <c r="SI27" s="111"/>
      <c r="SJ27" s="15">
        <v>20</v>
      </c>
      <c r="SK27" s="96"/>
      <c r="SL27" s="83"/>
      <c r="SM27" s="96"/>
      <c r="SN27" s="99"/>
      <c r="SO27" s="74"/>
      <c r="SR27" s="111"/>
      <c r="SS27" s="15"/>
      <c r="ST27" s="96"/>
      <c r="SU27" s="83"/>
      <c r="SV27" s="96"/>
      <c r="SW27" s="99"/>
      <c r="SX27" s="74"/>
      <c r="TA27" s="111"/>
      <c r="TB27" s="15">
        <v>20</v>
      </c>
      <c r="TC27" s="96"/>
      <c r="TD27" s="427"/>
      <c r="TE27" s="195"/>
      <c r="TF27" s="420"/>
      <c r="TG27" s="419"/>
      <c r="TJ27" s="111"/>
      <c r="TK27" s="15"/>
      <c r="TL27" s="96"/>
      <c r="TM27" s="83"/>
      <c r="TN27" s="96"/>
      <c r="TO27" s="99"/>
      <c r="TP27" s="74"/>
      <c r="TS27" s="111"/>
      <c r="TT27" s="15">
        <v>20</v>
      </c>
      <c r="TU27" s="96"/>
      <c r="TV27" s="83"/>
      <c r="TW27" s="96"/>
      <c r="TX27" s="99"/>
      <c r="TY27" s="74"/>
      <c r="UB27" s="111"/>
      <c r="UC27" s="15"/>
      <c r="UD27" s="96"/>
      <c r="UE27" s="83"/>
      <c r="UF27" s="96"/>
      <c r="UG27" s="99"/>
      <c r="UH27" s="74"/>
      <c r="UK27" s="111"/>
      <c r="UL27" s="15">
        <v>20</v>
      </c>
      <c r="UM27" s="96"/>
      <c r="UN27" s="83"/>
      <c r="UO27" s="96"/>
      <c r="UP27" s="99"/>
      <c r="UQ27" s="74"/>
      <c r="UT27" s="111"/>
      <c r="UU27" s="15">
        <v>20</v>
      </c>
      <c r="UV27" s="96"/>
      <c r="UW27" s="83"/>
      <c r="UX27" s="96"/>
      <c r="UY27" s="99"/>
      <c r="UZ27" s="74"/>
      <c r="VC27" s="111"/>
      <c r="VD27" s="15">
        <v>20</v>
      </c>
      <c r="VE27" s="96"/>
      <c r="VF27" s="83"/>
      <c r="VG27" s="96"/>
      <c r="VH27" s="99"/>
      <c r="VI27" s="74"/>
      <c r="VL27" s="111"/>
      <c r="VM27" s="15">
        <v>20</v>
      </c>
      <c r="VN27" s="96"/>
      <c r="VO27" s="83"/>
      <c r="VP27" s="96"/>
      <c r="VQ27" s="99"/>
      <c r="VR27" s="74"/>
      <c r="VU27" s="111"/>
      <c r="VV27" s="15">
        <v>20</v>
      </c>
      <c r="VW27" s="96"/>
      <c r="VX27" s="83"/>
      <c r="VY27" s="96"/>
      <c r="VZ27" s="99"/>
      <c r="WA27" s="74"/>
      <c r="WD27" s="111"/>
      <c r="WE27" s="15">
        <v>20</v>
      </c>
      <c r="WF27" s="96"/>
      <c r="WG27" s="83"/>
      <c r="WH27" s="96"/>
      <c r="WI27" s="99"/>
      <c r="WJ27" s="74"/>
      <c r="WM27" s="111"/>
      <c r="WN27" s="15">
        <v>20</v>
      </c>
      <c r="WO27" s="96"/>
      <c r="WP27" s="83"/>
      <c r="WQ27" s="96"/>
      <c r="WR27" s="99"/>
      <c r="WS27" s="74"/>
      <c r="WV27" s="111"/>
      <c r="WW27" s="15">
        <v>20</v>
      </c>
      <c r="WX27" s="96"/>
      <c r="WY27" s="83"/>
      <c r="WZ27" s="96"/>
      <c r="XA27" s="99"/>
      <c r="XB27" s="74"/>
      <c r="XE27" s="111"/>
      <c r="XF27" s="15">
        <v>20</v>
      </c>
      <c r="XG27" s="96"/>
      <c r="XH27" s="83"/>
      <c r="XI27" s="96"/>
      <c r="XJ27" s="99"/>
      <c r="XK27" s="74"/>
      <c r="XN27" s="111"/>
      <c r="XO27" s="15">
        <v>20</v>
      </c>
      <c r="XP27" s="96"/>
      <c r="XQ27" s="83"/>
      <c r="XR27" s="96"/>
      <c r="XS27" s="99"/>
      <c r="XT27" s="74"/>
      <c r="XW27" s="111"/>
      <c r="XX27" s="15">
        <v>20</v>
      </c>
      <c r="XY27" s="96"/>
      <c r="XZ27" s="83"/>
      <c r="YA27" s="96"/>
      <c r="YB27" s="99"/>
      <c r="YC27" s="74"/>
      <c r="YF27" s="111"/>
      <c r="YG27" s="15">
        <v>20</v>
      </c>
      <c r="YH27" s="96"/>
      <c r="YI27" s="83"/>
      <c r="YJ27" s="96"/>
      <c r="YK27" s="99"/>
      <c r="YL27" s="74"/>
      <c r="YO27" s="111"/>
      <c r="YP27" s="15">
        <v>20</v>
      </c>
      <c r="YQ27" s="96"/>
      <c r="YR27" s="83"/>
      <c r="YS27" s="96"/>
      <c r="YT27" s="99"/>
      <c r="YU27" s="74"/>
      <c r="YX27" s="111"/>
      <c r="YY27" s="15">
        <v>20</v>
      </c>
      <c r="YZ27" s="96"/>
      <c r="ZA27" s="83"/>
      <c r="ZB27" s="96"/>
      <c r="ZC27" s="99"/>
      <c r="ZD27" s="74"/>
      <c r="ZG27" s="111"/>
      <c r="ZH27" s="15">
        <v>20</v>
      </c>
      <c r="ZI27" s="96"/>
      <c r="ZJ27" s="83"/>
      <c r="ZK27" s="96"/>
      <c r="ZL27" s="99"/>
      <c r="ZM27" s="74"/>
      <c r="ZP27" s="111"/>
      <c r="ZQ27" s="15">
        <v>20</v>
      </c>
      <c r="ZR27" s="96"/>
      <c r="ZS27" s="83"/>
      <c r="ZT27" s="96"/>
      <c r="ZU27" s="99"/>
      <c r="ZV27" s="74"/>
      <c r="ZY27" s="111"/>
      <c r="ZZ27" s="15">
        <v>20</v>
      </c>
      <c r="AAA27" s="96"/>
      <c r="AAB27" s="83"/>
      <c r="AAC27" s="96"/>
      <c r="AAD27" s="99"/>
      <c r="AAE27" s="74"/>
      <c r="AAH27" s="111"/>
      <c r="AAI27" s="15">
        <v>20</v>
      </c>
      <c r="AAJ27" s="96"/>
      <c r="AAK27" s="83"/>
      <c r="AAL27" s="96"/>
      <c r="AAM27" s="99"/>
      <c r="AAN27" s="74"/>
      <c r="AAQ27" s="111"/>
      <c r="AAR27" s="15">
        <v>20</v>
      </c>
      <c r="AAS27" s="96"/>
      <c r="AAT27" s="83"/>
      <c r="AAU27" s="96"/>
      <c r="AAV27" s="99"/>
      <c r="AAW27" s="74"/>
      <c r="AAZ27" s="111"/>
      <c r="ABA27" s="15">
        <v>20</v>
      </c>
      <c r="ABB27" s="96"/>
      <c r="ABC27" s="83"/>
      <c r="ABD27" s="96"/>
      <c r="ABE27" s="99"/>
      <c r="ABF27" s="74"/>
      <c r="ABI27" s="111"/>
      <c r="ABJ27" s="15">
        <v>20</v>
      </c>
      <c r="ABK27" s="96"/>
      <c r="ABL27" s="83"/>
      <c r="ABM27" s="96"/>
      <c r="ABN27" s="99"/>
      <c r="ABO27" s="74"/>
      <c r="ABR27" s="111"/>
      <c r="ABS27" s="15">
        <v>20</v>
      </c>
      <c r="ABT27" s="96"/>
      <c r="ABU27" s="83"/>
      <c r="ABV27" s="96"/>
      <c r="ABW27" s="99"/>
      <c r="ABX27" s="74"/>
      <c r="ACA27" s="111"/>
      <c r="ACB27" s="15">
        <v>20</v>
      </c>
      <c r="ACC27" s="96"/>
      <c r="ACD27" s="83"/>
      <c r="ACE27" s="96"/>
      <c r="ACF27" s="99"/>
      <c r="ACG27" s="74"/>
      <c r="ACJ27" s="111"/>
      <c r="ACK27" s="15">
        <v>20</v>
      </c>
      <c r="ACL27" s="96"/>
      <c r="ACM27" s="83"/>
      <c r="ACN27" s="96"/>
      <c r="ACO27" s="99"/>
      <c r="ACP27" s="74"/>
      <c r="ACS27" s="111"/>
      <c r="ACT27" s="15">
        <v>20</v>
      </c>
      <c r="ACU27" s="96"/>
      <c r="ACV27" s="83"/>
      <c r="ACW27" s="96"/>
      <c r="ACX27" s="99"/>
      <c r="ACY27" s="74"/>
      <c r="ADB27" s="111"/>
      <c r="ADC27" s="15">
        <v>20</v>
      </c>
      <c r="ADD27" s="96"/>
      <c r="ADE27" s="83"/>
      <c r="ADF27" s="96"/>
      <c r="ADG27" s="99"/>
      <c r="ADH27" s="74"/>
      <c r="ADK27" s="111"/>
      <c r="ADL27" s="15">
        <v>20</v>
      </c>
      <c r="ADM27" s="96"/>
      <c r="ADN27" s="83"/>
      <c r="ADO27" s="96"/>
      <c r="ADP27" s="99"/>
      <c r="ADQ27" s="74"/>
      <c r="ADT27" s="111"/>
      <c r="ADU27" s="15">
        <v>20</v>
      </c>
      <c r="ADV27" s="96"/>
      <c r="ADW27" s="83"/>
      <c r="ADX27" s="96"/>
      <c r="ADY27" s="99"/>
      <c r="ADZ27" s="74"/>
      <c r="AEC27" s="111"/>
      <c r="AED27" s="15">
        <v>20</v>
      </c>
      <c r="AEE27" s="96"/>
      <c r="AEF27" s="83"/>
      <c r="AEG27" s="96"/>
      <c r="AEH27" s="99"/>
      <c r="AEI27" s="74"/>
      <c r="AEL27" s="111"/>
      <c r="AEM27" s="15">
        <v>20</v>
      </c>
      <c r="AEN27" s="96"/>
      <c r="AEO27" s="83"/>
      <c r="AEP27" s="96"/>
      <c r="AEQ27" s="99"/>
      <c r="AER27" s="74"/>
    </row>
    <row r="28" spans="1:827" x14ac:dyDescent="0.25">
      <c r="A28" s="146">
        <v>25</v>
      </c>
      <c r="B28" s="79">
        <f t="shared" ref="B28:I28" si="67">IQ5</f>
        <v>0</v>
      </c>
      <c r="C28" s="79">
        <f t="shared" si="67"/>
        <v>0</v>
      </c>
      <c r="D28" s="107">
        <f t="shared" si="67"/>
        <v>0</v>
      </c>
      <c r="E28" s="144">
        <f t="shared" si="67"/>
        <v>0</v>
      </c>
      <c r="F28" s="90">
        <f t="shared" si="67"/>
        <v>0</v>
      </c>
      <c r="G28" s="76">
        <f t="shared" si="67"/>
        <v>0</v>
      </c>
      <c r="H28" s="49">
        <f t="shared" si="67"/>
        <v>0</v>
      </c>
      <c r="I28" s="110">
        <f t="shared" si="67"/>
        <v>0</v>
      </c>
      <c r="L28" s="111"/>
      <c r="M28" s="15">
        <v>20</v>
      </c>
      <c r="N28" s="96">
        <v>869.5</v>
      </c>
      <c r="O28" s="357">
        <v>44382</v>
      </c>
      <c r="P28" s="96">
        <v>869.5</v>
      </c>
      <c r="Q28" s="73" t="s">
        <v>408</v>
      </c>
      <c r="R28" s="74">
        <v>43</v>
      </c>
      <c r="S28" s="676">
        <f t="shared" si="47"/>
        <v>37388.5</v>
      </c>
      <c r="T28" s="267"/>
      <c r="V28" s="111"/>
      <c r="W28" s="15">
        <v>21</v>
      </c>
      <c r="X28" s="306"/>
      <c r="Y28" s="362"/>
      <c r="Z28" s="306"/>
      <c r="AA28" s="422"/>
      <c r="AB28" s="292"/>
      <c r="AC28" s="354">
        <f t="shared" si="7"/>
        <v>0</v>
      </c>
      <c r="AF28" s="111"/>
      <c r="AG28" s="15">
        <v>21</v>
      </c>
      <c r="AH28" s="96"/>
      <c r="AI28" s="357"/>
      <c r="AJ28" s="96"/>
      <c r="AK28" s="99"/>
      <c r="AL28" s="74"/>
      <c r="AM28" s="684">
        <f t="shared" si="8"/>
        <v>0</v>
      </c>
      <c r="AP28" s="111"/>
      <c r="AQ28" s="15">
        <v>21</v>
      </c>
      <c r="AR28" s="351">
        <v>885</v>
      </c>
      <c r="AS28" s="362">
        <v>44386</v>
      </c>
      <c r="AT28" s="351">
        <v>885</v>
      </c>
      <c r="AU28" s="350" t="s">
        <v>436</v>
      </c>
      <c r="AV28" s="292">
        <v>46</v>
      </c>
      <c r="AW28" s="354">
        <f t="shared" si="9"/>
        <v>40710</v>
      </c>
      <c r="AZ28" s="111"/>
      <c r="BA28" s="15">
        <v>21</v>
      </c>
      <c r="BB28" s="96">
        <v>859.6</v>
      </c>
      <c r="BC28" s="144">
        <v>44386</v>
      </c>
      <c r="BD28" s="96">
        <v>859.6</v>
      </c>
      <c r="BE28" s="99" t="s">
        <v>428</v>
      </c>
      <c r="BF28" s="416">
        <v>46</v>
      </c>
      <c r="BG28" s="704">
        <f t="shared" si="10"/>
        <v>39541.599999999999</v>
      </c>
      <c r="BJ28" s="111"/>
      <c r="BK28" s="15">
        <v>21</v>
      </c>
      <c r="BL28" s="96"/>
      <c r="BM28" s="144"/>
      <c r="BN28" s="96"/>
      <c r="BO28" s="99"/>
      <c r="BP28" s="416"/>
      <c r="BQ28" s="704">
        <f t="shared" si="11"/>
        <v>0</v>
      </c>
      <c r="BT28" s="111"/>
      <c r="BU28" s="289">
        <v>21</v>
      </c>
      <c r="BV28" s="306"/>
      <c r="BW28" s="417"/>
      <c r="BX28" s="306"/>
      <c r="BY28" s="420"/>
      <c r="BZ28" s="419"/>
      <c r="CA28" s="676">
        <f t="shared" si="12"/>
        <v>0</v>
      </c>
      <c r="CD28" s="111"/>
      <c r="CE28" s="15">
        <v>21</v>
      </c>
      <c r="CF28" s="96"/>
      <c r="CG28" s="417"/>
      <c r="CH28" s="96"/>
      <c r="CI28" s="420"/>
      <c r="CJ28" s="419"/>
      <c r="CK28" s="676">
        <f t="shared" si="13"/>
        <v>0</v>
      </c>
      <c r="CN28" s="742"/>
      <c r="CO28" s="15">
        <v>21</v>
      </c>
      <c r="CP28" s="306"/>
      <c r="CQ28" s="417"/>
      <c r="CR28" s="306"/>
      <c r="CS28" s="420"/>
      <c r="CT28" s="419"/>
      <c r="CU28" s="689">
        <f t="shared" si="48"/>
        <v>0</v>
      </c>
      <c r="CX28" s="111"/>
      <c r="CY28" s="15">
        <v>21</v>
      </c>
      <c r="CZ28" s="96"/>
      <c r="DA28" s="357"/>
      <c r="DB28" s="96"/>
      <c r="DC28" s="99"/>
      <c r="DD28" s="74"/>
      <c r="DE28" s="676">
        <f t="shared" si="14"/>
        <v>0</v>
      </c>
      <c r="DH28" s="111"/>
      <c r="DI28" s="15">
        <v>21</v>
      </c>
      <c r="DJ28" s="96"/>
      <c r="DK28" s="417"/>
      <c r="DL28" s="96"/>
      <c r="DM28" s="420"/>
      <c r="DN28" s="419"/>
      <c r="DO28" s="689">
        <f t="shared" si="15"/>
        <v>0</v>
      </c>
      <c r="DR28" s="111"/>
      <c r="DS28" s="15">
        <v>21</v>
      </c>
      <c r="DT28" s="96">
        <v>903.6</v>
      </c>
      <c r="DU28" s="417">
        <v>44397</v>
      </c>
      <c r="DV28" s="96">
        <v>903.6</v>
      </c>
      <c r="DW28" s="420" t="s">
        <v>504</v>
      </c>
      <c r="DX28" s="419">
        <v>52</v>
      </c>
      <c r="DY28" s="676">
        <f t="shared" si="16"/>
        <v>46987.200000000004</v>
      </c>
      <c r="EB28" s="111"/>
      <c r="EC28" s="15">
        <v>21</v>
      </c>
      <c r="ED28" s="72">
        <v>898.1</v>
      </c>
      <c r="EE28" s="373">
        <v>44398</v>
      </c>
      <c r="EF28" s="72">
        <v>898.1</v>
      </c>
      <c r="EG28" s="73" t="s">
        <v>510</v>
      </c>
      <c r="EH28" s="74">
        <v>52</v>
      </c>
      <c r="EI28" s="676">
        <f t="shared" si="17"/>
        <v>46701.200000000004</v>
      </c>
      <c r="EL28" s="98"/>
      <c r="EM28" s="15">
        <v>21</v>
      </c>
      <c r="EN28" s="306"/>
      <c r="EO28" s="362"/>
      <c r="EP28" s="306"/>
      <c r="EQ28" s="291"/>
      <c r="ER28" s="292"/>
      <c r="ES28" s="676">
        <f t="shared" si="18"/>
        <v>0</v>
      </c>
      <c r="EV28" s="111"/>
      <c r="EW28" s="15">
        <v>21</v>
      </c>
      <c r="EX28" s="72">
        <v>877.7</v>
      </c>
      <c r="EY28" s="373">
        <v>44400</v>
      </c>
      <c r="EZ28" s="72">
        <v>877.7</v>
      </c>
      <c r="FA28" s="291" t="s">
        <v>529</v>
      </c>
      <c r="FB28" s="74">
        <v>52</v>
      </c>
      <c r="FC28" s="354">
        <f t="shared" si="19"/>
        <v>45640.4</v>
      </c>
      <c r="FF28" s="98"/>
      <c r="FG28" s="15">
        <v>21</v>
      </c>
      <c r="FH28" s="306">
        <v>816</v>
      </c>
      <c r="FI28" s="362">
        <v>44400</v>
      </c>
      <c r="FJ28" s="306">
        <v>816</v>
      </c>
      <c r="FK28" s="291" t="s">
        <v>531</v>
      </c>
      <c r="FL28" s="292">
        <v>52</v>
      </c>
      <c r="FM28" s="676">
        <f t="shared" si="20"/>
        <v>42432</v>
      </c>
      <c r="FP28" s="111"/>
      <c r="FQ28" s="15">
        <v>21</v>
      </c>
      <c r="FR28" s="96"/>
      <c r="FS28" s="357"/>
      <c r="FT28" s="96"/>
      <c r="FU28" s="73"/>
      <c r="FV28" s="74"/>
      <c r="FW28" s="676">
        <f t="shared" si="21"/>
        <v>0</v>
      </c>
      <c r="FX28" s="74"/>
      <c r="FZ28" s="111"/>
      <c r="GA28" s="15">
        <v>21</v>
      </c>
      <c r="GB28" s="72">
        <v>891.3</v>
      </c>
      <c r="GC28" s="573">
        <v>44404</v>
      </c>
      <c r="GD28" s="72">
        <v>891.3</v>
      </c>
      <c r="GE28" s="291" t="s">
        <v>546</v>
      </c>
      <c r="GF28" s="292">
        <v>54</v>
      </c>
      <c r="GG28" s="354">
        <f t="shared" si="22"/>
        <v>48130.2</v>
      </c>
      <c r="GJ28" s="111"/>
      <c r="GK28" s="15">
        <v>21</v>
      </c>
      <c r="GL28" s="551">
        <v>901.3</v>
      </c>
      <c r="GM28" s="357">
        <v>44404</v>
      </c>
      <c r="GN28" s="551">
        <v>901.3</v>
      </c>
      <c r="GO28" s="99" t="s">
        <v>548</v>
      </c>
      <c r="GP28" s="74">
        <v>54</v>
      </c>
      <c r="GQ28" s="676">
        <f t="shared" si="23"/>
        <v>48670.2</v>
      </c>
      <c r="GT28" s="111"/>
      <c r="GU28" s="15">
        <v>21</v>
      </c>
      <c r="GV28" s="96"/>
      <c r="GW28" s="357"/>
      <c r="GX28" s="96"/>
      <c r="GY28" s="99"/>
      <c r="GZ28" s="74"/>
      <c r="HA28" s="676">
        <f t="shared" si="24"/>
        <v>0</v>
      </c>
      <c r="HD28" s="111"/>
      <c r="HE28" s="15">
        <v>21</v>
      </c>
      <c r="HF28" s="96"/>
      <c r="HG28" s="357"/>
      <c r="HH28" s="96"/>
      <c r="HI28" s="99"/>
      <c r="HJ28" s="74"/>
      <c r="HK28" s="676">
        <f t="shared" si="25"/>
        <v>0</v>
      </c>
      <c r="HN28" s="111"/>
      <c r="HO28" s="15">
        <v>21</v>
      </c>
      <c r="HP28" s="306">
        <v>904.9</v>
      </c>
      <c r="HQ28" s="362">
        <v>44408</v>
      </c>
      <c r="HR28" s="306">
        <v>904.9</v>
      </c>
      <c r="HS28" s="422" t="s">
        <v>564</v>
      </c>
      <c r="HT28" s="292">
        <v>54</v>
      </c>
      <c r="HU28" s="354">
        <f t="shared" si="26"/>
        <v>48864.6</v>
      </c>
      <c r="HX28" s="111"/>
      <c r="HY28" s="15">
        <v>21</v>
      </c>
      <c r="HZ28" s="72">
        <v>897.7</v>
      </c>
      <c r="IA28" s="373">
        <v>44407</v>
      </c>
      <c r="IB28" s="72">
        <v>897.7</v>
      </c>
      <c r="IC28" s="73" t="s">
        <v>560</v>
      </c>
      <c r="ID28" s="74">
        <v>54</v>
      </c>
      <c r="IE28" s="676">
        <f t="shared" si="27"/>
        <v>48475.8</v>
      </c>
      <c r="IH28" s="111"/>
      <c r="II28" s="15">
        <v>21</v>
      </c>
      <c r="IJ28" s="72"/>
      <c r="IK28" s="373"/>
      <c r="IL28" s="72"/>
      <c r="IM28" s="73"/>
      <c r="IN28" s="74"/>
      <c r="IO28" s="676">
        <f t="shared" si="28"/>
        <v>0</v>
      </c>
      <c r="IR28" s="111"/>
      <c r="IS28" s="15">
        <v>21</v>
      </c>
      <c r="IT28" s="306"/>
      <c r="IU28" s="270"/>
      <c r="IV28" s="306"/>
      <c r="IW28" s="580"/>
      <c r="IX28" s="292"/>
      <c r="IY28" s="354">
        <f t="shared" si="29"/>
        <v>0</v>
      </c>
      <c r="JA28" s="72"/>
      <c r="JB28" s="111"/>
      <c r="JC28" s="15">
        <v>21</v>
      </c>
      <c r="JD28" s="72"/>
      <c r="JE28" s="373"/>
      <c r="JF28" s="72"/>
      <c r="JG28" s="73"/>
      <c r="JH28" s="74"/>
      <c r="JI28" s="676">
        <f t="shared" si="30"/>
        <v>0</v>
      </c>
      <c r="JL28" s="111"/>
      <c r="JM28" s="15">
        <v>21</v>
      </c>
      <c r="JN28" s="96"/>
      <c r="JO28" s="357"/>
      <c r="JP28" s="96"/>
      <c r="JQ28" s="73"/>
      <c r="JR28" s="74"/>
      <c r="JS28" s="676">
        <f>JR28*JP28</f>
        <v>0</v>
      </c>
      <c r="JV28" s="98"/>
      <c r="JW28" s="15">
        <v>21</v>
      </c>
      <c r="JX28" s="72"/>
      <c r="JY28" s="373"/>
      <c r="JZ28" s="72"/>
      <c r="KA28" s="73"/>
      <c r="KB28" s="74"/>
      <c r="KC28" s="676">
        <f t="shared" si="32"/>
        <v>0</v>
      </c>
      <c r="KF28" s="98"/>
      <c r="KG28" s="15">
        <v>21</v>
      </c>
      <c r="KH28" s="72"/>
      <c r="KI28" s="373"/>
      <c r="KJ28" s="72"/>
      <c r="KK28" s="73"/>
      <c r="KL28" s="74"/>
      <c r="KM28" s="676">
        <f t="shared" si="33"/>
        <v>0</v>
      </c>
      <c r="KP28" s="98"/>
      <c r="KQ28" s="15">
        <v>21</v>
      </c>
      <c r="KR28" s="72"/>
      <c r="KS28" s="373"/>
      <c r="KT28" s="72"/>
      <c r="KU28" s="73"/>
      <c r="KV28" s="74"/>
      <c r="KW28" s="676">
        <f t="shared" si="34"/>
        <v>0</v>
      </c>
      <c r="KZ28" s="111"/>
      <c r="LA28" s="15">
        <v>21</v>
      </c>
      <c r="LB28" s="96"/>
      <c r="LC28" s="357"/>
      <c r="LD28" s="96"/>
      <c r="LE28" s="99"/>
      <c r="LF28" s="74"/>
      <c r="LG28" s="676">
        <f t="shared" si="35"/>
        <v>0</v>
      </c>
      <c r="LJ28" s="111"/>
      <c r="LK28" s="15">
        <v>21</v>
      </c>
      <c r="LL28" s="96"/>
      <c r="LM28" s="357"/>
      <c r="LN28" s="96"/>
      <c r="LO28" s="99"/>
      <c r="LP28" s="74"/>
      <c r="LQ28" s="676">
        <f t="shared" si="36"/>
        <v>0</v>
      </c>
      <c r="LT28" s="111"/>
      <c r="LU28" s="15">
        <v>21</v>
      </c>
      <c r="LV28" s="96"/>
      <c r="LW28" s="357"/>
      <c r="LX28" s="96"/>
      <c r="LY28" s="99"/>
      <c r="LZ28" s="74"/>
      <c r="MA28" s="676">
        <f t="shared" si="37"/>
        <v>0</v>
      </c>
      <c r="MC28" s="111"/>
      <c r="MD28" s="15">
        <v>21</v>
      </c>
      <c r="ME28" s="428"/>
      <c r="MF28" s="357"/>
      <c r="MG28" s="428"/>
      <c r="MH28" s="99"/>
      <c r="MI28" s="74"/>
      <c r="MJ28" s="74">
        <f t="shared" si="38"/>
        <v>0</v>
      </c>
      <c r="MM28" s="111"/>
      <c r="MN28" s="15">
        <v>21</v>
      </c>
      <c r="MO28" s="96"/>
      <c r="MP28" s="357"/>
      <c r="MQ28" s="96"/>
      <c r="MR28" s="99"/>
      <c r="MS28" s="74"/>
      <c r="MT28" s="74">
        <f t="shared" si="39"/>
        <v>0</v>
      </c>
      <c r="MW28" s="111"/>
      <c r="MX28" s="15"/>
      <c r="MY28" s="428"/>
      <c r="MZ28" s="357"/>
      <c r="NA28" s="351"/>
      <c r="NB28" s="350"/>
      <c r="NC28" s="74"/>
      <c r="ND28" s="74">
        <v>0</v>
      </c>
      <c r="NG28" s="111"/>
      <c r="NH28" s="15">
        <v>21</v>
      </c>
      <c r="NI28" s="96"/>
      <c r="NJ28" s="357"/>
      <c r="NK28" s="96"/>
      <c r="NL28" s="99"/>
      <c r="NM28" s="74"/>
      <c r="NN28" s="74">
        <f t="shared" si="40"/>
        <v>0</v>
      </c>
      <c r="NQ28" s="111"/>
      <c r="NR28" s="15">
        <v>21</v>
      </c>
      <c r="NS28" s="96"/>
      <c r="NT28" s="357"/>
      <c r="NU28" s="96"/>
      <c r="NV28" s="99"/>
      <c r="NW28" s="74"/>
      <c r="NX28" s="74">
        <f t="shared" si="41"/>
        <v>0</v>
      </c>
      <c r="OA28" s="111"/>
      <c r="OB28" s="15">
        <v>21</v>
      </c>
      <c r="OC28" s="96"/>
      <c r="OD28" s="357"/>
      <c r="OE28" s="96"/>
      <c r="OF28" s="99"/>
      <c r="OG28" s="74"/>
      <c r="OH28" s="74">
        <f t="shared" si="42"/>
        <v>0</v>
      </c>
      <c r="OK28" s="111"/>
      <c r="OL28" s="15">
        <v>21</v>
      </c>
      <c r="OM28" s="96"/>
      <c r="ON28" s="357"/>
      <c r="OO28" s="96"/>
      <c r="OP28" s="99"/>
      <c r="OQ28" s="74"/>
      <c r="OR28" s="74">
        <f t="shared" si="43"/>
        <v>0</v>
      </c>
      <c r="OU28" s="111"/>
      <c r="OV28" s="15">
        <v>21</v>
      </c>
      <c r="OW28" s="306"/>
      <c r="OX28" s="362"/>
      <c r="OY28" s="306"/>
      <c r="OZ28" s="350"/>
      <c r="PA28" s="292"/>
      <c r="PB28" s="292">
        <f t="shared" si="44"/>
        <v>0</v>
      </c>
      <c r="PE28" s="111"/>
      <c r="PF28" s="15">
        <v>21</v>
      </c>
      <c r="PG28" s="96"/>
      <c r="PH28" s="357"/>
      <c r="PI28" s="96"/>
      <c r="PJ28" s="99"/>
      <c r="PK28" s="74"/>
      <c r="PL28" s="74">
        <f t="shared" si="45"/>
        <v>0</v>
      </c>
      <c r="PO28" s="111"/>
      <c r="PP28" s="15">
        <v>21</v>
      </c>
      <c r="PQ28" s="96"/>
      <c r="PR28" s="357"/>
      <c r="PS28" s="96"/>
      <c r="PT28" s="99"/>
      <c r="PU28" s="74"/>
      <c r="PX28" s="111"/>
      <c r="PY28" s="15">
        <v>21</v>
      </c>
      <c r="PZ28" s="96"/>
      <c r="QA28" s="144"/>
      <c r="QB28" s="96"/>
      <c r="QC28" s="99"/>
      <c r="QD28" s="74"/>
      <c r="QG28" s="111"/>
      <c r="QH28" s="15">
        <v>21</v>
      </c>
      <c r="QI28" s="96"/>
      <c r="QJ28" s="357"/>
      <c r="QK28" s="96"/>
      <c r="QL28" s="99"/>
      <c r="QM28" s="74"/>
      <c r="QP28" s="111"/>
      <c r="QQ28" s="15">
        <v>21</v>
      </c>
      <c r="QR28" s="96"/>
      <c r="QS28" s="357"/>
      <c r="QT28" s="96"/>
      <c r="QU28" s="99"/>
      <c r="QV28" s="74"/>
      <c r="QY28" s="111"/>
      <c r="QZ28" s="15">
        <v>21</v>
      </c>
      <c r="RA28" s="96"/>
      <c r="RB28" s="357"/>
      <c r="RC28" s="96"/>
      <c r="RD28" s="99"/>
      <c r="RE28" s="74"/>
      <c r="RH28" s="111"/>
      <c r="RI28" s="15">
        <v>21</v>
      </c>
      <c r="RJ28" s="96"/>
      <c r="RK28" s="357"/>
      <c r="RL28" s="96"/>
      <c r="RM28" s="99"/>
      <c r="RN28" s="416"/>
      <c r="RQ28" s="111"/>
      <c r="RR28" s="15">
        <v>21</v>
      </c>
      <c r="RS28" s="96"/>
      <c r="RT28" s="144"/>
      <c r="RU28" s="96"/>
      <c r="RV28" s="99"/>
      <c r="RW28" s="74"/>
      <c r="RZ28" s="111"/>
      <c r="SA28" s="15">
        <v>21</v>
      </c>
      <c r="SB28" s="96"/>
      <c r="SC28" s="83"/>
      <c r="SD28" s="96"/>
      <c r="SE28" s="99"/>
      <c r="SF28" s="74"/>
      <c r="SI28" s="111"/>
      <c r="SJ28" s="15">
        <v>21</v>
      </c>
      <c r="SK28" s="96"/>
      <c r="SL28" s="83"/>
      <c r="SM28" s="96"/>
      <c r="SN28" s="99"/>
      <c r="SO28" s="74"/>
      <c r="SR28" s="111"/>
      <c r="SS28" s="15"/>
      <c r="ST28" s="96"/>
      <c r="SU28" s="83"/>
      <c r="SV28" s="96"/>
      <c r="SW28" s="99"/>
      <c r="SX28" s="74"/>
      <c r="TA28" s="111"/>
      <c r="TB28" s="15"/>
      <c r="TC28" s="96"/>
      <c r="TD28" s="83"/>
      <c r="TE28" s="96"/>
      <c r="TF28" s="99"/>
      <c r="TG28" s="74"/>
      <c r="TJ28" s="111"/>
      <c r="TK28" s="15"/>
      <c r="TL28" s="96"/>
      <c r="TM28" s="83"/>
      <c r="TN28" s="96"/>
      <c r="TO28" s="99"/>
      <c r="TP28" s="74"/>
      <c r="TS28" s="111"/>
      <c r="TT28" s="15">
        <v>21</v>
      </c>
      <c r="TU28" s="96"/>
      <c r="TV28" s="83"/>
      <c r="TW28" s="96"/>
      <c r="TX28" s="99"/>
      <c r="TY28" s="74"/>
      <c r="UB28" s="111"/>
      <c r="UC28" s="15"/>
      <c r="UD28" s="96"/>
      <c r="UE28" s="83"/>
      <c r="UF28" s="96"/>
      <c r="UG28" s="99"/>
      <c r="UH28" s="74"/>
      <c r="UK28" s="111"/>
      <c r="UL28" s="15">
        <v>21</v>
      </c>
      <c r="UM28" s="96"/>
      <c r="UN28" s="83"/>
      <c r="UO28" s="96"/>
      <c r="UP28" s="99"/>
      <c r="UQ28" s="74"/>
      <c r="UT28" s="111"/>
      <c r="UU28" s="15"/>
      <c r="UV28" s="96"/>
      <c r="UW28" s="83"/>
      <c r="UX28" s="96"/>
      <c r="UY28" s="99"/>
      <c r="UZ28" s="74"/>
      <c r="VC28" s="111"/>
      <c r="VD28" s="15">
        <v>21</v>
      </c>
      <c r="VE28" s="96"/>
      <c r="VF28" s="83"/>
      <c r="VG28" s="96"/>
      <c r="VH28" s="99"/>
      <c r="VI28" s="74"/>
      <c r="VL28" s="111"/>
      <c r="VM28" s="15">
        <v>21</v>
      </c>
      <c r="VN28" s="96"/>
      <c r="VO28" s="83"/>
      <c r="VP28" s="96"/>
      <c r="VQ28" s="99"/>
      <c r="VR28" s="74"/>
      <c r="VU28" s="111"/>
      <c r="VV28" s="15">
        <v>21</v>
      </c>
      <c r="VW28" s="96"/>
      <c r="VX28" s="83"/>
      <c r="VY28" s="96"/>
      <c r="VZ28" s="99"/>
      <c r="WA28" s="74"/>
      <c r="WD28" s="111"/>
      <c r="WE28" s="15">
        <v>21</v>
      </c>
      <c r="WF28" s="96"/>
      <c r="WG28" s="83"/>
      <c r="WH28" s="96"/>
      <c r="WI28" s="99"/>
      <c r="WJ28" s="74"/>
      <c r="WM28" s="111"/>
      <c r="WN28" s="15">
        <v>21</v>
      </c>
      <c r="WO28" s="96"/>
      <c r="WP28" s="83"/>
      <c r="WQ28" s="96"/>
      <c r="WR28" s="99"/>
      <c r="WS28" s="74"/>
      <c r="WV28" s="111"/>
      <c r="WW28" s="15">
        <v>21</v>
      </c>
      <c r="WX28" s="96"/>
      <c r="WY28" s="83"/>
      <c r="WZ28" s="96"/>
      <c r="XA28" s="99"/>
      <c r="XB28" s="74"/>
      <c r="XE28" s="111"/>
      <c r="XF28" s="15">
        <v>21</v>
      </c>
      <c r="XG28" s="96"/>
      <c r="XH28" s="83"/>
      <c r="XI28" s="96"/>
      <c r="XJ28" s="99"/>
      <c r="XK28" s="74"/>
      <c r="XN28" s="111"/>
      <c r="XO28" s="15">
        <v>21</v>
      </c>
      <c r="XP28" s="96"/>
      <c r="XQ28" s="83"/>
      <c r="XR28" s="96"/>
      <c r="XS28" s="99"/>
      <c r="XT28" s="74"/>
      <c r="XW28" s="111"/>
      <c r="XX28" s="15">
        <v>21</v>
      </c>
      <c r="XY28" s="96"/>
      <c r="XZ28" s="83"/>
      <c r="YA28" s="96"/>
      <c r="YB28" s="99"/>
      <c r="YC28" s="74"/>
      <c r="YF28" s="111"/>
      <c r="YG28" s="15">
        <v>21</v>
      </c>
      <c r="YH28" s="96"/>
      <c r="YI28" s="83"/>
      <c r="YJ28" s="96"/>
      <c r="YK28" s="99"/>
      <c r="YL28" s="74"/>
      <c r="YO28" s="111"/>
      <c r="YP28" s="15">
        <v>21</v>
      </c>
      <c r="YQ28" s="96"/>
      <c r="YR28" s="83"/>
      <c r="YS28" s="96"/>
      <c r="YT28" s="99"/>
      <c r="YU28" s="74"/>
      <c r="YX28" s="111"/>
      <c r="YY28" s="15">
        <v>21</v>
      </c>
      <c r="YZ28" s="96"/>
      <c r="ZA28" s="83"/>
      <c r="ZB28" s="96"/>
      <c r="ZC28" s="99"/>
      <c r="ZD28" s="74"/>
      <c r="ZG28" s="111"/>
      <c r="ZH28" s="15">
        <v>21</v>
      </c>
      <c r="ZI28" s="96"/>
      <c r="ZJ28" s="83"/>
      <c r="ZK28" s="96"/>
      <c r="ZL28" s="99"/>
      <c r="ZM28" s="74"/>
      <c r="ZP28" s="111"/>
      <c r="ZQ28" s="15">
        <v>21</v>
      </c>
      <c r="ZR28" s="96"/>
      <c r="ZS28" s="83"/>
      <c r="ZT28" s="96"/>
      <c r="ZU28" s="99"/>
      <c r="ZV28" s="74"/>
      <c r="ZY28" s="111"/>
      <c r="ZZ28" s="15">
        <v>21</v>
      </c>
      <c r="AAA28" s="96"/>
      <c r="AAB28" s="83"/>
      <c r="AAC28" s="96"/>
      <c r="AAD28" s="99"/>
      <c r="AAE28" s="74"/>
      <c r="AAH28" s="111"/>
      <c r="AAI28" s="15">
        <v>21</v>
      </c>
      <c r="AAJ28" s="96"/>
      <c r="AAK28" s="83"/>
      <c r="AAL28" s="96"/>
      <c r="AAM28" s="99"/>
      <c r="AAN28" s="74"/>
      <c r="AAQ28" s="111"/>
      <c r="AAR28" s="15">
        <v>21</v>
      </c>
      <c r="AAS28" s="96"/>
      <c r="AAT28" s="83"/>
      <c r="AAU28" s="96"/>
      <c r="AAV28" s="99"/>
      <c r="AAW28" s="74"/>
      <c r="AAZ28" s="111"/>
      <c r="ABA28" s="15">
        <v>21</v>
      </c>
      <c r="ABB28" s="96"/>
      <c r="ABC28" s="83"/>
      <c r="ABD28" s="96"/>
      <c r="ABE28" s="99"/>
      <c r="ABF28" s="74"/>
      <c r="ABI28" s="111"/>
      <c r="ABJ28" s="15">
        <v>21</v>
      </c>
      <c r="ABK28" s="96"/>
      <c r="ABL28" s="83"/>
      <c r="ABM28" s="96"/>
      <c r="ABN28" s="99"/>
      <c r="ABO28" s="74"/>
      <c r="ABR28" s="111"/>
      <c r="ABS28" s="15">
        <v>21</v>
      </c>
      <c r="ABT28" s="96"/>
      <c r="ABU28" s="83"/>
      <c r="ABV28" s="96"/>
      <c r="ABW28" s="99"/>
      <c r="ABX28" s="74"/>
      <c r="ACA28" s="111"/>
      <c r="ACB28" s="15">
        <v>21</v>
      </c>
      <c r="ACC28" s="96"/>
      <c r="ACD28" s="83"/>
      <c r="ACE28" s="96"/>
      <c r="ACF28" s="99"/>
      <c r="ACG28" s="74"/>
      <c r="ACJ28" s="111"/>
      <c r="ACK28" s="15">
        <v>21</v>
      </c>
      <c r="ACL28" s="96"/>
      <c r="ACM28" s="83"/>
      <c r="ACN28" s="96"/>
      <c r="ACO28" s="99"/>
      <c r="ACP28" s="74"/>
      <c r="ACS28" s="111"/>
      <c r="ACT28" s="15">
        <v>21</v>
      </c>
      <c r="ACU28" s="96"/>
      <c r="ACV28" s="83"/>
      <c r="ACW28" s="96"/>
      <c r="ACX28" s="99"/>
      <c r="ACY28" s="74"/>
      <c r="ADB28" s="111"/>
      <c r="ADC28" s="15">
        <v>21</v>
      </c>
      <c r="ADD28" s="96"/>
      <c r="ADE28" s="83"/>
      <c r="ADF28" s="96"/>
      <c r="ADG28" s="99"/>
      <c r="ADH28" s="74"/>
      <c r="ADK28" s="111"/>
      <c r="ADL28" s="15">
        <v>21</v>
      </c>
      <c r="ADM28" s="96"/>
      <c r="ADN28" s="83"/>
      <c r="ADO28" s="96"/>
      <c r="ADP28" s="99"/>
      <c r="ADQ28" s="74"/>
      <c r="ADT28" s="111"/>
      <c r="ADU28" s="15">
        <v>21</v>
      </c>
      <c r="ADV28" s="96"/>
      <c r="ADW28" s="83"/>
      <c r="ADX28" s="96"/>
      <c r="ADY28" s="99"/>
      <c r="ADZ28" s="74"/>
      <c r="AEC28" s="111"/>
      <c r="AED28" s="15">
        <v>21</v>
      </c>
      <c r="AEE28" s="96"/>
      <c r="AEF28" s="83"/>
      <c r="AEG28" s="96"/>
      <c r="AEH28" s="99"/>
      <c r="AEI28" s="74"/>
      <c r="AEL28" s="111"/>
      <c r="AEM28" s="15">
        <v>21</v>
      </c>
      <c r="AEN28" s="96"/>
      <c r="AEO28" s="83"/>
      <c r="AEP28" s="96"/>
      <c r="AEQ28" s="99"/>
      <c r="AER28" s="74"/>
    </row>
    <row r="29" spans="1:827" x14ac:dyDescent="0.25">
      <c r="A29" s="146">
        <v>26</v>
      </c>
      <c r="B29" s="79">
        <f t="shared" ref="B29:I29" si="68">JA5</f>
        <v>0</v>
      </c>
      <c r="C29" s="79">
        <f t="shared" si="68"/>
        <v>0</v>
      </c>
      <c r="D29" s="107">
        <f t="shared" si="68"/>
        <v>0</v>
      </c>
      <c r="E29" s="144">
        <f t="shared" si="68"/>
        <v>0</v>
      </c>
      <c r="F29" s="90">
        <f t="shared" si="68"/>
        <v>0</v>
      </c>
      <c r="G29" s="76">
        <f t="shared" si="68"/>
        <v>0</v>
      </c>
      <c r="H29" s="49">
        <f t="shared" si="68"/>
        <v>0</v>
      </c>
      <c r="I29" s="110">
        <f t="shared" si="68"/>
        <v>0</v>
      </c>
      <c r="L29" s="111"/>
      <c r="M29" s="15">
        <v>21</v>
      </c>
      <c r="N29" s="96">
        <v>911.3</v>
      </c>
      <c r="O29" s="357">
        <v>44382</v>
      </c>
      <c r="P29" s="96">
        <v>911.3</v>
      </c>
      <c r="Q29" s="73" t="s">
        <v>408</v>
      </c>
      <c r="R29" s="74">
        <v>43</v>
      </c>
      <c r="S29" s="676">
        <f>R29*P29</f>
        <v>39185.9</v>
      </c>
      <c r="V29" s="111"/>
      <c r="W29" s="15">
        <v>22</v>
      </c>
      <c r="X29" s="96"/>
      <c r="Y29" s="357"/>
      <c r="Z29" s="96"/>
      <c r="AA29" s="73"/>
      <c r="AB29" s="74"/>
      <c r="AC29" s="354">
        <f t="shared" si="7"/>
        <v>0</v>
      </c>
      <c r="AF29" s="98"/>
      <c r="AG29" s="15"/>
      <c r="AH29" s="96"/>
      <c r="AI29" s="357"/>
      <c r="AJ29" s="96"/>
      <c r="AK29" s="99"/>
      <c r="AL29" s="74"/>
      <c r="AM29" s="684">
        <f t="shared" si="8"/>
        <v>0</v>
      </c>
      <c r="AP29" s="111"/>
      <c r="AQ29" s="15">
        <v>22</v>
      </c>
      <c r="AR29" s="428"/>
      <c r="AS29" s="362"/>
      <c r="AT29" s="428"/>
      <c r="AU29" s="350"/>
      <c r="AV29" s="292"/>
      <c r="AW29" s="354">
        <f t="shared" si="9"/>
        <v>0</v>
      </c>
      <c r="AZ29" s="111"/>
      <c r="BA29" s="15">
        <v>22</v>
      </c>
      <c r="BB29" s="96"/>
      <c r="BC29" s="432"/>
      <c r="BD29" s="173"/>
      <c r="BE29" s="433"/>
      <c r="BF29" s="63"/>
      <c r="BG29" s="704">
        <f t="shared" si="10"/>
        <v>0</v>
      </c>
      <c r="BJ29" s="111"/>
      <c r="BK29" s="15">
        <v>22</v>
      </c>
      <c r="BL29" s="96"/>
      <c r="BM29" s="144"/>
      <c r="BN29" s="96"/>
      <c r="BO29" s="99"/>
      <c r="BP29" s="416"/>
      <c r="BQ29" s="704">
        <f t="shared" si="11"/>
        <v>0</v>
      </c>
      <c r="BT29" s="111"/>
      <c r="BU29" s="289">
        <v>22</v>
      </c>
      <c r="BV29" s="306"/>
      <c r="BW29" s="83"/>
      <c r="BX29" s="96"/>
      <c r="BY29" s="99"/>
      <c r="BZ29" s="74"/>
      <c r="CA29" s="676">
        <v>0</v>
      </c>
      <c r="CD29" s="111"/>
      <c r="CE29" s="15">
        <v>22</v>
      </c>
      <c r="CF29" s="96"/>
      <c r="CG29" s="417"/>
      <c r="CH29" s="96"/>
      <c r="CI29" s="430"/>
      <c r="CJ29" s="419"/>
      <c r="CK29" s="676">
        <f t="shared" si="13"/>
        <v>0</v>
      </c>
      <c r="CN29" s="742"/>
      <c r="CO29" s="15">
        <v>22</v>
      </c>
      <c r="CP29" s="96"/>
      <c r="CQ29" s="417"/>
      <c r="CR29" s="96"/>
      <c r="CS29" s="420"/>
      <c r="CT29" s="419"/>
      <c r="CU29" s="689">
        <f t="shared" si="48"/>
        <v>0</v>
      </c>
      <c r="CX29" s="111"/>
      <c r="CY29" s="15"/>
      <c r="CZ29" s="96"/>
      <c r="DA29" s="357"/>
      <c r="DB29" s="96"/>
      <c r="DC29" s="99"/>
      <c r="DD29" s="74"/>
      <c r="DE29" s="676">
        <f t="shared" si="14"/>
        <v>0</v>
      </c>
      <c r="DH29" s="111"/>
      <c r="DI29" s="15"/>
      <c r="DJ29" s="96"/>
      <c r="DK29" s="357"/>
      <c r="DL29" s="96"/>
      <c r="DM29" s="99"/>
      <c r="DN29" s="74"/>
      <c r="DO29" s="689">
        <f t="shared" si="15"/>
        <v>0</v>
      </c>
      <c r="DR29" s="527"/>
      <c r="DS29" s="15">
        <v>22</v>
      </c>
      <c r="DT29" s="96"/>
      <c r="DU29" s="357"/>
      <c r="DV29" s="96"/>
      <c r="DW29" s="99"/>
      <c r="DX29" s="74"/>
      <c r="DY29" s="676">
        <f t="shared" si="16"/>
        <v>0</v>
      </c>
      <c r="EB29" s="111"/>
      <c r="EC29" s="15">
        <v>22</v>
      </c>
      <c r="ED29" s="72"/>
      <c r="EE29" s="373"/>
      <c r="EF29" s="72"/>
      <c r="EG29" s="73"/>
      <c r="EH29" s="74"/>
      <c r="EI29" s="676">
        <f>SUM(EI8:EI28)</f>
        <v>987594.39999999991</v>
      </c>
      <c r="EL29" s="98"/>
      <c r="EM29" s="15">
        <v>22</v>
      </c>
      <c r="EN29" s="96"/>
      <c r="EO29" s="357"/>
      <c r="EP29" s="96"/>
      <c r="EQ29" s="73"/>
      <c r="ER29" s="74"/>
      <c r="ES29" s="676">
        <f t="shared" si="18"/>
        <v>0</v>
      </c>
      <c r="EV29" s="111"/>
      <c r="EW29" s="15">
        <v>22</v>
      </c>
      <c r="EX29" s="72"/>
      <c r="EY29" s="373"/>
      <c r="EZ29" s="72"/>
      <c r="FA29" s="73"/>
      <c r="FB29" s="74"/>
      <c r="FC29" s="354">
        <f t="shared" si="19"/>
        <v>0</v>
      </c>
      <c r="FF29" s="98"/>
      <c r="FG29" s="15">
        <v>22</v>
      </c>
      <c r="FH29" s="96"/>
      <c r="FI29" s="357"/>
      <c r="FJ29" s="96"/>
      <c r="FK29" s="73"/>
      <c r="FL29" s="74"/>
      <c r="FM29" s="676">
        <f t="shared" si="20"/>
        <v>0</v>
      </c>
      <c r="FP29" s="111"/>
      <c r="FQ29" s="15">
        <v>22</v>
      </c>
      <c r="FR29" s="96"/>
      <c r="FS29" s="357"/>
      <c r="FT29" s="96"/>
      <c r="FU29" s="73"/>
      <c r="FV29" s="74"/>
      <c r="FW29" s="676">
        <f t="shared" si="21"/>
        <v>0</v>
      </c>
      <c r="FZ29" s="111"/>
      <c r="GA29" s="15"/>
      <c r="GB29" s="72"/>
      <c r="GC29" s="373"/>
      <c r="GD29" s="72"/>
      <c r="GE29" s="73"/>
      <c r="GF29" s="74"/>
      <c r="GG29" s="354">
        <f t="shared" si="22"/>
        <v>0</v>
      </c>
      <c r="GJ29" s="111"/>
      <c r="GK29" s="15"/>
      <c r="GL29" s="551"/>
      <c r="GM29" s="357"/>
      <c r="GN29" s="96"/>
      <c r="GO29" s="99"/>
      <c r="GP29" s="74"/>
      <c r="GQ29" s="676">
        <f t="shared" si="23"/>
        <v>0</v>
      </c>
      <c r="GT29" s="111" t="s">
        <v>40</v>
      </c>
      <c r="GU29" s="15">
        <v>22</v>
      </c>
      <c r="GV29" s="96"/>
      <c r="GW29" s="357"/>
      <c r="GX29" s="96"/>
      <c r="GY29" s="99"/>
      <c r="GZ29" s="74"/>
      <c r="HA29" s="676">
        <f>SUM(HA8:HA28)</f>
        <v>1014316.56</v>
      </c>
      <c r="HD29" s="111"/>
      <c r="HE29" s="15"/>
      <c r="HF29" s="96"/>
      <c r="HG29" s="357"/>
      <c r="HH29" s="96"/>
      <c r="HI29" s="99"/>
      <c r="HJ29" s="74"/>
      <c r="HK29" s="676">
        <f>SUM(HK8:HK28)</f>
        <v>1026489.24</v>
      </c>
      <c r="HN29" s="111"/>
      <c r="HO29" s="15">
        <v>22</v>
      </c>
      <c r="HP29" s="96"/>
      <c r="HQ29" s="357"/>
      <c r="HR29" s="96"/>
      <c r="HS29" s="73"/>
      <c r="HT29" s="74"/>
      <c r="HU29" s="354">
        <f t="shared" si="26"/>
        <v>0</v>
      </c>
      <c r="HX29" s="111"/>
      <c r="HY29" s="15">
        <v>22</v>
      </c>
      <c r="HZ29" s="72"/>
      <c r="IA29" s="373"/>
      <c r="IB29" s="72"/>
      <c r="IC29" s="73"/>
      <c r="ID29" s="74"/>
      <c r="IE29" s="676">
        <f>SUM(IE8:IE28)</f>
        <v>1025389.7999999999</v>
      </c>
      <c r="IH29" s="111"/>
      <c r="II29" s="15">
        <v>22</v>
      </c>
      <c r="IJ29" s="72"/>
      <c r="IK29" s="373"/>
      <c r="IL29" s="72"/>
      <c r="IM29" s="73"/>
      <c r="IN29" s="74"/>
      <c r="IO29" s="676">
        <f t="shared" si="28"/>
        <v>0</v>
      </c>
      <c r="IR29" s="111"/>
      <c r="IS29" s="15">
        <v>22</v>
      </c>
      <c r="IT29" s="306"/>
      <c r="IU29" s="270"/>
      <c r="IV29" s="306"/>
      <c r="IW29" s="350"/>
      <c r="IX29" s="292"/>
      <c r="IY29" s="354">
        <f t="shared" si="29"/>
        <v>0</v>
      </c>
      <c r="JA29" s="110"/>
      <c r="JB29" s="111"/>
      <c r="JC29" s="15">
        <v>22</v>
      </c>
      <c r="JD29" s="72"/>
      <c r="JE29" s="373"/>
      <c r="JF29" s="72"/>
      <c r="JG29" s="73"/>
      <c r="JH29" s="74"/>
      <c r="JI29" s="676">
        <f t="shared" si="30"/>
        <v>0</v>
      </c>
      <c r="JL29" s="111"/>
      <c r="JM29" s="15"/>
      <c r="JN29" s="96"/>
      <c r="JO29" s="357"/>
      <c r="JP29" s="96"/>
      <c r="JQ29" s="73"/>
      <c r="JR29" s="74"/>
      <c r="JS29" s="676">
        <f>SUM(JS8:JS28)</f>
        <v>0</v>
      </c>
      <c r="JV29" s="111"/>
      <c r="JW29" s="15"/>
      <c r="JX29" s="72"/>
      <c r="JY29" s="373"/>
      <c r="JZ29" s="72"/>
      <c r="KA29" s="73"/>
      <c r="KB29" s="74"/>
      <c r="KC29" s="676">
        <f>SUM(KC8:KC28)</f>
        <v>0</v>
      </c>
      <c r="KF29" s="111"/>
      <c r="KG29" s="15"/>
      <c r="KH29" s="72"/>
      <c r="KI29" s="373"/>
      <c r="KJ29" s="72"/>
      <c r="KK29" s="73"/>
      <c r="KL29" s="74"/>
      <c r="KM29" s="676">
        <f>SUM(KM8:KM28)</f>
        <v>0</v>
      </c>
      <c r="KP29" s="111"/>
      <c r="KQ29" s="15"/>
      <c r="KR29" s="72"/>
      <c r="KS29" s="373"/>
      <c r="KT29" s="72"/>
      <c r="KU29" s="73"/>
      <c r="KV29" s="74"/>
      <c r="KW29" s="676">
        <f>SUM(KW8:KW28)</f>
        <v>0</v>
      </c>
      <c r="KZ29" s="111"/>
      <c r="LA29" s="15"/>
      <c r="LB29" s="96"/>
      <c r="LC29" s="357"/>
      <c r="LD29" s="96"/>
      <c r="LE29" s="99"/>
      <c r="LF29" s="74"/>
      <c r="LG29" s="676">
        <f>LF29*LD29</f>
        <v>0</v>
      </c>
      <c r="LJ29" s="111"/>
      <c r="LK29" s="15"/>
      <c r="LL29" s="96"/>
      <c r="LM29" s="357"/>
      <c r="LN29" s="306"/>
      <c r="LO29" s="99"/>
      <c r="LP29" s="74"/>
      <c r="LQ29" s="676">
        <f t="shared" si="36"/>
        <v>0</v>
      </c>
      <c r="LT29" s="111"/>
      <c r="LU29" s="15"/>
      <c r="LV29" s="96"/>
      <c r="LW29" s="357"/>
      <c r="LX29" s="96"/>
      <c r="LY29" s="99"/>
      <c r="LZ29" s="74"/>
      <c r="MA29" s="676">
        <f t="shared" si="37"/>
        <v>0</v>
      </c>
      <c r="MC29" s="111"/>
      <c r="MD29" s="15">
        <v>22</v>
      </c>
      <c r="ME29" s="428"/>
      <c r="MF29" s="357"/>
      <c r="MG29" s="428"/>
      <c r="MH29" s="99"/>
      <c r="MI29" s="74"/>
      <c r="MJ29" s="74">
        <f>SUM(MJ8:MJ28)</f>
        <v>0</v>
      </c>
      <c r="MM29" s="98"/>
      <c r="MN29" s="15"/>
      <c r="MO29" s="96"/>
      <c r="MP29" s="357"/>
      <c r="MQ29" s="96"/>
      <c r="MR29" s="99"/>
      <c r="MS29" s="74"/>
      <c r="MT29" s="74">
        <f>SUM(MT8:MT28)</f>
        <v>0</v>
      </c>
      <c r="MW29" s="111"/>
      <c r="MX29" s="15"/>
      <c r="MY29" s="428"/>
      <c r="MZ29" s="357"/>
      <c r="NA29" s="428"/>
      <c r="NB29" s="99"/>
      <c r="NC29" s="74"/>
      <c r="ND29" s="74">
        <f>SUM(ND8:ND28)</f>
        <v>0</v>
      </c>
      <c r="NE29" s="74"/>
      <c r="NF29" s="74"/>
      <c r="NG29" s="74"/>
      <c r="NJ29" s="111"/>
      <c r="NK29" s="15"/>
      <c r="NL29" s="96"/>
      <c r="NM29" s="357"/>
      <c r="NN29" s="96"/>
      <c r="NO29" s="99"/>
      <c r="NP29" s="74"/>
      <c r="NQ29" s="74">
        <v>0</v>
      </c>
      <c r="NT29" s="111"/>
      <c r="NU29" s="15"/>
      <c r="NV29" s="96"/>
      <c r="NW29" s="357"/>
      <c r="NX29" s="96"/>
      <c r="NY29" s="99"/>
      <c r="NZ29" s="74"/>
      <c r="OA29" s="74">
        <f>SUM(NX8:NX28)</f>
        <v>0</v>
      </c>
      <c r="OD29" s="111"/>
      <c r="OE29" s="15"/>
      <c r="OF29" s="96"/>
      <c r="OG29" s="357"/>
      <c r="OH29" s="74">
        <f t="shared" si="42"/>
        <v>0</v>
      </c>
      <c r="OI29" s="96"/>
      <c r="OJ29" s="99"/>
      <c r="OK29" s="74"/>
      <c r="ON29" s="111"/>
      <c r="OO29" s="15"/>
      <c r="OP29" s="96"/>
      <c r="OQ29" s="357"/>
      <c r="OR29" s="676">
        <v>0</v>
      </c>
      <c r="OS29" s="96"/>
      <c r="OT29" s="99"/>
      <c r="OU29" s="74"/>
      <c r="OX29" s="111"/>
      <c r="OY29" s="15"/>
      <c r="OZ29" s="306"/>
      <c r="PA29" s="362"/>
      <c r="PB29" s="354">
        <v>0</v>
      </c>
      <c r="PC29" s="306"/>
      <c r="PD29" s="350"/>
      <c r="PE29" s="292"/>
      <c r="PH29" s="111"/>
      <c r="PI29" s="15"/>
      <c r="PJ29" s="96"/>
      <c r="PK29" s="357"/>
      <c r="PL29" s="357"/>
      <c r="PM29" s="96"/>
      <c r="PN29" s="99"/>
      <c r="PO29" s="74"/>
      <c r="PR29" s="111"/>
      <c r="PS29" s="15"/>
      <c r="PT29" s="96"/>
      <c r="PU29" s="357"/>
      <c r="PV29" s="96"/>
      <c r="PW29" s="99"/>
      <c r="PX29" s="74"/>
      <c r="QA29" s="111"/>
      <c r="QB29" s="15"/>
      <c r="QC29" s="96"/>
      <c r="QD29" s="144"/>
      <c r="QE29" s="96"/>
      <c r="QF29" s="99"/>
      <c r="QG29" s="74"/>
      <c r="QJ29" s="111"/>
      <c r="QK29" s="15"/>
      <c r="QL29" s="96"/>
      <c r="QM29" s="357"/>
      <c r="QN29" s="96"/>
      <c r="QO29" s="99"/>
      <c r="QP29" s="74"/>
      <c r="QS29" s="111"/>
      <c r="QT29" s="15"/>
      <c r="QU29" s="96"/>
      <c r="QV29" s="357"/>
      <c r="QW29" s="96"/>
      <c r="QX29" s="99"/>
      <c r="QY29" s="74"/>
      <c r="RB29" s="111"/>
      <c r="RC29" s="15"/>
      <c r="RD29" s="96"/>
      <c r="RE29" s="357"/>
      <c r="RF29" s="96"/>
      <c r="RG29" s="99"/>
      <c r="RH29" s="74"/>
      <c r="RK29" s="111"/>
      <c r="RL29" s="15"/>
      <c r="RM29" s="96"/>
      <c r="RN29" s="357"/>
      <c r="RO29" s="96"/>
      <c r="RP29" s="99"/>
      <c r="RQ29" s="416"/>
      <c r="RT29" s="111"/>
      <c r="RU29" s="15"/>
      <c r="RV29" s="96"/>
      <c r="RW29" s="144"/>
      <c r="RX29" s="96"/>
      <c r="RY29" s="99"/>
      <c r="RZ29" s="74"/>
      <c r="SC29" s="111"/>
      <c r="SD29" s="15"/>
      <c r="SE29" s="96"/>
      <c r="SF29" s="83"/>
      <c r="SG29" s="96"/>
      <c r="SH29" s="99"/>
      <c r="SI29" s="74"/>
      <c r="SL29" s="111"/>
      <c r="SM29" s="15"/>
      <c r="SN29" s="96"/>
      <c r="SO29" s="83"/>
      <c r="SP29" s="96"/>
      <c r="SQ29" s="99"/>
      <c r="SR29" s="74"/>
      <c r="SU29" s="111"/>
      <c r="SV29" s="15"/>
      <c r="SW29" s="96"/>
      <c r="SX29" s="83"/>
      <c r="SY29" s="96"/>
      <c r="SZ29" s="99"/>
      <c r="TA29" s="74"/>
      <c r="TD29" s="111"/>
      <c r="TE29" s="15"/>
      <c r="TF29" s="96"/>
      <c r="TG29" s="83"/>
      <c r="TH29" s="96"/>
      <c r="TI29" s="99"/>
      <c r="TJ29" s="74"/>
      <c r="TM29" s="111"/>
      <c r="TN29" s="15"/>
      <c r="TO29" s="96"/>
      <c r="TP29" s="83"/>
      <c r="TQ29" s="96"/>
      <c r="TR29" s="99"/>
      <c r="TS29" s="74"/>
      <c r="TV29" s="111"/>
      <c r="TW29" s="15"/>
      <c r="TX29" s="96"/>
      <c r="TY29" s="83"/>
      <c r="TZ29" s="96"/>
      <c r="UA29" s="99"/>
      <c r="UB29" s="74"/>
      <c r="UE29" s="111"/>
      <c r="UF29" s="15"/>
      <c r="UG29" s="96"/>
      <c r="UH29" s="83"/>
      <c r="UI29" s="96"/>
      <c r="UJ29" s="99"/>
      <c r="UK29" s="74"/>
      <c r="UN29" s="111"/>
      <c r="UO29" s="15"/>
      <c r="UP29" s="96"/>
      <c r="UQ29" s="83"/>
      <c r="UR29" s="96"/>
      <c r="US29" s="99"/>
      <c r="UT29" s="74"/>
      <c r="UW29" s="111"/>
      <c r="UX29" s="15"/>
      <c r="UY29" s="96"/>
      <c r="UZ29" s="83"/>
      <c r="VA29" s="96"/>
      <c r="VB29" s="99"/>
      <c r="VC29" s="74"/>
      <c r="VF29" s="111"/>
      <c r="VG29" s="15">
        <v>22</v>
      </c>
      <c r="VH29" s="96"/>
      <c r="VI29" s="83"/>
      <c r="VJ29" s="96"/>
      <c r="VK29" s="99"/>
      <c r="VL29" s="74"/>
      <c r="VO29" s="111"/>
      <c r="VP29" s="15">
        <v>22</v>
      </c>
      <c r="VQ29" s="96"/>
      <c r="VR29" s="83"/>
      <c r="VS29" s="96"/>
      <c r="VT29" s="99"/>
      <c r="VU29" s="74"/>
      <c r="VX29" s="111"/>
      <c r="VY29" s="15">
        <v>22</v>
      </c>
      <c r="VZ29" s="96"/>
      <c r="WA29" s="83"/>
      <c r="WB29" s="96"/>
      <c r="WC29" s="99"/>
      <c r="WD29" s="74"/>
      <c r="WG29" s="111"/>
      <c r="WH29" s="15">
        <v>22</v>
      </c>
      <c r="WI29" s="96"/>
      <c r="WJ29" s="83"/>
      <c r="WK29" s="96"/>
      <c r="WL29" s="99"/>
      <c r="WM29" s="74"/>
      <c r="WP29" s="111"/>
      <c r="WQ29" s="15">
        <v>22</v>
      </c>
      <c r="WR29" s="96"/>
      <c r="WS29" s="83"/>
      <c r="WT29" s="96"/>
      <c r="WU29" s="99"/>
      <c r="WV29" s="74"/>
      <c r="WY29" s="111"/>
      <c r="WZ29" s="15">
        <v>22</v>
      </c>
      <c r="XA29" s="96"/>
      <c r="XB29" s="83"/>
      <c r="XC29" s="96"/>
      <c r="XD29" s="99"/>
      <c r="XE29" s="74"/>
      <c r="XH29" s="111"/>
      <c r="XI29" s="15">
        <v>22</v>
      </c>
      <c r="XJ29" s="96"/>
      <c r="XK29" s="83"/>
      <c r="XL29" s="96"/>
      <c r="XM29" s="99"/>
      <c r="XN29" s="74"/>
      <c r="XQ29" s="111"/>
      <c r="XR29" s="15">
        <v>22</v>
      </c>
      <c r="XS29" s="96"/>
      <c r="XT29" s="83"/>
      <c r="XU29" s="96"/>
      <c r="XV29" s="99"/>
      <c r="XW29" s="74"/>
      <c r="XZ29" s="111"/>
      <c r="YA29" s="15">
        <v>22</v>
      </c>
      <c r="YB29" s="96"/>
      <c r="YC29" s="83"/>
      <c r="YD29" s="96"/>
      <c r="YE29" s="99"/>
      <c r="YF29" s="74"/>
      <c r="YI29" s="111"/>
      <c r="YJ29" s="15">
        <v>22</v>
      </c>
      <c r="YK29" s="96"/>
      <c r="YL29" s="83"/>
      <c r="YM29" s="96"/>
      <c r="YN29" s="99"/>
      <c r="YO29" s="74"/>
      <c r="YR29" s="111"/>
      <c r="YS29" s="15">
        <v>22</v>
      </c>
      <c r="YT29" s="96"/>
      <c r="YU29" s="83"/>
      <c r="YV29" s="96"/>
      <c r="YW29" s="99"/>
      <c r="YX29" s="74"/>
      <c r="ZA29" s="111"/>
      <c r="ZB29" s="15">
        <v>22</v>
      </c>
      <c r="ZC29" s="96"/>
      <c r="ZD29" s="83"/>
      <c r="ZE29" s="96"/>
      <c r="ZF29" s="99"/>
      <c r="ZG29" s="74"/>
      <c r="ZJ29" s="111"/>
      <c r="ZK29" s="15">
        <v>22</v>
      </c>
      <c r="ZL29" s="96"/>
      <c r="ZM29" s="83"/>
      <c r="ZN29" s="96"/>
      <c r="ZO29" s="99"/>
      <c r="ZP29" s="74"/>
      <c r="ZS29" s="111"/>
      <c r="ZT29" s="15">
        <v>22</v>
      </c>
      <c r="ZU29" s="96"/>
      <c r="ZV29" s="83"/>
      <c r="ZW29" s="96"/>
      <c r="ZX29" s="99"/>
      <c r="ZY29" s="74"/>
      <c r="AAB29" s="111"/>
      <c r="AAC29" s="15">
        <v>22</v>
      </c>
      <c r="AAD29" s="96"/>
      <c r="AAE29" s="83"/>
      <c r="AAF29" s="96"/>
      <c r="AAG29" s="99"/>
      <c r="AAH29" s="74"/>
      <c r="AAK29" s="111"/>
      <c r="AAL29" s="15">
        <v>22</v>
      </c>
      <c r="AAM29" s="96"/>
      <c r="AAN29" s="83"/>
      <c r="AAO29" s="96"/>
      <c r="AAP29" s="99"/>
      <c r="AAQ29" s="74"/>
      <c r="AAT29" s="111"/>
      <c r="AAU29" s="15">
        <v>22</v>
      </c>
      <c r="AAV29" s="96"/>
      <c r="AAW29" s="83"/>
      <c r="AAX29" s="96"/>
      <c r="AAY29" s="99"/>
      <c r="AAZ29" s="74"/>
      <c r="ABC29" s="111"/>
      <c r="ABD29" s="15">
        <v>22</v>
      </c>
      <c r="ABE29" s="96"/>
      <c r="ABF29" s="83"/>
      <c r="ABG29" s="96"/>
      <c r="ABH29" s="99"/>
      <c r="ABI29" s="74"/>
      <c r="ABL29" s="111"/>
      <c r="ABM29" s="15">
        <v>22</v>
      </c>
      <c r="ABN29" s="96"/>
      <c r="ABO29" s="83"/>
      <c r="ABP29" s="96"/>
      <c r="ABQ29" s="99"/>
      <c r="ABR29" s="74"/>
      <c r="ABU29" s="111"/>
      <c r="ABV29" s="15">
        <v>22</v>
      </c>
      <c r="ABW29" s="96"/>
      <c r="ABX29" s="83"/>
      <c r="ABY29" s="96"/>
      <c r="ABZ29" s="99"/>
      <c r="ACA29" s="74"/>
      <c r="ACD29" s="111"/>
      <c r="ACE29" s="15">
        <v>22</v>
      </c>
      <c r="ACF29" s="96"/>
      <c r="ACG29" s="83"/>
      <c r="ACH29" s="96"/>
      <c r="ACI29" s="99"/>
      <c r="ACJ29" s="74"/>
      <c r="ACM29" s="111"/>
      <c r="ACN29" s="15">
        <v>22</v>
      </c>
      <c r="ACO29" s="96"/>
      <c r="ACP29" s="83"/>
      <c r="ACQ29" s="96"/>
      <c r="ACR29" s="99"/>
      <c r="ACS29" s="74"/>
      <c r="ACV29" s="111"/>
      <c r="ACW29" s="15">
        <v>22</v>
      </c>
      <c r="ACX29" s="96"/>
      <c r="ACY29" s="83"/>
      <c r="ACZ29" s="96"/>
      <c r="ADA29" s="99"/>
      <c r="ADB29" s="74"/>
      <c r="ADE29" s="111"/>
      <c r="ADF29" s="15">
        <v>22</v>
      </c>
      <c r="ADG29" s="96"/>
      <c r="ADH29" s="83"/>
      <c r="ADI29" s="96"/>
      <c r="ADJ29" s="99"/>
      <c r="ADK29" s="74"/>
      <c r="ADN29" s="111"/>
      <c r="ADO29" s="15">
        <v>22</v>
      </c>
      <c r="ADP29" s="96"/>
      <c r="ADQ29" s="83"/>
      <c r="ADR29" s="96"/>
      <c r="ADS29" s="99"/>
      <c r="ADT29" s="74"/>
      <c r="ADW29" s="111"/>
      <c r="ADX29" s="15">
        <v>22</v>
      </c>
      <c r="ADY29" s="96"/>
      <c r="ADZ29" s="83"/>
      <c r="AEA29" s="96"/>
      <c r="AEB29" s="99"/>
      <c r="AEC29" s="74"/>
      <c r="AEF29" s="111"/>
      <c r="AEG29" s="15">
        <v>22</v>
      </c>
      <c r="AEH29" s="96"/>
      <c r="AEI29" s="83"/>
      <c r="AEJ29" s="96"/>
      <c r="AEK29" s="99"/>
      <c r="AEL29" s="74"/>
      <c r="AEO29" s="111"/>
      <c r="AEP29" s="15">
        <v>22</v>
      </c>
      <c r="AEQ29" s="96"/>
      <c r="AER29" s="83"/>
      <c r="AES29" s="96"/>
      <c r="AET29" s="99"/>
      <c r="AEU29" s="74"/>
    </row>
    <row r="30" spans="1:827" x14ac:dyDescent="0.25">
      <c r="A30" s="146">
        <v>27</v>
      </c>
      <c r="B30" s="79">
        <f t="shared" ref="B30:H30" si="69">JK5</f>
        <v>0</v>
      </c>
      <c r="C30" s="79">
        <f t="shared" si="69"/>
        <v>0</v>
      </c>
      <c r="D30" s="107">
        <f t="shared" si="69"/>
        <v>0</v>
      </c>
      <c r="E30" s="144">
        <f t="shared" si="69"/>
        <v>0</v>
      </c>
      <c r="F30" s="90">
        <f t="shared" si="69"/>
        <v>0</v>
      </c>
      <c r="G30" s="76">
        <f t="shared" si="69"/>
        <v>0</v>
      </c>
      <c r="H30" s="49">
        <f t="shared" si="69"/>
        <v>0</v>
      </c>
      <c r="I30" s="110">
        <f>F30-H30</f>
        <v>0</v>
      </c>
      <c r="L30" s="111"/>
      <c r="M30" s="15"/>
      <c r="N30" s="96"/>
      <c r="O30" s="357"/>
      <c r="P30" s="96"/>
      <c r="Q30" s="73"/>
      <c r="R30" s="74"/>
      <c r="S30" s="676">
        <f>SUM(S9:S29)</f>
        <v>806563.89999999991</v>
      </c>
      <c r="V30" s="111"/>
      <c r="W30" s="15">
        <v>23</v>
      </c>
      <c r="X30" s="96"/>
      <c r="Y30" s="357"/>
      <c r="Z30" s="110"/>
      <c r="AA30" s="73"/>
      <c r="AB30" s="74"/>
      <c r="AC30" s="676">
        <f>SUM(AC8:AC29)</f>
        <v>779335.87</v>
      </c>
      <c r="AF30" s="111"/>
      <c r="AG30" s="15"/>
      <c r="AH30" s="72"/>
      <c r="AI30" s="357"/>
      <c r="AJ30" s="72"/>
      <c r="AK30" s="99"/>
      <c r="AL30" s="74"/>
      <c r="AM30" s="74">
        <f>SUM(AM8:AM29)</f>
        <v>819564.29999999993</v>
      </c>
      <c r="AP30" s="111"/>
      <c r="AQ30" s="15"/>
      <c r="AR30" s="428"/>
      <c r="AS30" s="83"/>
      <c r="AT30" s="72"/>
      <c r="AU30" s="99"/>
      <c r="AV30" s="74"/>
      <c r="AW30" s="676">
        <f>SUM(AW8:AW29)</f>
        <v>844771.59999999974</v>
      </c>
      <c r="AZ30" s="111"/>
      <c r="BA30" s="15"/>
      <c r="BB30" s="72"/>
      <c r="BC30" s="144"/>
      <c r="BD30" s="72"/>
      <c r="BE30" s="99"/>
      <c r="BF30" s="74"/>
      <c r="BG30" s="676">
        <f>SUM(BG8:BG29)</f>
        <v>847646.6</v>
      </c>
      <c r="BJ30" s="111"/>
      <c r="BK30" s="15"/>
      <c r="BL30" s="72"/>
      <c r="BM30" s="144"/>
      <c r="BN30" s="72"/>
      <c r="BO30" s="99"/>
      <c r="BP30" s="74"/>
      <c r="BQ30" s="676">
        <f>SUM(BQ8:BQ29)</f>
        <v>835929.59999999998</v>
      </c>
      <c r="BT30" s="111"/>
      <c r="BU30" s="289"/>
      <c r="BV30" s="290"/>
      <c r="BW30" s="83"/>
      <c r="BX30" s="72"/>
      <c r="BY30" s="99"/>
      <c r="BZ30" s="74"/>
      <c r="CA30" s="676">
        <f>SUM(CA8:CA29)</f>
        <v>827438.39999999979</v>
      </c>
      <c r="CD30" s="111"/>
      <c r="CE30" s="15">
        <v>23</v>
      </c>
      <c r="CF30" s="72"/>
      <c r="CG30" s="417"/>
      <c r="CH30" s="72"/>
      <c r="CI30" s="430"/>
      <c r="CJ30" s="419"/>
      <c r="CK30" s="676">
        <f>SUM(CK8:CK29)</f>
        <v>886740.47999999986</v>
      </c>
      <c r="CN30" s="111"/>
      <c r="CO30" s="15"/>
      <c r="CP30" s="72"/>
      <c r="CQ30" s="357"/>
      <c r="CR30" s="72"/>
      <c r="CS30" s="99"/>
      <c r="CT30" s="74"/>
      <c r="CU30" s="689">
        <f t="shared" si="48"/>
        <v>0</v>
      </c>
      <c r="CX30" s="111"/>
      <c r="CY30" s="15"/>
      <c r="CZ30" s="72"/>
      <c r="DA30" s="357"/>
      <c r="DB30" s="72"/>
      <c r="DC30" s="99"/>
      <c r="DD30" s="74"/>
      <c r="DE30" s="676">
        <f>SUM(DE8:DE29)</f>
        <v>879755</v>
      </c>
      <c r="DH30" s="111"/>
      <c r="DI30" s="15"/>
      <c r="DJ30" s="72"/>
      <c r="DK30" s="357"/>
      <c r="DL30" s="72"/>
      <c r="DM30" s="99"/>
      <c r="DN30" s="74"/>
      <c r="DO30" s="676">
        <f>SUM(DO8:DO29)</f>
        <v>886540</v>
      </c>
      <c r="DR30" s="111"/>
      <c r="DS30" s="15"/>
      <c r="DT30" s="72"/>
      <c r="DU30" s="357"/>
      <c r="DV30" s="72"/>
      <c r="DW30" s="99"/>
      <c r="DX30" s="74"/>
      <c r="DY30" s="676">
        <f>SUM(DY8:DY29)</f>
        <v>986471.2</v>
      </c>
      <c r="EB30" s="111"/>
      <c r="EC30" s="15"/>
      <c r="ED30" s="72"/>
      <c r="EE30" s="373"/>
      <c r="EF30" s="110"/>
      <c r="EG30" s="73"/>
      <c r="EH30" s="74"/>
      <c r="EL30" s="111"/>
      <c r="EM30" s="15"/>
      <c r="EN30" s="72"/>
      <c r="EO30" s="373"/>
      <c r="EP30" s="110"/>
      <c r="EQ30" s="73"/>
      <c r="ER30" s="74"/>
      <c r="ES30" s="676">
        <f>SUM(ES8:ES29)</f>
        <v>968819.79999999993</v>
      </c>
      <c r="EV30" s="98"/>
      <c r="EW30" s="15"/>
      <c r="EX30" s="96"/>
      <c r="EY30" s="357"/>
      <c r="EZ30" s="110"/>
      <c r="FA30" s="73"/>
      <c r="FB30" s="74"/>
      <c r="FC30" s="676">
        <f>SUM(FC8:FC29)</f>
        <v>983928.4</v>
      </c>
      <c r="FF30" s="98"/>
      <c r="FG30" s="15"/>
      <c r="FH30" s="96"/>
      <c r="FI30" s="357"/>
      <c r="FJ30" s="110"/>
      <c r="FK30" s="73"/>
      <c r="FL30" s="74"/>
      <c r="FM30" s="676">
        <f>SUM(FM8:FM29)</f>
        <v>971422.4</v>
      </c>
      <c r="FP30" s="111"/>
      <c r="FQ30" s="15"/>
      <c r="FR30" s="96"/>
      <c r="FS30" s="357"/>
      <c r="FT30" s="96"/>
      <c r="FU30" s="73"/>
      <c r="FV30" s="74"/>
      <c r="FW30" s="676">
        <f>SUM(FW8:FW29)</f>
        <v>1019311.5600000002</v>
      </c>
      <c r="FZ30" s="111"/>
      <c r="GA30" s="15"/>
      <c r="GB30" s="72"/>
      <c r="GC30" s="373"/>
      <c r="GD30" s="110"/>
      <c r="GE30" s="73"/>
      <c r="GF30" s="74"/>
      <c r="GG30" s="676">
        <f>SUM(GG8:GG29)</f>
        <v>1002353.4</v>
      </c>
      <c r="GJ30" s="111"/>
      <c r="GK30" s="15"/>
      <c r="GL30" s="551"/>
      <c r="GM30" s="357"/>
      <c r="GN30" s="72"/>
      <c r="GO30" s="99"/>
      <c r="GP30" s="74"/>
      <c r="GQ30" s="676">
        <f>SUM(GQ8:GQ29)</f>
        <v>1019649.6</v>
      </c>
      <c r="GT30" s="111"/>
      <c r="GU30" s="15">
        <v>23</v>
      </c>
      <c r="GV30" s="96"/>
      <c r="GW30" s="357"/>
      <c r="GX30" s="96"/>
      <c r="GY30" s="99"/>
      <c r="GZ30" s="74"/>
      <c r="HD30" s="111"/>
      <c r="HE30" s="15"/>
      <c r="HF30" s="72"/>
      <c r="HG30" s="417"/>
      <c r="HH30" s="195"/>
      <c r="HI30" s="420"/>
      <c r="HJ30" s="419"/>
      <c r="HK30" s="689"/>
      <c r="HN30" s="111"/>
      <c r="HO30" s="15"/>
      <c r="HP30" s="96"/>
      <c r="HQ30" s="357"/>
      <c r="HR30" s="110"/>
      <c r="HS30" s="73"/>
      <c r="HT30" s="74"/>
      <c r="HU30" s="676">
        <f>SUM(HU8:HU29)</f>
        <v>1024871.9400000001</v>
      </c>
      <c r="HX30" s="111"/>
      <c r="HY30" s="15"/>
      <c r="HZ30" s="72"/>
      <c r="IA30" s="373"/>
      <c r="IB30" s="110"/>
      <c r="IC30" s="73"/>
      <c r="ID30" s="74"/>
      <c r="IH30" s="111"/>
      <c r="II30" s="15">
        <v>23</v>
      </c>
      <c r="IJ30" s="72"/>
      <c r="IK30" s="373"/>
      <c r="IL30" s="110"/>
      <c r="IM30" s="73"/>
      <c r="IN30" s="74"/>
      <c r="IO30" s="676">
        <f>SUM(IO8:IO29)</f>
        <v>0</v>
      </c>
      <c r="IR30" s="111"/>
      <c r="IS30" s="15"/>
      <c r="IT30" s="72"/>
      <c r="IU30" s="83"/>
      <c r="IV30" s="72"/>
      <c r="IW30" s="99"/>
      <c r="IX30" s="74"/>
      <c r="IY30" s="676">
        <f>SUM(IY8:IY29)</f>
        <v>0</v>
      </c>
      <c r="JB30" s="111"/>
      <c r="JC30" s="15"/>
      <c r="JD30" s="72"/>
      <c r="JE30" s="373"/>
      <c r="JF30" s="110"/>
      <c r="JG30" s="73"/>
      <c r="JH30" s="74"/>
      <c r="JI30" s="676">
        <f>SUM(JI8:JI29)</f>
        <v>0</v>
      </c>
      <c r="JL30" s="111"/>
      <c r="JM30" s="15"/>
      <c r="JN30" s="96"/>
      <c r="JO30" s="357"/>
      <c r="JP30" s="110"/>
      <c r="JQ30" s="73"/>
      <c r="JR30" s="74"/>
      <c r="JV30" s="111"/>
      <c r="JW30" s="15"/>
      <c r="JX30" s="72"/>
      <c r="JY30" s="373"/>
      <c r="JZ30" s="110"/>
      <c r="KA30" s="73"/>
      <c r="KB30" s="74"/>
      <c r="KF30" s="111"/>
      <c r="KG30" s="15"/>
      <c r="KH30" s="72"/>
      <c r="KI30" s="373"/>
      <c r="KJ30" s="110"/>
      <c r="KK30" s="73"/>
      <c r="KL30" s="74"/>
      <c r="KP30" s="111"/>
      <c r="KQ30" s="15"/>
      <c r="KR30" s="72"/>
      <c r="KS30" s="373"/>
      <c r="KT30" s="110"/>
      <c r="KU30" s="73"/>
      <c r="KV30" s="74"/>
      <c r="KZ30" s="111"/>
      <c r="LA30" s="15"/>
      <c r="LB30" s="96"/>
      <c r="LC30" s="357"/>
      <c r="LD30" s="72"/>
      <c r="LE30" s="99"/>
      <c r="LF30" s="74"/>
      <c r="LG30" s="676">
        <f>SUM(LG8:LG29)</f>
        <v>0</v>
      </c>
      <c r="LJ30" s="111"/>
      <c r="LK30" s="15"/>
      <c r="LL30" s="96"/>
      <c r="LM30" s="357"/>
      <c r="LN30" s="96"/>
      <c r="LO30" s="99"/>
      <c r="LP30" s="74"/>
      <c r="LQ30" s="676">
        <f>SUM(LQ8:LQ29)</f>
        <v>0</v>
      </c>
      <c r="LT30" s="111"/>
      <c r="LU30" s="15"/>
      <c r="LV30" s="72"/>
      <c r="LW30" s="357"/>
      <c r="LX30" s="72"/>
      <c r="LY30" s="99"/>
      <c r="LZ30" s="74"/>
      <c r="MA30" s="676">
        <f>SUM(MA8:MA29)</f>
        <v>0</v>
      </c>
      <c r="MC30" s="111"/>
      <c r="MD30" s="15"/>
      <c r="ME30" s="428"/>
      <c r="MF30" s="357"/>
      <c r="MG30" s="72"/>
      <c r="MH30" s="99"/>
      <c r="MI30" s="74"/>
      <c r="MJ30" s="74"/>
      <c r="MM30" s="111"/>
      <c r="MN30" s="15"/>
      <c r="MO30" s="72"/>
      <c r="MP30" s="357"/>
      <c r="MQ30" s="72"/>
      <c r="MR30" s="99"/>
      <c r="MS30" s="74"/>
      <c r="MT30" s="74"/>
      <c r="MW30" s="111"/>
      <c r="MX30" s="15"/>
      <c r="MY30" s="428"/>
      <c r="MZ30" s="357"/>
      <c r="NA30" s="72"/>
      <c r="NB30" s="99"/>
      <c r="NC30" s="74"/>
      <c r="ND30" s="74"/>
      <c r="NH30" s="15"/>
      <c r="NI30" s="72"/>
      <c r="NJ30" s="357"/>
      <c r="NK30" s="72"/>
      <c r="NL30" s="99"/>
      <c r="NM30" s="74"/>
      <c r="NN30" s="74">
        <f>SUM(NN8:NN29)</f>
        <v>0</v>
      </c>
      <c r="NQ30" s="111"/>
      <c r="NR30" s="15"/>
      <c r="NS30" s="72"/>
      <c r="NT30" s="357"/>
      <c r="NU30" s="72"/>
      <c r="NV30" s="99"/>
      <c r="NW30" s="74"/>
      <c r="NX30" s="74"/>
      <c r="OB30" s="15"/>
      <c r="OC30" s="72"/>
      <c r="OD30" s="357"/>
      <c r="OE30" s="72"/>
      <c r="OF30" s="99"/>
      <c r="OG30" s="74"/>
      <c r="OH30" s="74">
        <f>SUM(OH8:OH29)</f>
        <v>0</v>
      </c>
      <c r="OK30" s="111"/>
      <c r="OL30" s="15"/>
      <c r="OM30" s="72"/>
      <c r="ON30" s="357"/>
      <c r="OO30" s="72"/>
      <c r="OP30" s="99"/>
      <c r="OQ30" s="74"/>
      <c r="OR30" s="74">
        <f>SUM(OR8:OR29)</f>
        <v>0</v>
      </c>
      <c r="OU30" s="111"/>
      <c r="OV30" s="15"/>
      <c r="OW30" s="72"/>
      <c r="OX30" s="357"/>
      <c r="OY30" s="96"/>
      <c r="OZ30" s="99"/>
      <c r="PA30" s="74"/>
      <c r="PB30" s="74">
        <f>SUM(PB8:PB29)</f>
        <v>0</v>
      </c>
      <c r="PF30" s="15"/>
      <c r="PG30" s="72"/>
      <c r="PH30" s="357"/>
      <c r="PI30" s="72"/>
      <c r="PJ30" s="99"/>
      <c r="PK30" s="74"/>
      <c r="PL30" s="74"/>
      <c r="PO30" s="111"/>
      <c r="PP30" s="15"/>
      <c r="PQ30" s="72"/>
      <c r="PR30" s="357"/>
      <c r="PS30" s="72"/>
      <c r="PT30" s="99"/>
      <c r="PU30" s="74"/>
      <c r="PX30" s="111"/>
      <c r="PY30" s="15"/>
      <c r="PZ30" s="72"/>
      <c r="QA30" s="144"/>
      <c r="QB30" s="72"/>
      <c r="QG30" s="111"/>
      <c r="QH30" s="15"/>
      <c r="QI30" s="72"/>
      <c r="QJ30" s="357"/>
      <c r="QK30" s="96"/>
      <c r="QL30" s="99"/>
      <c r="QM30" s="74"/>
      <c r="QP30" s="111"/>
      <c r="QQ30" s="15"/>
      <c r="QR30" s="72"/>
      <c r="QS30" s="357"/>
      <c r="QT30" s="96"/>
      <c r="QU30" s="99"/>
      <c r="QV30" s="74"/>
      <c r="QY30" s="111"/>
      <c r="QZ30" s="15"/>
      <c r="RA30" s="72"/>
      <c r="RB30" s="357"/>
      <c r="RC30" s="96"/>
      <c r="RD30" s="99"/>
      <c r="RE30" s="74"/>
      <c r="RH30" s="111"/>
      <c r="RI30" s="15"/>
      <c r="RJ30" s="72"/>
      <c r="RK30" s="357"/>
      <c r="RL30" s="72"/>
      <c r="RM30" s="99"/>
      <c r="RN30" s="74"/>
      <c r="RQ30" s="111"/>
      <c r="RR30" s="15"/>
      <c r="RS30" s="72"/>
      <c r="RT30" s="144"/>
      <c r="RU30" s="72"/>
      <c r="RZ30" s="111"/>
      <c r="SA30" s="15"/>
      <c r="SB30" s="72"/>
      <c r="SD30" s="72"/>
      <c r="SI30" s="111"/>
      <c r="SJ30" s="15"/>
      <c r="SK30" s="72"/>
      <c r="SM30" s="72"/>
      <c r="SR30" s="111"/>
      <c r="SS30" s="15"/>
      <c r="ST30" s="72"/>
      <c r="SV30" s="72"/>
      <c r="TA30" s="111"/>
      <c r="TB30" s="15"/>
      <c r="TC30" s="72"/>
      <c r="TE30" s="72"/>
      <c r="TJ30" s="111"/>
      <c r="TK30" s="15"/>
      <c r="TL30" s="72"/>
      <c r="TN30" s="72"/>
      <c r="TS30" s="111"/>
      <c r="TT30" s="15"/>
      <c r="TU30" s="72"/>
      <c r="TW30" s="72"/>
      <c r="UB30" s="111"/>
      <c r="UC30" s="15"/>
      <c r="UD30" s="72"/>
      <c r="UF30" s="72"/>
      <c r="UK30" s="111"/>
      <c r="UL30" s="15"/>
      <c r="UM30" s="72"/>
      <c r="UO30" s="72"/>
      <c r="UT30" s="111"/>
      <c r="UU30" s="15"/>
      <c r="UV30" s="72"/>
      <c r="UX30" s="72"/>
      <c r="VC30" s="111"/>
      <c r="VD30" s="15">
        <v>23</v>
      </c>
      <c r="VE30" s="72"/>
      <c r="VG30" s="72"/>
      <c r="VL30" s="111"/>
      <c r="VM30" s="15">
        <v>23</v>
      </c>
      <c r="VN30" s="72"/>
      <c r="VO30" s="83"/>
      <c r="VP30" s="72"/>
      <c r="VQ30" s="99"/>
      <c r="VR30" s="74"/>
      <c r="VU30" s="111"/>
      <c r="VV30" s="15">
        <v>23</v>
      </c>
      <c r="VW30" s="72"/>
      <c r="VX30" s="83"/>
      <c r="VY30" s="72"/>
      <c r="VZ30" s="99"/>
      <c r="WA30" s="74"/>
      <c r="WD30" s="111"/>
      <c r="WE30" s="15">
        <v>23</v>
      </c>
      <c r="WF30" s="72"/>
      <c r="WG30" s="83"/>
      <c r="WH30" s="72"/>
      <c r="WI30" s="99"/>
      <c r="WJ30" s="74"/>
      <c r="WM30" s="111"/>
      <c r="WN30" s="15">
        <v>23</v>
      </c>
      <c r="WO30" s="72"/>
      <c r="WP30" s="83"/>
      <c r="WQ30" s="72"/>
      <c r="WR30" s="99"/>
      <c r="WS30" s="74"/>
      <c r="WV30" s="111"/>
      <c r="WW30" s="15">
        <v>23</v>
      </c>
      <c r="WX30" s="72"/>
      <c r="WY30" s="83"/>
      <c r="WZ30" s="72"/>
      <c r="XA30" s="99"/>
      <c r="XB30" s="74"/>
      <c r="XE30" s="111"/>
      <c r="XF30" s="15">
        <v>23</v>
      </c>
      <c r="XG30" s="72"/>
      <c r="XH30" s="83"/>
      <c r="XI30" s="72"/>
      <c r="XJ30" s="99"/>
      <c r="XK30" s="74"/>
      <c r="XN30" s="111"/>
      <c r="XO30" s="15">
        <v>23</v>
      </c>
      <c r="XP30" s="72"/>
      <c r="XQ30" s="83"/>
      <c r="XR30" s="72"/>
      <c r="XS30" s="99"/>
      <c r="XT30" s="74"/>
      <c r="XW30" s="111"/>
      <c r="XX30" s="15">
        <v>23</v>
      </c>
      <c r="XY30" s="72"/>
      <c r="XZ30" s="83"/>
      <c r="YA30" s="72"/>
      <c r="YB30" s="99"/>
      <c r="YC30" s="74"/>
      <c r="YF30" s="111"/>
      <c r="YG30" s="15">
        <v>23</v>
      </c>
      <c r="YH30" s="72"/>
      <c r="YI30" s="83"/>
      <c r="YJ30" s="72"/>
      <c r="YK30" s="99"/>
      <c r="YL30" s="74"/>
      <c r="YO30" s="111"/>
      <c r="YP30" s="15">
        <v>23</v>
      </c>
      <c r="YQ30" s="72"/>
      <c r="YR30" s="83"/>
      <c r="YS30" s="72"/>
      <c r="YT30" s="99"/>
      <c r="YU30" s="74"/>
      <c r="YX30" s="111"/>
      <c r="YY30" s="15">
        <v>23</v>
      </c>
      <c r="YZ30" s="72"/>
      <c r="ZA30" s="83"/>
      <c r="ZB30" s="72"/>
      <c r="ZC30" s="99"/>
      <c r="ZD30" s="74"/>
      <c r="ZG30" s="111"/>
      <c r="ZH30" s="15">
        <v>23</v>
      </c>
      <c r="ZI30" s="72"/>
      <c r="ZJ30" s="83"/>
      <c r="ZK30" s="72"/>
      <c r="ZL30" s="99"/>
      <c r="ZM30" s="74"/>
      <c r="ZP30" s="111"/>
      <c r="ZQ30" s="15">
        <v>23</v>
      </c>
      <c r="ZR30" s="72"/>
      <c r="ZS30" s="83"/>
      <c r="ZT30" s="72"/>
      <c r="ZU30" s="99"/>
      <c r="ZV30" s="74"/>
      <c r="ZY30" s="111"/>
      <c r="ZZ30" s="15">
        <v>23</v>
      </c>
      <c r="AAA30" s="72"/>
      <c r="AAB30" s="83"/>
      <c r="AAC30" s="72"/>
      <c r="AAD30" s="99"/>
      <c r="AAE30" s="74"/>
      <c r="AAH30" s="111"/>
      <c r="AAI30" s="15">
        <v>23</v>
      </c>
      <c r="AAJ30" s="72"/>
      <c r="AAK30" s="83"/>
      <c r="AAL30" s="72"/>
      <c r="AAM30" s="99"/>
      <c r="AAN30" s="74"/>
      <c r="AAQ30" s="111"/>
      <c r="AAR30" s="15">
        <v>23</v>
      </c>
      <c r="AAS30" s="72"/>
      <c r="AAT30" s="83"/>
      <c r="AAU30" s="72"/>
      <c r="AAV30" s="99"/>
      <c r="AAW30" s="74"/>
      <c r="AAZ30" s="111"/>
      <c r="ABA30" s="15">
        <v>23</v>
      </c>
      <c r="ABB30" s="72"/>
      <c r="ABC30" s="83"/>
      <c r="ABD30" s="72"/>
      <c r="ABE30" s="99"/>
      <c r="ABF30" s="74"/>
      <c r="ABI30" s="111"/>
      <c r="ABJ30" s="15">
        <v>23</v>
      </c>
      <c r="ABK30" s="72"/>
      <c r="ABL30" s="83"/>
      <c r="ABM30" s="72"/>
      <c r="ABN30" s="99"/>
      <c r="ABO30" s="74"/>
      <c r="ABR30" s="111"/>
      <c r="ABS30" s="15">
        <v>23</v>
      </c>
      <c r="ABT30" s="72"/>
      <c r="ABU30" s="83"/>
      <c r="ABV30" s="72"/>
      <c r="ABW30" s="99"/>
      <c r="ABX30" s="74"/>
      <c r="ACA30" s="111"/>
      <c r="ACB30" s="15">
        <v>23</v>
      </c>
      <c r="ACC30" s="72"/>
      <c r="ACD30" s="83"/>
      <c r="ACE30" s="72"/>
      <c r="ACF30" s="99"/>
      <c r="ACG30" s="74"/>
      <c r="ACJ30" s="111"/>
      <c r="ACK30" s="15">
        <v>23</v>
      </c>
      <c r="ACL30" s="72"/>
      <c r="ACM30" s="83"/>
      <c r="ACN30" s="72"/>
      <c r="ACO30" s="99"/>
      <c r="ACP30" s="74"/>
      <c r="ACS30" s="111"/>
      <c r="ACT30" s="15">
        <v>23</v>
      </c>
      <c r="ACU30" s="72"/>
      <c r="ACV30" s="83"/>
      <c r="ACW30" s="72"/>
      <c r="ACX30" s="99"/>
      <c r="ACY30" s="74"/>
      <c r="ADB30" s="111"/>
      <c r="ADC30" s="15">
        <v>23</v>
      </c>
      <c r="ADD30" s="72"/>
      <c r="ADE30" s="83"/>
      <c r="ADF30" s="72"/>
      <c r="ADG30" s="99"/>
      <c r="ADH30" s="74"/>
      <c r="ADK30" s="111"/>
      <c r="ADL30" s="15">
        <v>23</v>
      </c>
      <c r="ADM30" s="72"/>
      <c r="ADN30" s="83"/>
      <c r="ADO30" s="72"/>
      <c r="ADP30" s="99"/>
      <c r="ADQ30" s="74"/>
      <c r="ADT30" s="111"/>
      <c r="ADU30" s="15">
        <v>23</v>
      </c>
      <c r="ADV30" s="72"/>
      <c r="ADW30" s="83"/>
      <c r="ADX30" s="72"/>
      <c r="ADY30" s="99"/>
      <c r="ADZ30" s="74"/>
      <c r="AEC30" s="111"/>
      <c r="AED30" s="15">
        <v>23</v>
      </c>
      <c r="AEE30" s="72"/>
      <c r="AEF30" s="83"/>
      <c r="AEG30" s="72"/>
      <c r="AEH30" s="99"/>
      <c r="AEI30" s="74"/>
      <c r="AEL30" s="111"/>
      <c r="AEM30" s="15">
        <v>23</v>
      </c>
      <c r="AEN30" s="72"/>
      <c r="AEO30" s="83"/>
      <c r="AEP30" s="72"/>
      <c r="AEQ30" s="99"/>
      <c r="AER30" s="74"/>
    </row>
    <row r="31" spans="1:827" ht="16.5" thickBot="1" x14ac:dyDescent="0.3">
      <c r="A31" s="146">
        <v>28</v>
      </c>
      <c r="B31" s="79">
        <f t="shared" ref="B31:H31" si="70">JU5</f>
        <v>0</v>
      </c>
      <c r="C31" s="79">
        <f t="shared" si="70"/>
        <v>0</v>
      </c>
      <c r="D31" s="107">
        <f t="shared" si="70"/>
        <v>0</v>
      </c>
      <c r="E31" s="144">
        <f t="shared" si="70"/>
        <v>0</v>
      </c>
      <c r="F31" s="90">
        <f t="shared" si="70"/>
        <v>0</v>
      </c>
      <c r="G31" s="76">
        <f t="shared" si="70"/>
        <v>0</v>
      </c>
      <c r="H31" s="49">
        <f t="shared" si="70"/>
        <v>0</v>
      </c>
      <c r="I31" s="110">
        <f t="shared" ref="I31:I92" si="71">F31-H31</f>
        <v>0</v>
      </c>
      <c r="L31" s="111"/>
      <c r="M31" s="15"/>
      <c r="N31" s="96"/>
      <c r="O31" s="357"/>
      <c r="P31" s="110"/>
      <c r="Q31" s="73"/>
      <c r="R31" s="74"/>
      <c r="S31" s="676"/>
      <c r="V31" s="212"/>
      <c r="W31" s="38"/>
      <c r="X31" s="443"/>
      <c r="Y31" s="435"/>
      <c r="Z31" s="239"/>
      <c r="AA31" s="148"/>
      <c r="AB31" s="228"/>
      <c r="AC31" s="688"/>
      <c r="AF31" s="212"/>
      <c r="AG31" s="38"/>
      <c r="AH31" s="434"/>
      <c r="AI31" s="436"/>
      <c r="AJ31" s="437"/>
      <c r="AK31" s="438"/>
      <c r="AL31" s="419"/>
      <c r="AM31" s="419"/>
      <c r="AP31" s="212"/>
      <c r="AQ31" s="38"/>
      <c r="AR31" s="214"/>
      <c r="AS31" s="238"/>
      <c r="AT31" s="434"/>
      <c r="AU31" s="99"/>
      <c r="AV31" s="74"/>
      <c r="AZ31" s="212"/>
      <c r="BA31" s="439"/>
      <c r="BB31" s="434"/>
      <c r="BC31" s="440"/>
      <c r="BD31" s="434"/>
      <c r="BE31" s="412"/>
      <c r="BJ31" s="212"/>
      <c r="BK31" s="439"/>
      <c r="BL31" s="434"/>
      <c r="BM31" s="441"/>
      <c r="BN31" s="434"/>
      <c r="BO31" s="412"/>
      <c r="BT31" s="212"/>
      <c r="BU31" s="38"/>
      <c r="BV31" s="434"/>
      <c r="BW31" s="238"/>
      <c r="BX31" s="434"/>
      <c r="BY31" s="412"/>
      <c r="BZ31" s="228"/>
      <c r="CD31" s="212"/>
      <c r="CE31" s="38">
        <v>24</v>
      </c>
      <c r="CF31" s="434"/>
      <c r="CG31" s="574"/>
      <c r="CH31" s="434"/>
      <c r="CI31" s="575"/>
      <c r="CJ31" s="576"/>
      <c r="CN31" s="212"/>
      <c r="CO31" s="38"/>
      <c r="CP31" s="434"/>
      <c r="CQ31" s="442"/>
      <c r="CR31" s="434"/>
      <c r="CS31" s="412"/>
      <c r="CT31" s="74"/>
      <c r="CU31" s="689">
        <f>SUM(CU8:CU30)</f>
        <v>902994.54000000015</v>
      </c>
      <c r="CX31" s="212"/>
      <c r="CY31" s="38"/>
      <c r="CZ31" s="434"/>
      <c r="DA31" s="442"/>
      <c r="DB31" s="434"/>
      <c r="DC31" s="412"/>
      <c r="DD31" s="74"/>
      <c r="DH31" s="212"/>
      <c r="DI31" s="38"/>
      <c r="DJ31" s="434"/>
      <c r="DK31" s="442"/>
      <c r="DL31" s="434"/>
      <c r="DM31" s="412"/>
      <c r="DN31" s="74"/>
      <c r="DR31" s="212"/>
      <c r="DS31" s="38"/>
      <c r="DT31" s="434"/>
      <c r="DU31" s="442"/>
      <c r="DV31" s="434"/>
      <c r="DW31" s="412"/>
      <c r="DX31" s="228"/>
      <c r="EB31" s="212"/>
      <c r="EC31" s="38"/>
      <c r="ED31" s="434"/>
      <c r="EE31" s="435"/>
      <c r="EF31" s="239"/>
      <c r="EG31" s="148"/>
      <c r="EH31" s="228"/>
      <c r="EI31" s="688"/>
      <c r="EL31" s="212"/>
      <c r="EM31" s="38"/>
      <c r="EN31" s="434"/>
      <c r="EO31" s="435"/>
      <c r="EP31" s="239"/>
      <c r="EQ31" s="148"/>
      <c r="ER31" s="228"/>
      <c r="ES31" s="688"/>
      <c r="EV31" s="98"/>
      <c r="EW31" s="38"/>
      <c r="EX31" s="443"/>
      <c r="EY31" s="474"/>
      <c r="EZ31" s="239"/>
      <c r="FA31" s="148"/>
      <c r="FB31" s="228"/>
      <c r="FC31" s="688"/>
      <c r="FF31" s="444"/>
      <c r="FG31" s="38"/>
      <c r="FH31" s="434"/>
      <c r="FI31" s="238"/>
      <c r="FJ31" s="434"/>
      <c r="FK31" s="148"/>
      <c r="FL31" s="228"/>
      <c r="FM31" s="688"/>
      <c r="FP31" s="212"/>
      <c r="FQ31" s="38"/>
      <c r="FR31" s="443"/>
      <c r="FS31" s="435"/>
      <c r="FT31" s="443"/>
      <c r="FU31" s="148"/>
      <c r="FV31" s="228"/>
      <c r="FW31" s="688"/>
      <c r="FZ31" s="212"/>
      <c r="GA31" s="38"/>
      <c r="GB31" s="434"/>
      <c r="GC31" s="435"/>
      <c r="GD31" s="239"/>
      <c r="GE31" s="148"/>
      <c r="GF31" s="228"/>
      <c r="GG31" s="688"/>
      <c r="GJ31" s="212"/>
      <c r="GK31" s="439"/>
      <c r="GL31" s="552"/>
      <c r="GM31" s="440"/>
      <c r="GN31" s="434"/>
      <c r="GO31" s="412"/>
      <c r="GT31" s="386"/>
      <c r="GU31" s="54"/>
      <c r="GV31" s="445"/>
      <c r="GW31" s="446"/>
      <c r="GX31" s="447"/>
      <c r="GY31" s="448"/>
      <c r="GZ31" s="449"/>
      <c r="HA31" s="692"/>
      <c r="HD31" s="386"/>
      <c r="HE31" s="54"/>
      <c r="HF31" s="445"/>
      <c r="HG31" s="446"/>
      <c r="HH31" s="447"/>
      <c r="HI31" s="448"/>
      <c r="HJ31" s="449"/>
      <c r="HK31" s="692"/>
      <c r="HN31" s="212"/>
      <c r="HO31" s="38"/>
      <c r="HP31" s="443"/>
      <c r="HQ31" s="435"/>
      <c r="HR31" s="239"/>
      <c r="HS31" s="148"/>
      <c r="HT31" s="228"/>
      <c r="HU31" s="688"/>
      <c r="HX31" s="212"/>
      <c r="HY31" s="38"/>
      <c r="HZ31" s="434"/>
      <c r="IA31" s="435"/>
      <c r="IB31" s="239"/>
      <c r="IC31" s="148"/>
      <c r="ID31" s="228"/>
      <c r="IE31" s="688"/>
      <c r="IH31" s="212"/>
      <c r="II31" s="38"/>
      <c r="IJ31" s="434"/>
      <c r="IK31" s="435"/>
      <c r="IL31" s="239"/>
      <c r="IM31" s="148"/>
      <c r="IN31" s="228"/>
      <c r="IO31" s="688"/>
      <c r="IR31" s="212"/>
      <c r="IS31" s="439"/>
      <c r="IT31" s="434"/>
      <c r="IU31" s="440"/>
      <c r="IV31" s="434"/>
      <c r="IW31" s="412"/>
      <c r="JB31" s="212"/>
      <c r="JC31" s="38"/>
      <c r="JD31" s="434"/>
      <c r="JE31" s="435"/>
      <c r="JF31" s="239"/>
      <c r="JG31" s="148"/>
      <c r="JH31" s="228"/>
      <c r="JI31" s="688"/>
      <c r="JL31" s="212"/>
      <c r="JM31" s="38"/>
      <c r="JN31" s="443"/>
      <c r="JO31" s="435"/>
      <c r="JP31" s="239"/>
      <c r="JQ31" s="148"/>
      <c r="JR31" s="228"/>
      <c r="JS31" s="688"/>
      <c r="JV31" s="212"/>
      <c r="JW31" s="38"/>
      <c r="JX31" s="434"/>
      <c r="JY31" s="435"/>
      <c r="JZ31" s="239"/>
      <c r="KA31" s="148"/>
      <c r="KB31" s="228"/>
      <c r="KC31" s="688"/>
      <c r="KF31" s="212"/>
      <c r="KG31" s="38"/>
      <c r="KH31" s="434"/>
      <c r="KI31" s="435"/>
      <c r="KJ31" s="239"/>
      <c r="KK31" s="148"/>
      <c r="KL31" s="228"/>
      <c r="KM31" s="688"/>
      <c r="KP31" s="212"/>
      <c r="KQ31" s="38"/>
      <c r="KR31" s="434"/>
      <c r="KS31" s="435"/>
      <c r="KT31" s="239"/>
      <c r="KU31" s="148"/>
      <c r="KV31" s="228"/>
      <c r="KW31" s="688"/>
      <c r="KZ31" s="212"/>
      <c r="LA31" s="439"/>
      <c r="LB31" s="434"/>
      <c r="LC31" s="238"/>
      <c r="LD31" s="434"/>
      <c r="LE31" s="450"/>
      <c r="LF31" s="228"/>
      <c r="LG31" s="688"/>
      <c r="LJ31" s="212"/>
      <c r="LK31" s="38"/>
      <c r="LL31" s="443"/>
      <c r="LM31" s="435"/>
      <c r="LN31" s="443"/>
      <c r="LO31" s="450"/>
      <c r="LP31" s="228"/>
      <c r="LQ31" s="688"/>
      <c r="LT31" s="212"/>
      <c r="LU31" s="38"/>
      <c r="LV31" s="239"/>
      <c r="LW31" s="238"/>
      <c r="LX31" s="434"/>
      <c r="LY31" s="450"/>
      <c r="LZ31" s="451"/>
      <c r="MA31" s="688"/>
      <c r="MC31" s="212"/>
      <c r="MD31" s="38"/>
      <c r="ME31" s="214"/>
      <c r="MF31" s="238"/>
      <c r="MG31" s="434"/>
      <c r="MH31" s="99"/>
      <c r="MI31" s="74"/>
      <c r="MJ31" s="74"/>
      <c r="MM31" s="212"/>
      <c r="MN31" s="38"/>
      <c r="MO31" s="434"/>
      <c r="MP31" s="436"/>
      <c r="MQ31" s="437"/>
      <c r="MR31" s="438"/>
      <c r="MS31" s="419"/>
      <c r="MT31" s="419"/>
      <c r="MW31" s="212"/>
      <c r="MX31" s="38"/>
      <c r="MY31" s="214"/>
      <c r="MZ31" s="238"/>
      <c r="NA31" s="434"/>
      <c r="NB31" s="99"/>
      <c r="NC31" s="74"/>
      <c r="ND31" s="74"/>
      <c r="NG31" s="439"/>
      <c r="NH31" s="38"/>
      <c r="NI31" s="412"/>
      <c r="NJ31" s="238"/>
      <c r="NK31" s="412"/>
      <c r="NL31" s="450"/>
      <c r="NM31" s="228"/>
      <c r="NN31" s="729"/>
      <c r="NQ31" s="212"/>
      <c r="NR31" s="38"/>
      <c r="NS31" s="434"/>
      <c r="NT31" s="436"/>
      <c r="NU31" s="437"/>
      <c r="NV31" s="438"/>
      <c r="NW31" s="419"/>
      <c r="NX31" s="419"/>
      <c r="OA31" s="439"/>
      <c r="OB31" s="38"/>
      <c r="OC31" s="412"/>
      <c r="OD31" s="238"/>
      <c r="OE31" s="412"/>
      <c r="OF31" s="450"/>
      <c r="OG31" s="228"/>
      <c r="OH31" s="729"/>
      <c r="OK31" s="212"/>
      <c r="OL31" s="38"/>
      <c r="OM31" s="434"/>
      <c r="ON31" s="238"/>
      <c r="OO31" s="434"/>
      <c r="OP31" s="450"/>
      <c r="OQ31" s="74"/>
      <c r="OR31" s="74"/>
      <c r="OU31" s="212"/>
      <c r="OV31" s="439"/>
      <c r="OW31" s="434"/>
      <c r="OX31" s="238"/>
      <c r="OY31" s="434"/>
      <c r="OZ31" s="450"/>
      <c r="PA31" s="74"/>
      <c r="PB31" s="74"/>
      <c r="PE31" s="439"/>
      <c r="PF31" s="38"/>
      <c r="PG31" s="412"/>
      <c r="PH31" s="238"/>
      <c r="PI31" s="412"/>
      <c r="PJ31" s="450"/>
      <c r="PK31" s="228"/>
      <c r="PL31" s="729"/>
      <c r="PO31" s="212"/>
      <c r="PP31" s="439"/>
      <c r="PQ31" s="434"/>
      <c r="PR31" s="442"/>
      <c r="PS31" s="434"/>
      <c r="PT31" s="412"/>
      <c r="PX31" s="212"/>
      <c r="PY31" s="439"/>
      <c r="PZ31" s="434"/>
      <c r="QA31" s="440"/>
      <c r="QB31" s="434"/>
      <c r="QC31" s="412"/>
      <c r="QG31" s="212"/>
      <c r="QH31" s="439"/>
      <c r="QI31" s="434"/>
      <c r="QJ31" s="442"/>
      <c r="QK31" s="434"/>
      <c r="QL31" s="450"/>
      <c r="QM31" s="74"/>
      <c r="QP31" s="212"/>
      <c r="QQ31" s="439"/>
      <c r="QR31" s="434"/>
      <c r="QS31" s="238"/>
      <c r="QT31" s="434"/>
      <c r="QU31" s="450"/>
      <c r="QV31" s="74"/>
      <c r="QY31" s="212"/>
      <c r="QZ31" s="439"/>
      <c r="RA31" s="434"/>
      <c r="RB31" s="238"/>
      <c r="RC31" s="434"/>
      <c r="RD31" s="450"/>
      <c r="RE31" s="74"/>
      <c r="RH31" s="212"/>
      <c r="RI31" s="439"/>
      <c r="RJ31" s="434"/>
      <c r="RK31" s="440"/>
      <c r="RL31" s="434"/>
      <c r="RM31" s="412"/>
      <c r="RQ31" s="452"/>
      <c r="RR31" s="453"/>
      <c r="RS31" s="434"/>
      <c r="RT31" s="440"/>
      <c r="RU31" s="434"/>
      <c r="RV31" s="412"/>
      <c r="RZ31" s="452"/>
      <c r="SA31" s="453"/>
      <c r="SB31" s="434"/>
      <c r="SC31" s="440"/>
      <c r="SD31" s="434"/>
      <c r="SE31" s="412"/>
      <c r="SI31" s="452"/>
      <c r="SJ31" s="453"/>
      <c r="SK31" s="434"/>
      <c r="SL31" s="440"/>
      <c r="SM31" s="434"/>
      <c r="SN31" s="412"/>
      <c r="SR31" s="452"/>
      <c r="SS31" s="453"/>
      <c r="ST31" s="434"/>
      <c r="SU31" s="440"/>
      <c r="SV31" s="434"/>
      <c r="SW31" s="412"/>
      <c r="TA31" s="452"/>
      <c r="TB31" s="453"/>
      <c r="TC31" s="434"/>
      <c r="TD31" s="440"/>
      <c r="TE31" s="434"/>
      <c r="TF31" s="412"/>
      <c r="TJ31" s="452"/>
      <c r="TK31" s="453"/>
      <c r="TL31" s="434"/>
      <c r="TM31" s="440"/>
      <c r="TN31" s="434"/>
      <c r="TO31" s="412"/>
      <c r="TS31" s="452"/>
      <c r="TT31" s="453"/>
      <c r="TU31" s="434"/>
      <c r="TV31" s="440"/>
      <c r="TW31" s="434"/>
      <c r="TX31" s="412"/>
      <c r="UB31" s="452"/>
      <c r="UC31" s="453"/>
      <c r="UD31" s="434"/>
      <c r="UE31" s="440"/>
      <c r="UF31" s="434"/>
      <c r="UG31" s="412"/>
      <c r="UK31" s="452"/>
      <c r="UL31" s="453"/>
      <c r="UM31" s="434"/>
      <c r="UN31" s="440"/>
      <c r="UO31" s="434"/>
      <c r="UP31" s="412"/>
      <c r="UT31" s="452"/>
      <c r="UU31" s="453"/>
      <c r="UV31" s="434"/>
      <c r="UW31" s="440"/>
      <c r="UX31" s="434"/>
      <c r="UY31" s="412"/>
      <c r="VC31" s="452"/>
      <c r="VD31" s="145">
        <v>24</v>
      </c>
      <c r="VE31" s="434"/>
      <c r="VF31" s="440"/>
      <c r="VG31" s="434"/>
      <c r="VH31" s="412"/>
      <c r="VL31" s="452"/>
      <c r="VM31" s="145">
        <v>24</v>
      </c>
      <c r="VN31" s="434"/>
      <c r="VO31" s="83"/>
      <c r="VP31" s="434"/>
      <c r="VQ31" s="412"/>
      <c r="VR31" s="74"/>
      <c r="VU31" s="452"/>
      <c r="VV31" s="145">
        <v>24</v>
      </c>
      <c r="VW31" s="434"/>
      <c r="VX31" s="83"/>
      <c r="VY31" s="434"/>
      <c r="VZ31" s="412"/>
      <c r="WA31" s="74"/>
      <c r="WD31" s="452"/>
      <c r="WE31" s="145">
        <v>24</v>
      </c>
      <c r="WF31" s="434"/>
      <c r="WG31" s="83"/>
      <c r="WH31" s="434"/>
      <c r="WI31" s="412"/>
      <c r="WJ31" s="74"/>
      <c r="WM31" s="452"/>
      <c r="WN31" s="145">
        <v>24</v>
      </c>
      <c r="WO31" s="434"/>
      <c r="WP31" s="83"/>
      <c r="WQ31" s="434"/>
      <c r="WR31" s="412"/>
      <c r="WS31" s="74"/>
      <c r="WV31" s="452"/>
      <c r="WW31" s="145">
        <v>24</v>
      </c>
      <c r="WX31" s="434"/>
      <c r="WY31" s="83"/>
      <c r="WZ31" s="434"/>
      <c r="XA31" s="412"/>
      <c r="XB31" s="74"/>
      <c r="XE31" s="452"/>
      <c r="XF31" s="145">
        <v>24</v>
      </c>
      <c r="XG31" s="434"/>
      <c r="XH31" s="83"/>
      <c r="XI31" s="434"/>
      <c r="XJ31" s="412"/>
      <c r="XK31" s="74"/>
      <c r="XN31" s="452"/>
      <c r="XO31" s="145">
        <v>24</v>
      </c>
      <c r="XP31" s="434"/>
      <c r="XQ31" s="83"/>
      <c r="XR31" s="434"/>
      <c r="XS31" s="412"/>
      <c r="XT31" s="74"/>
      <c r="XW31" s="452"/>
      <c r="XX31" s="145">
        <v>24</v>
      </c>
      <c r="XY31" s="434"/>
      <c r="XZ31" s="83"/>
      <c r="YA31" s="434"/>
      <c r="YB31" s="412"/>
      <c r="YC31" s="74"/>
      <c r="YF31" s="452"/>
      <c r="YG31" s="145">
        <v>24</v>
      </c>
      <c r="YH31" s="434"/>
      <c r="YI31" s="83"/>
      <c r="YJ31" s="434"/>
      <c r="YK31" s="412"/>
      <c r="YL31" s="74"/>
      <c r="YO31" s="452"/>
      <c r="YP31" s="145"/>
      <c r="YQ31" s="434"/>
      <c r="YR31" s="83"/>
      <c r="YS31" s="434"/>
      <c r="YT31" s="412"/>
      <c r="YU31" s="74"/>
      <c r="YX31" s="452"/>
      <c r="YY31" s="145">
        <v>24</v>
      </c>
      <c r="YZ31" s="434"/>
      <c r="ZA31" s="83"/>
      <c r="ZB31" s="434"/>
      <c r="ZC31" s="412"/>
      <c r="ZD31" s="74"/>
      <c r="ZG31" s="452"/>
      <c r="ZH31" s="145">
        <v>24</v>
      </c>
      <c r="ZI31" s="434"/>
      <c r="ZJ31" s="83"/>
      <c r="ZK31" s="434"/>
      <c r="ZL31" s="412"/>
      <c r="ZM31" s="74"/>
      <c r="ZP31" s="452"/>
      <c r="ZQ31" s="145">
        <v>24</v>
      </c>
      <c r="ZR31" s="434"/>
      <c r="ZS31" s="83"/>
      <c r="ZT31" s="434"/>
      <c r="ZU31" s="412"/>
      <c r="ZV31" s="74"/>
      <c r="ZY31" s="452"/>
      <c r="ZZ31" s="145">
        <v>24</v>
      </c>
      <c r="AAA31" s="434"/>
      <c r="AAB31" s="83"/>
      <c r="AAC31" s="434"/>
      <c r="AAD31" s="412"/>
      <c r="AAE31" s="74"/>
      <c r="AAH31" s="452"/>
      <c r="AAI31" s="145">
        <v>24</v>
      </c>
      <c r="AAJ31" s="434"/>
      <c r="AAK31" s="83"/>
      <c r="AAL31" s="434"/>
      <c r="AAM31" s="412"/>
      <c r="AAN31" s="74"/>
      <c r="AAQ31" s="452"/>
      <c r="AAR31" s="145">
        <v>24</v>
      </c>
      <c r="AAS31" s="434"/>
      <c r="AAT31" s="83"/>
      <c r="AAU31" s="434"/>
      <c r="AAV31" s="412"/>
      <c r="AAW31" s="74"/>
      <c r="AAZ31" s="452"/>
      <c r="ABA31" s="145">
        <v>24</v>
      </c>
      <c r="ABB31" s="434"/>
      <c r="ABC31" s="83"/>
      <c r="ABD31" s="434"/>
      <c r="ABE31" s="412"/>
      <c r="ABF31" s="74"/>
      <c r="ABI31" s="452"/>
      <c r="ABJ31" s="145">
        <v>24</v>
      </c>
      <c r="ABK31" s="434"/>
      <c r="ABL31" s="83"/>
      <c r="ABM31" s="434"/>
      <c r="ABN31" s="412"/>
      <c r="ABO31" s="74"/>
      <c r="ABR31" s="452"/>
      <c r="ABS31" s="145">
        <v>24</v>
      </c>
      <c r="ABT31" s="434"/>
      <c r="ABU31" s="83"/>
      <c r="ABV31" s="434"/>
      <c r="ABW31" s="412"/>
      <c r="ABX31" s="74"/>
      <c r="ACA31" s="452"/>
      <c r="ACB31" s="145">
        <v>24</v>
      </c>
      <c r="ACC31" s="434"/>
      <c r="ACD31" s="83"/>
      <c r="ACE31" s="434"/>
      <c r="ACF31" s="412"/>
      <c r="ACG31" s="74"/>
      <c r="ACJ31" s="452"/>
      <c r="ACK31" s="145">
        <v>24</v>
      </c>
      <c r="ACL31" s="434"/>
      <c r="ACM31" s="83"/>
      <c r="ACN31" s="434"/>
      <c r="ACO31" s="412"/>
      <c r="ACP31" s="74"/>
      <c r="ACS31" s="452"/>
      <c r="ACT31" s="145">
        <v>24</v>
      </c>
      <c r="ACU31" s="434"/>
      <c r="ACV31" s="83"/>
      <c r="ACW31" s="434"/>
      <c r="ACX31" s="412"/>
      <c r="ACY31" s="74"/>
      <c r="ADB31" s="452"/>
      <c r="ADC31" s="145">
        <v>24</v>
      </c>
      <c r="ADD31" s="434"/>
      <c r="ADE31" s="83"/>
      <c r="ADF31" s="434"/>
      <c r="ADG31" s="412"/>
      <c r="ADH31" s="74"/>
      <c r="ADK31" s="452"/>
      <c r="ADL31" s="145">
        <v>24</v>
      </c>
      <c r="ADM31" s="434"/>
      <c r="ADN31" s="83"/>
      <c r="ADO31" s="434"/>
      <c r="ADP31" s="412"/>
      <c r="ADQ31" s="74"/>
      <c r="ADT31" s="452"/>
      <c r="ADU31" s="145">
        <v>24</v>
      </c>
      <c r="ADV31" s="434"/>
      <c r="ADW31" s="83"/>
      <c r="ADX31" s="434"/>
      <c r="ADY31" s="412"/>
      <c r="ADZ31" s="74"/>
      <c r="AEC31" s="452"/>
      <c r="AED31" s="145">
        <v>24</v>
      </c>
      <c r="AEE31" s="434"/>
      <c r="AEF31" s="83"/>
      <c r="AEG31" s="434"/>
      <c r="AEH31" s="412"/>
      <c r="AEI31" s="74"/>
      <c r="AEL31" s="452"/>
      <c r="AEM31" s="145">
        <v>24</v>
      </c>
      <c r="AEN31" s="434"/>
      <c r="AEO31" s="83"/>
      <c r="AEP31" s="434"/>
      <c r="AEQ31" s="412"/>
      <c r="AER31" s="74"/>
    </row>
    <row r="32" spans="1:827" ht="18.75" customHeight="1" thickTop="1" thickBot="1" x14ac:dyDescent="0.3">
      <c r="A32" s="146">
        <v>29</v>
      </c>
      <c r="B32" s="79">
        <f t="shared" ref="B32:H32" si="72">KE5</f>
        <v>0</v>
      </c>
      <c r="C32" s="79">
        <f t="shared" si="72"/>
        <v>0</v>
      </c>
      <c r="D32" s="107">
        <f t="shared" si="72"/>
        <v>0</v>
      </c>
      <c r="E32" s="144">
        <f t="shared" si="72"/>
        <v>0</v>
      </c>
      <c r="F32" s="90">
        <f t="shared" si="72"/>
        <v>0</v>
      </c>
      <c r="G32" s="76">
        <f t="shared" si="72"/>
        <v>0</v>
      </c>
      <c r="H32" s="49">
        <f t="shared" si="72"/>
        <v>0</v>
      </c>
      <c r="I32" s="110">
        <f t="shared" si="71"/>
        <v>0</v>
      </c>
      <c r="L32" s="212"/>
      <c r="M32" s="38"/>
      <c r="N32" s="443"/>
      <c r="O32" s="435"/>
      <c r="P32" s="239"/>
      <c r="Q32" s="148"/>
      <c r="R32" s="228"/>
      <c r="S32" s="688"/>
      <c r="X32" s="110">
        <f>SUM(X8:X31)</f>
        <v>18124.09</v>
      </c>
      <c r="Z32" s="110">
        <f>SUM(Z8:Z31)</f>
        <v>18124.09</v>
      </c>
      <c r="AH32" s="90">
        <f>SUM(AH8:AH31)</f>
        <v>18212.54</v>
      </c>
      <c r="AJ32" s="90">
        <f>SUM(AJ8:AJ31)</f>
        <v>18212.54</v>
      </c>
      <c r="AR32" s="110">
        <f>SUM(AR8:AR31)</f>
        <v>18364.600000000006</v>
      </c>
      <c r="AT32" s="110">
        <f>SUM(AT8:AT31)</f>
        <v>18364.600000000006</v>
      </c>
      <c r="AZ32" s="79"/>
      <c r="BB32" s="110">
        <f>SUM(BB8:BB31)</f>
        <v>18427.099999999999</v>
      </c>
      <c r="BD32" s="110">
        <f>SUM(BD8:BD31)</f>
        <v>18427.099999999999</v>
      </c>
      <c r="BL32" s="110">
        <f>SUM(BL8:BL31)</f>
        <v>17415.2</v>
      </c>
      <c r="BN32" s="110">
        <f>SUM(BN8:BN31)</f>
        <v>17415.2</v>
      </c>
      <c r="BV32" s="110">
        <f>SUM(BV8:BV31)</f>
        <v>17238.3</v>
      </c>
      <c r="BX32" s="110">
        <f>SUM(BX8:BX31)</f>
        <v>17238.3</v>
      </c>
      <c r="CE32" s="15"/>
      <c r="CF32" s="110">
        <f>SUM(CF8:CF31)</f>
        <v>18473.759999999995</v>
      </c>
      <c r="CH32" s="110">
        <f>SUM(CH8:CH31)</f>
        <v>18473.759999999995</v>
      </c>
      <c r="CP32" s="110">
        <f>SUM(CP8:CP31)</f>
        <v>18428.459999999995</v>
      </c>
      <c r="CR32" s="110">
        <f>SUM(CR8:CR31)</f>
        <v>18428.459999999995</v>
      </c>
      <c r="CZ32" s="110">
        <f>SUM(CZ8:CZ31)</f>
        <v>17595.100000000002</v>
      </c>
      <c r="DB32" s="110">
        <f>SUM(DB8:DB31)</f>
        <v>17595.100000000002</v>
      </c>
      <c r="DJ32" s="110">
        <f>SUM(DJ8:DJ31)</f>
        <v>17730.800000000003</v>
      </c>
      <c r="DL32" s="110">
        <f>SUM(DL8:DL31)</f>
        <v>17730.800000000003</v>
      </c>
      <c r="DT32" s="110">
        <f>SUM(DT8:DT31)</f>
        <v>18970.599999999995</v>
      </c>
      <c r="DV32" s="110">
        <f>SUM(DV8:DV31)</f>
        <v>18970.599999999995</v>
      </c>
      <c r="ED32" s="110">
        <f>SUM(ED8:ED31)</f>
        <v>18992.199999999993</v>
      </c>
      <c r="EF32" s="110">
        <f>SUM(EF8:EF31)</f>
        <v>18992.199999999993</v>
      </c>
      <c r="EN32" s="110">
        <f>SUM(EN8:EN31)</f>
        <v>18631.2</v>
      </c>
      <c r="EP32" s="110">
        <f>SUM(EP8:EP31)</f>
        <v>18631.150000000001</v>
      </c>
      <c r="EX32" s="110">
        <f>SUM(EX8:EX31)</f>
        <v>18921.7</v>
      </c>
      <c r="EZ32" s="110">
        <f>SUM(EZ8:EZ31)</f>
        <v>18921.7</v>
      </c>
      <c r="FH32" s="139">
        <f>SUM(FH8:FH31)</f>
        <v>18681.199999999997</v>
      </c>
      <c r="FJ32" s="110">
        <f>SUM(FJ8:FJ31)</f>
        <v>18681.199999999997</v>
      </c>
      <c r="FR32" s="110">
        <f>SUM(FR8:FR31)</f>
        <v>18876.140000000003</v>
      </c>
      <c r="FS32" s="110"/>
      <c r="FT32" s="110">
        <f>SUM(FT8:FT31)</f>
        <v>18876.140000000003</v>
      </c>
      <c r="FU32" s="79" t="s">
        <v>36</v>
      </c>
      <c r="GB32" s="110">
        <f>SUM(GB8:GB31)</f>
        <v>18562.100000000002</v>
      </c>
      <c r="GD32" s="110">
        <f>SUM(GD8:GD31)</f>
        <v>18562.100000000002</v>
      </c>
      <c r="GL32" s="110">
        <f>SUM(GL8:GL31)</f>
        <v>18882.400000000001</v>
      </c>
      <c r="GN32" s="110">
        <f>SUM(GN8:GN31)</f>
        <v>18882.400000000001</v>
      </c>
      <c r="GV32" s="110">
        <f>SUM(GV8:GV31)</f>
        <v>18783.64</v>
      </c>
      <c r="GX32" s="110">
        <f>SUM(GX8:GX31)</f>
        <v>18783.64</v>
      </c>
      <c r="HF32" s="110">
        <f>SUM(HF8:HF31)</f>
        <v>19009.059999999998</v>
      </c>
      <c r="HH32" s="110">
        <f>SUM(HH8:HH31)</f>
        <v>19009.059999999998</v>
      </c>
      <c r="HP32" s="110">
        <f>SUM(HP8:HP31)</f>
        <v>18979.100000000002</v>
      </c>
      <c r="HR32" s="110">
        <f>SUM(HR8:HR31)</f>
        <v>18979.110000000004</v>
      </c>
      <c r="HZ32" s="110">
        <f>SUM(HZ8:HZ31)</f>
        <v>18988.7</v>
      </c>
      <c r="IB32" s="110">
        <f>SUM(IB8:IB31)</f>
        <v>18988.7</v>
      </c>
      <c r="IJ32" s="110">
        <f>SUM(IJ8:IJ31)</f>
        <v>0</v>
      </c>
      <c r="IL32" s="110">
        <f>SUM(IL8:IL31)</f>
        <v>0</v>
      </c>
      <c r="IT32" s="110">
        <f>SUM(IT8:IT31)</f>
        <v>0</v>
      </c>
      <c r="IV32" s="110">
        <f>SUM(IV8:IV31)</f>
        <v>0</v>
      </c>
      <c r="JD32" s="110">
        <f>SUM(JD8:JD31)</f>
        <v>0</v>
      </c>
      <c r="JF32" s="110">
        <f>SUM(JF8:JF31)</f>
        <v>0</v>
      </c>
      <c r="JN32" s="110">
        <f>SUM(JN8:JN31)</f>
        <v>0</v>
      </c>
      <c r="JP32" s="110">
        <f>SUM(JP8:JP31)</f>
        <v>0</v>
      </c>
      <c r="JX32" s="110">
        <f>SUM(JX8:JX31)</f>
        <v>0</v>
      </c>
      <c r="JZ32" s="110">
        <f>SUM(JZ8:JZ31)</f>
        <v>0</v>
      </c>
      <c r="KH32" s="110">
        <f>SUM(KH8:KH31)</f>
        <v>0</v>
      </c>
      <c r="KJ32" s="110">
        <f>SUM(KJ8:KJ31)</f>
        <v>0</v>
      </c>
      <c r="KR32" s="110">
        <f>SUM(KR8:KR31)</f>
        <v>0</v>
      </c>
      <c r="KT32" s="110">
        <f>SUM(KT8:KT31)</f>
        <v>0</v>
      </c>
      <c r="LB32" s="110">
        <f>SUM(LB8:LB31)</f>
        <v>0</v>
      </c>
      <c r="LD32" s="110">
        <f>SUM(LD8:LD31)</f>
        <v>0</v>
      </c>
      <c r="LL32" s="90">
        <f>SUM(LL8:LL31)</f>
        <v>0</v>
      </c>
      <c r="LN32" s="110">
        <f>SUM(LN8:LN31)</f>
        <v>0</v>
      </c>
      <c r="LU32" s="149"/>
      <c r="LV32" s="90">
        <f>SUM(LV8:LV31)</f>
        <v>0</v>
      </c>
      <c r="LW32" s="90"/>
      <c r="LX32" s="90">
        <f>SUM(LX8:LX31)</f>
        <v>0</v>
      </c>
      <c r="MA32" s="676"/>
      <c r="ME32" s="110">
        <f>SUM(ME8:ME31)</f>
        <v>0</v>
      </c>
      <c r="MG32" s="110">
        <f>SUM(MG8:MG31)</f>
        <v>0</v>
      </c>
      <c r="MO32" s="90">
        <f>SUM(MO8:MO31)</f>
        <v>0</v>
      </c>
      <c r="MQ32" s="90">
        <f>SUM(MQ8:MQ31)</f>
        <v>0</v>
      </c>
      <c r="MY32" s="110">
        <f>SUM(MY8:MY31)</f>
        <v>0</v>
      </c>
      <c r="NA32" s="110">
        <f>SUM(NA8:NA31)</f>
        <v>0</v>
      </c>
      <c r="NI32" s="110">
        <f>SUM(NI8:NI31)</f>
        <v>0</v>
      </c>
      <c r="NK32" s="110">
        <f>SUM(NK8:NK31)</f>
        <v>0</v>
      </c>
      <c r="NS32" s="90">
        <f>SUM(NS8:NS31)</f>
        <v>0</v>
      </c>
      <c r="NU32" s="90">
        <f>SUM(NU8:NU31)</f>
        <v>0</v>
      </c>
      <c r="OC32" s="110">
        <f>SUM(OC8:OC31)</f>
        <v>0</v>
      </c>
      <c r="OE32" s="110">
        <f>SUM(OE8:OE31)</f>
        <v>0</v>
      </c>
      <c r="OM32" s="110">
        <f>SUM(OM8:OM31)</f>
        <v>0</v>
      </c>
      <c r="ON32" s="110"/>
      <c r="OO32" s="110">
        <f>SUM(OO8:OO31)</f>
        <v>0</v>
      </c>
      <c r="OW32" s="110">
        <f>SUM(OW8:OW31)</f>
        <v>0</v>
      </c>
      <c r="OY32" s="110">
        <f>SUM(OY8:OY31)</f>
        <v>0</v>
      </c>
      <c r="PG32" s="110">
        <f>SUM(PG8:PG31)</f>
        <v>0</v>
      </c>
      <c r="PI32" s="110">
        <f>SUM(PI8:PI31)</f>
        <v>0</v>
      </c>
      <c r="PQ32" s="110">
        <f>SUM(PQ8:PQ31)</f>
        <v>0</v>
      </c>
      <c r="PR32" s="110"/>
      <c r="PS32" s="110">
        <f>SUM(PS8:PS31)</f>
        <v>0</v>
      </c>
      <c r="PZ32" s="110">
        <f>SUM(PZ8:PZ31)</f>
        <v>0</v>
      </c>
      <c r="QB32" s="110">
        <f>SUM(QB8:QB31)</f>
        <v>0</v>
      </c>
      <c r="QI32" s="110">
        <f>SUM(QI8:QI31)</f>
        <v>0</v>
      </c>
      <c r="QK32" s="110">
        <f>SUM(QK8:QK31)</f>
        <v>0</v>
      </c>
      <c r="QR32" s="110">
        <f>SUM(QR8:QR31)</f>
        <v>0</v>
      </c>
      <c r="QT32" s="110">
        <f>SUM(QT8:QT31)</f>
        <v>0</v>
      </c>
      <c r="RA32" s="110">
        <f>SUM(RA8:RA31)</f>
        <v>0</v>
      </c>
      <c r="RC32" s="110">
        <f>SUM(RC8:RC31)</f>
        <v>0</v>
      </c>
      <c r="RJ32" s="110">
        <f>SUM(RJ8:RJ31)</f>
        <v>0</v>
      </c>
      <c r="RL32" s="110">
        <f>SUM(RL8:RL31)</f>
        <v>0</v>
      </c>
      <c r="RS32" s="110">
        <f>SUM(RS8:RS31)</f>
        <v>0</v>
      </c>
      <c r="RU32" s="110">
        <f>SUM(RU8:RU31)</f>
        <v>0</v>
      </c>
      <c r="SB32" s="110">
        <f>SUM(SB8:SB31)</f>
        <v>0</v>
      </c>
      <c r="SD32" s="110">
        <f>SUM(SD8:SD31)</f>
        <v>0</v>
      </c>
      <c r="SK32" s="110">
        <f>SUM(SK8:SK31)</f>
        <v>0</v>
      </c>
      <c r="SM32" s="110">
        <f>SUM(SM8:SM31)</f>
        <v>0</v>
      </c>
      <c r="ST32" s="110">
        <f>SUM(ST8:ST31)</f>
        <v>0</v>
      </c>
      <c r="SV32" s="110">
        <f>SUM(SV8:SV31)</f>
        <v>0</v>
      </c>
      <c r="TC32" s="110">
        <f>SUM(TC8:TC31)</f>
        <v>0</v>
      </c>
      <c r="TE32" s="110">
        <f>SUM(TE8:TE31)</f>
        <v>0</v>
      </c>
      <c r="TL32" s="110">
        <f>SUM(TL8:TL31)</f>
        <v>0</v>
      </c>
      <c r="TN32" s="110">
        <f>SUM(TN8:TN31)</f>
        <v>0</v>
      </c>
      <c r="TU32" s="110">
        <f>SUM(TU8:TU31)</f>
        <v>0</v>
      </c>
      <c r="TW32" s="110">
        <f>SUM(TW8:TW31)</f>
        <v>0</v>
      </c>
      <c r="UD32" s="110">
        <f>SUM(UD8:UD31)</f>
        <v>0</v>
      </c>
      <c r="UF32" s="110">
        <f>SUM(UF8:UF31)</f>
        <v>0</v>
      </c>
      <c r="UM32" s="110">
        <f>SUM(UM8:UM31)</f>
        <v>0</v>
      </c>
      <c r="UO32" s="110">
        <f>SUM(UO8:UO31)</f>
        <v>0</v>
      </c>
      <c r="UV32" s="110">
        <f>SUM(UV8:UV31)</f>
        <v>0</v>
      </c>
      <c r="UX32" s="110">
        <f>SUM(UX8:UX31)</f>
        <v>0</v>
      </c>
      <c r="VE32" s="110">
        <f>SUM(VE8:VE31)</f>
        <v>0</v>
      </c>
      <c r="VG32" s="110">
        <f>SUM(VG8:VG31)</f>
        <v>22</v>
      </c>
      <c r="VN32" s="110">
        <f>SUM(VN8:VN31)</f>
        <v>0</v>
      </c>
      <c r="VP32" s="110">
        <f>SUM(VP8:VP31)</f>
        <v>22</v>
      </c>
      <c r="VW32" s="110">
        <f>SUM(VW8:VW31)</f>
        <v>0</v>
      </c>
      <c r="VY32" s="110">
        <f>SUM(VY8:VY31)</f>
        <v>22</v>
      </c>
      <c r="WF32" s="110">
        <f>SUM(WF8:WF31)</f>
        <v>0</v>
      </c>
      <c r="WH32" s="110">
        <f>SUM(WH8:WH31)</f>
        <v>22</v>
      </c>
      <c r="WO32" s="110">
        <f>SUM(WO8:WO31)</f>
        <v>0</v>
      </c>
      <c r="WQ32" s="110">
        <f>SUM(WQ8:WQ31)</f>
        <v>22</v>
      </c>
      <c r="WX32" s="110">
        <f>SUM(WX8:WX31)</f>
        <v>0</v>
      </c>
      <c r="WZ32" s="110">
        <f>SUM(WZ8:WZ31)</f>
        <v>22</v>
      </c>
      <c r="XG32" s="110">
        <f>SUM(XG8:XG31)</f>
        <v>0</v>
      </c>
      <c r="XI32" s="110">
        <f>SUM(XI8:XI31)</f>
        <v>22</v>
      </c>
      <c r="XP32" s="110">
        <f>SUM(XP8:XP31)</f>
        <v>0</v>
      </c>
      <c r="XR32" s="110">
        <f>SUM(XR8:XR31)</f>
        <v>22</v>
      </c>
      <c r="XY32" s="110">
        <f>SUM(XY8:XY31)</f>
        <v>0</v>
      </c>
      <c r="YA32" s="110">
        <f>SUM(YA8:YA31)</f>
        <v>22</v>
      </c>
      <c r="YH32" s="110">
        <f>SUM(YH8:YH31)</f>
        <v>0</v>
      </c>
      <c r="YJ32" s="110">
        <f>SUM(YJ8:YJ31)</f>
        <v>22</v>
      </c>
      <c r="YQ32" s="110">
        <f>SUM(YQ8:YQ31)</f>
        <v>0</v>
      </c>
      <c r="YS32" s="110">
        <f>SUM(YS8:YS31)</f>
        <v>22</v>
      </c>
      <c r="YZ32" s="110">
        <f>SUM(YZ8:YZ31)</f>
        <v>0</v>
      </c>
      <c r="ZB32" s="110">
        <f>SUM(ZB8:ZB31)</f>
        <v>22</v>
      </c>
      <c r="ZI32" s="110">
        <f>SUM(ZI8:ZI31)</f>
        <v>0</v>
      </c>
      <c r="ZK32" s="110">
        <f>SUM(ZK8:ZK31)</f>
        <v>22</v>
      </c>
      <c r="ZR32" s="110">
        <f>SUM(ZR8:ZR31)</f>
        <v>0</v>
      </c>
      <c r="ZT32" s="110">
        <f>SUM(ZT8:ZT31)</f>
        <v>22</v>
      </c>
      <c r="AAA32" s="110">
        <f>SUM(AAA8:AAA31)</f>
        <v>0</v>
      </c>
      <c r="AAC32" s="110">
        <f>SUM(AAC8:AAC31)</f>
        <v>22</v>
      </c>
      <c r="AAJ32" s="110">
        <f>SUM(AAJ8:AAJ31)</f>
        <v>0</v>
      </c>
      <c r="AAL32" s="110">
        <f>SUM(AAL8:AAL31)</f>
        <v>22</v>
      </c>
      <c r="AAS32" s="110">
        <f>SUM(AAS8:AAS31)</f>
        <v>0</v>
      </c>
      <c r="AAU32" s="110">
        <f>SUM(AAU8:AAU31)</f>
        <v>22</v>
      </c>
      <c r="ABB32" s="110">
        <f>SUM(ABB8:ABB31)</f>
        <v>0</v>
      </c>
      <c r="ABD32" s="110">
        <f>SUM(ABD8:ABD31)</f>
        <v>22</v>
      </c>
      <c r="ABK32" s="110">
        <f>SUM(ABK8:ABK31)</f>
        <v>0</v>
      </c>
      <c r="ABM32" s="110">
        <f>SUM(ABM8:ABM31)</f>
        <v>22</v>
      </c>
      <c r="ABT32" s="110">
        <f>SUM(ABT8:ABT31)</f>
        <v>0</v>
      </c>
      <c r="ABV32" s="110">
        <f>SUM(ABV8:ABV31)</f>
        <v>22</v>
      </c>
      <c r="ACC32" s="110">
        <f>SUM(ACC8:ACC31)</f>
        <v>0</v>
      </c>
      <c r="ACE32" s="110">
        <f>SUM(ACE8:ACE31)</f>
        <v>22</v>
      </c>
      <c r="ACL32" s="110">
        <f>SUM(ACL8:ACL31)</f>
        <v>0</v>
      </c>
      <c r="ACN32" s="110">
        <f>SUM(ACN8:ACN31)</f>
        <v>22</v>
      </c>
      <c r="ACU32" s="110">
        <f>SUM(ACU8:ACU31)</f>
        <v>0</v>
      </c>
      <c r="ACW32" s="110">
        <f>SUM(ACW8:ACW31)</f>
        <v>22</v>
      </c>
      <c r="ADD32" s="110">
        <f>SUM(ADD8:ADD31)</f>
        <v>0</v>
      </c>
      <c r="ADF32" s="110">
        <f>SUM(ADF8:ADF31)</f>
        <v>22</v>
      </c>
      <c r="ADM32" s="110">
        <f>SUM(ADM8:ADM31)</f>
        <v>0</v>
      </c>
      <c r="ADO32" s="110">
        <f>SUM(ADO8:ADO31)</f>
        <v>22</v>
      </c>
      <c r="ADV32" s="110">
        <f>SUM(ADV8:ADV31)</f>
        <v>0</v>
      </c>
      <c r="ADX32" s="110">
        <f>SUM(ADX8:ADX31)</f>
        <v>22</v>
      </c>
      <c r="AEE32" s="110">
        <f>SUM(AEE8:AEE31)</f>
        <v>0</v>
      </c>
      <c r="AEG32" s="110">
        <f>SUM(AEG8:AEG31)</f>
        <v>22</v>
      </c>
      <c r="AEN32" s="110">
        <f>SUM(AEN8:AEN31)</f>
        <v>0</v>
      </c>
      <c r="AEP32" s="110">
        <f>SUM(AEP8:AEP31)</f>
        <v>22</v>
      </c>
    </row>
    <row r="33" spans="1:822" ht="18.75" customHeight="1" thickTop="1" thickBot="1" x14ac:dyDescent="0.3">
      <c r="A33" s="146">
        <v>30</v>
      </c>
      <c r="B33" s="79">
        <f t="shared" ref="B33:H33" si="73">KO5</f>
        <v>0</v>
      </c>
      <c r="C33" s="79">
        <f t="shared" si="73"/>
        <v>0</v>
      </c>
      <c r="D33" s="107">
        <f t="shared" si="73"/>
        <v>0</v>
      </c>
      <c r="E33" s="144">
        <f t="shared" si="73"/>
        <v>0</v>
      </c>
      <c r="F33" s="90">
        <f t="shared" si="73"/>
        <v>0</v>
      </c>
      <c r="G33" s="76">
        <f t="shared" si="73"/>
        <v>0</v>
      </c>
      <c r="H33" s="49">
        <f t="shared" si="73"/>
        <v>0</v>
      </c>
      <c r="I33" s="110">
        <f t="shared" si="71"/>
        <v>0</v>
      </c>
      <c r="N33" s="110">
        <f>SUM(N9:N32)</f>
        <v>18756.999999999996</v>
      </c>
      <c r="P33" s="110">
        <f>SUM(P9:P32)</f>
        <v>18757.299999999996</v>
      </c>
      <c r="S33" s="676"/>
      <c r="X33" s="536" t="s">
        <v>21</v>
      </c>
      <c r="Y33" s="537"/>
      <c r="Z33" s="150">
        <f>X32-Z32</f>
        <v>0</v>
      </c>
      <c r="AH33" s="384" t="s">
        <v>21</v>
      </c>
      <c r="AI33" s="385"/>
      <c r="AJ33" s="150">
        <f>AK5-AJ32</f>
        <v>0</v>
      </c>
      <c r="AR33" s="384" t="s">
        <v>21</v>
      </c>
      <c r="AS33" s="385"/>
      <c r="AT33" s="355">
        <f>AU5-AT32</f>
        <v>0</v>
      </c>
      <c r="AU33" s="356"/>
      <c r="AZ33" s="79"/>
      <c r="BB33" s="384" t="s">
        <v>21</v>
      </c>
      <c r="BC33" s="385"/>
      <c r="BD33" s="150">
        <f>BB32-BD32</f>
        <v>0</v>
      </c>
      <c r="BL33" s="384" t="s">
        <v>21</v>
      </c>
      <c r="BM33" s="385"/>
      <c r="BN33" s="150">
        <f>BL32-BN32</f>
        <v>0</v>
      </c>
      <c r="BV33" s="384" t="s">
        <v>21</v>
      </c>
      <c r="BW33" s="385"/>
      <c r="BX33" s="150">
        <f>BV32-BX32</f>
        <v>0</v>
      </c>
      <c r="CE33" s="15"/>
      <c r="CF33" s="384" t="s">
        <v>21</v>
      </c>
      <c r="CG33" s="385"/>
      <c r="CH33" s="150">
        <f>CF32-CH32</f>
        <v>0</v>
      </c>
      <c r="CP33" s="384" t="s">
        <v>21</v>
      </c>
      <c r="CQ33" s="385"/>
      <c r="CR33" s="150">
        <f>CP32-CR32</f>
        <v>0</v>
      </c>
      <c r="CZ33" s="384" t="s">
        <v>21</v>
      </c>
      <c r="DA33" s="385"/>
      <c r="DB33" s="150">
        <f>CZ32-DB32</f>
        <v>0</v>
      </c>
      <c r="DJ33" s="384" t="s">
        <v>21</v>
      </c>
      <c r="DK33" s="385"/>
      <c r="DL33" s="150">
        <f>DJ32-DL32</f>
        <v>0</v>
      </c>
      <c r="DT33" s="384" t="s">
        <v>21</v>
      </c>
      <c r="DU33" s="385"/>
      <c r="DV33" s="150">
        <f>DT32-DV32</f>
        <v>0</v>
      </c>
      <c r="ED33" s="384" t="s">
        <v>21</v>
      </c>
      <c r="EE33" s="385"/>
      <c r="EF33" s="150">
        <f>ED32-EF32</f>
        <v>0</v>
      </c>
      <c r="EN33" s="384" t="s">
        <v>21</v>
      </c>
      <c r="EO33" s="385"/>
      <c r="EP33" s="150">
        <f>EN32-EP32</f>
        <v>4.9999999999272404E-2</v>
      </c>
      <c r="EX33" s="384" t="s">
        <v>21</v>
      </c>
      <c r="EY33" s="385"/>
      <c r="EZ33" s="334">
        <f>EX32-EZ32</f>
        <v>0</v>
      </c>
      <c r="FH33" s="384" t="s">
        <v>21</v>
      </c>
      <c r="FI33" s="385"/>
      <c r="FJ33" s="150">
        <f>FH32-FJ32</f>
        <v>0</v>
      </c>
      <c r="FR33" s="384" t="s">
        <v>21</v>
      </c>
      <c r="FS33" s="385"/>
      <c r="FT33" s="334">
        <f>FR32-FT32</f>
        <v>0</v>
      </c>
      <c r="GB33" s="384" t="s">
        <v>21</v>
      </c>
      <c r="GC33" s="385"/>
      <c r="GD33" s="150">
        <f>GE5-GD32</f>
        <v>0</v>
      </c>
      <c r="GL33" s="384" t="s">
        <v>21</v>
      </c>
      <c r="GM33" s="385"/>
      <c r="GN33" s="150">
        <f>GL32-GN32</f>
        <v>0</v>
      </c>
      <c r="GV33" s="384" t="s">
        <v>21</v>
      </c>
      <c r="GW33" s="385"/>
      <c r="GX33" s="150">
        <f>GV32-GX32</f>
        <v>0</v>
      </c>
      <c r="HF33" s="384" t="s">
        <v>21</v>
      </c>
      <c r="HG33" s="385"/>
      <c r="HH33" s="150">
        <f>HF32-HH32</f>
        <v>0</v>
      </c>
      <c r="HP33" s="384" t="s">
        <v>21</v>
      </c>
      <c r="HQ33" s="385"/>
      <c r="HR33" s="150">
        <f>HP32-HR32</f>
        <v>-1.0000000002037268E-2</v>
      </c>
      <c r="HZ33" s="900" t="s">
        <v>21</v>
      </c>
      <c r="IA33" s="901"/>
      <c r="IB33" s="334">
        <f>IC5-IB32</f>
        <v>0</v>
      </c>
      <c r="IC33" s="267"/>
      <c r="IJ33" s="900" t="s">
        <v>21</v>
      </c>
      <c r="IK33" s="901"/>
      <c r="IL33" s="150">
        <f>IJ32-IL32</f>
        <v>0</v>
      </c>
      <c r="IT33" s="900" t="s">
        <v>21</v>
      </c>
      <c r="IU33" s="901"/>
      <c r="IV33" s="150">
        <f>IT32-IV32</f>
        <v>0</v>
      </c>
      <c r="JD33" s="900" t="s">
        <v>21</v>
      </c>
      <c r="JE33" s="901"/>
      <c r="JF33" s="150">
        <f>JD32-JF32</f>
        <v>0</v>
      </c>
      <c r="JN33" s="900" t="s">
        <v>21</v>
      </c>
      <c r="JO33" s="901"/>
      <c r="JP33" s="150">
        <f>JN32-JP32</f>
        <v>0</v>
      </c>
      <c r="JX33" s="900" t="s">
        <v>21</v>
      </c>
      <c r="JY33" s="901"/>
      <c r="JZ33" s="334">
        <f>KA5-JZ32</f>
        <v>0</v>
      </c>
      <c r="KA33" s="267"/>
      <c r="KH33" s="900" t="s">
        <v>21</v>
      </c>
      <c r="KI33" s="901"/>
      <c r="KJ33" s="334">
        <f>KK5-KJ32</f>
        <v>0</v>
      </c>
      <c r="KK33" s="267"/>
      <c r="KR33" s="900" t="s">
        <v>21</v>
      </c>
      <c r="KS33" s="901"/>
      <c r="KT33" s="334">
        <f>KU5-KT32</f>
        <v>0</v>
      </c>
      <c r="KU33" s="267"/>
      <c r="LB33" s="717" t="s">
        <v>21</v>
      </c>
      <c r="LC33" s="718"/>
      <c r="LD33" s="254">
        <f>LE5-LD32</f>
        <v>0</v>
      </c>
      <c r="LL33" s="717" t="s">
        <v>21</v>
      </c>
      <c r="LM33" s="718"/>
      <c r="LN33" s="150">
        <f>LO5-LN32</f>
        <v>0</v>
      </c>
      <c r="MA33" s="676"/>
      <c r="ME33" s="384" t="s">
        <v>21</v>
      </c>
      <c r="MF33" s="385"/>
      <c r="MG33" s="150">
        <f>MH5-MG32</f>
        <v>0</v>
      </c>
      <c r="MO33" s="384" t="s">
        <v>21</v>
      </c>
      <c r="MP33" s="385"/>
      <c r="MQ33" s="150">
        <f>MR5-MQ32</f>
        <v>0</v>
      </c>
      <c r="MY33" s="384" t="s">
        <v>21</v>
      </c>
      <c r="MZ33" s="385"/>
      <c r="NA33" s="150">
        <f>NB5-NA32</f>
        <v>0</v>
      </c>
      <c r="NI33" s="384" t="s">
        <v>21</v>
      </c>
      <c r="NJ33" s="385"/>
      <c r="NK33" s="150">
        <f>NL5-NK32</f>
        <v>0</v>
      </c>
      <c r="NS33" s="384" t="s">
        <v>21</v>
      </c>
      <c r="NT33" s="385"/>
      <c r="NU33" s="150">
        <f>NV5-NU32</f>
        <v>0</v>
      </c>
      <c r="OC33" s="384" t="s">
        <v>21</v>
      </c>
      <c r="OD33" s="385"/>
      <c r="OE33" s="150">
        <f>OF5-OE32</f>
        <v>0</v>
      </c>
      <c r="OM33" s="384" t="s">
        <v>21</v>
      </c>
      <c r="ON33" s="385"/>
      <c r="OO33" s="150">
        <f>OP5-OO32</f>
        <v>0</v>
      </c>
      <c r="OW33" s="384" t="s">
        <v>21</v>
      </c>
      <c r="OX33" s="385"/>
      <c r="OY33" s="150">
        <f>OZ5-OY32</f>
        <v>0</v>
      </c>
      <c r="PG33" s="384" t="s">
        <v>21</v>
      </c>
      <c r="PH33" s="385"/>
      <c r="PI33" s="150">
        <f>PI32-PG32</f>
        <v>0</v>
      </c>
      <c r="PQ33" s="384" t="s">
        <v>21</v>
      </c>
      <c r="PR33" s="385"/>
      <c r="PS33" s="150">
        <f>PT5-PS32</f>
        <v>0</v>
      </c>
      <c r="PZ33" s="384" t="s">
        <v>21</v>
      </c>
      <c r="QA33" s="385"/>
      <c r="QB33" s="150">
        <f>QC5-QB32</f>
        <v>0</v>
      </c>
      <c r="QI33" s="384" t="s">
        <v>21</v>
      </c>
      <c r="QJ33" s="385"/>
      <c r="QK33" s="150">
        <f>QL5-QK32</f>
        <v>0</v>
      </c>
      <c r="QR33" s="384" t="s">
        <v>21</v>
      </c>
      <c r="QS33" s="385"/>
      <c r="QT33" s="150">
        <f>QU5-QT32</f>
        <v>0</v>
      </c>
      <c r="RA33" s="384" t="s">
        <v>21</v>
      </c>
      <c r="RB33" s="385"/>
      <c r="RC33" s="150">
        <f>RD5-RC32</f>
        <v>0</v>
      </c>
      <c r="RJ33" s="384" t="s">
        <v>21</v>
      </c>
      <c r="RK33" s="385"/>
      <c r="RL33" s="150">
        <f>SUM(RM5-RL32)</f>
        <v>0</v>
      </c>
      <c r="RS33" s="1099" t="s">
        <v>21</v>
      </c>
      <c r="RT33" s="1100"/>
      <c r="RU33" s="150">
        <f>SUM(RV5-RU32)</f>
        <v>0</v>
      </c>
      <c r="SB33" s="1099" t="s">
        <v>21</v>
      </c>
      <c r="SC33" s="1100"/>
      <c r="SD33" s="150">
        <f>SUM(SE5-SD32)</f>
        <v>0</v>
      </c>
      <c r="SK33" s="1099" t="s">
        <v>21</v>
      </c>
      <c r="SL33" s="1100"/>
      <c r="SM33" s="254">
        <f>SUM(SN5-SM32)</f>
        <v>0</v>
      </c>
      <c r="ST33" s="1099" t="s">
        <v>21</v>
      </c>
      <c r="SU33" s="1100"/>
      <c r="SV33" s="150">
        <f>SUM(SW5-SV32)</f>
        <v>0</v>
      </c>
      <c r="TC33" s="1099" t="s">
        <v>21</v>
      </c>
      <c r="TD33" s="1100"/>
      <c r="TE33" s="150">
        <f>SUM(TF5-TE32)</f>
        <v>0</v>
      </c>
      <c r="TL33" s="1099" t="s">
        <v>21</v>
      </c>
      <c r="TM33" s="1100"/>
      <c r="TN33" s="150">
        <f>SUM(TO5-TN32)</f>
        <v>0</v>
      </c>
      <c r="TU33" s="1099" t="s">
        <v>21</v>
      </c>
      <c r="TV33" s="1100"/>
      <c r="TW33" s="150">
        <f>SUM(TX5-TW32)</f>
        <v>0</v>
      </c>
      <c r="UD33" s="1099" t="s">
        <v>21</v>
      </c>
      <c r="UE33" s="1100"/>
      <c r="UF33" s="150">
        <f>SUM(UG5-UF32)</f>
        <v>0</v>
      </c>
      <c r="UM33" s="1099" t="s">
        <v>21</v>
      </c>
      <c r="UN33" s="1100"/>
      <c r="UO33" s="150">
        <f>SUM(UP5-UO32)</f>
        <v>0</v>
      </c>
      <c r="UV33" s="384" t="s">
        <v>21</v>
      </c>
      <c r="UW33" s="385"/>
      <c r="UX33" s="150">
        <f>SUM(UY5-UX32)</f>
        <v>0</v>
      </c>
      <c r="VE33" s="384" t="s">
        <v>21</v>
      </c>
      <c r="VF33" s="385"/>
      <c r="VG33" s="150">
        <f>SUM(VH5-VG32)</f>
        <v>-22</v>
      </c>
      <c r="VN33" s="1099" t="s">
        <v>21</v>
      </c>
      <c r="VO33" s="1100"/>
      <c r="VP33" s="150">
        <f>VQ5-VP32</f>
        <v>-22</v>
      </c>
      <c r="VW33" s="1099" t="s">
        <v>21</v>
      </c>
      <c r="VX33" s="1100"/>
      <c r="VY33" s="150">
        <f>VZ5-VY32</f>
        <v>-22</v>
      </c>
      <c r="WF33" s="1099" t="s">
        <v>21</v>
      </c>
      <c r="WG33" s="1100"/>
      <c r="WH33" s="150">
        <f>WI5-WH32</f>
        <v>-22</v>
      </c>
      <c r="WO33" s="1099" t="s">
        <v>21</v>
      </c>
      <c r="WP33" s="1100"/>
      <c r="WQ33" s="150">
        <f>WR5-WQ32</f>
        <v>-22</v>
      </c>
      <c r="WX33" s="1099" t="s">
        <v>21</v>
      </c>
      <c r="WY33" s="1100"/>
      <c r="WZ33" s="150">
        <f>XA5-WZ32</f>
        <v>-22</v>
      </c>
      <c r="XG33" s="1099" t="s">
        <v>21</v>
      </c>
      <c r="XH33" s="1100"/>
      <c r="XI33" s="150">
        <f>XJ5-XI32</f>
        <v>-22</v>
      </c>
      <c r="XP33" s="1099" t="s">
        <v>21</v>
      </c>
      <c r="XQ33" s="1100"/>
      <c r="XR33" s="150">
        <f>XS5-XR32</f>
        <v>-22</v>
      </c>
      <c r="XY33" s="1099" t="s">
        <v>21</v>
      </c>
      <c r="XZ33" s="1100"/>
      <c r="YA33" s="150">
        <f>YB5-YA32</f>
        <v>-22</v>
      </c>
      <c r="YH33" s="1099" t="s">
        <v>21</v>
      </c>
      <c r="YI33" s="1100"/>
      <c r="YJ33" s="150">
        <f>YK5-YJ32</f>
        <v>-22</v>
      </c>
      <c r="YQ33" s="1099" t="s">
        <v>21</v>
      </c>
      <c r="YR33" s="1100"/>
      <c r="YS33" s="150">
        <f>YT5-YS32</f>
        <v>-22</v>
      </c>
      <c r="YZ33" s="1099" t="s">
        <v>21</v>
      </c>
      <c r="ZA33" s="1100"/>
      <c r="ZB33" s="150">
        <f>ZC5-ZB32</f>
        <v>-22</v>
      </c>
      <c r="ZI33" s="1099" t="s">
        <v>21</v>
      </c>
      <c r="ZJ33" s="1100"/>
      <c r="ZK33" s="150">
        <f>ZL5-ZK32</f>
        <v>-22</v>
      </c>
      <c r="ZR33" s="1099" t="s">
        <v>21</v>
      </c>
      <c r="ZS33" s="1100"/>
      <c r="ZT33" s="150">
        <f>ZU5-ZT32</f>
        <v>-22</v>
      </c>
      <c r="AAA33" s="1099" t="s">
        <v>21</v>
      </c>
      <c r="AAB33" s="1100"/>
      <c r="AAC33" s="150">
        <f>AAD5-AAC32</f>
        <v>-22</v>
      </c>
      <c r="AAJ33" s="1099" t="s">
        <v>21</v>
      </c>
      <c r="AAK33" s="1100"/>
      <c r="AAL33" s="150">
        <f>AAM5-AAL32</f>
        <v>-22</v>
      </c>
      <c r="AAS33" s="1099" t="s">
        <v>21</v>
      </c>
      <c r="AAT33" s="1100"/>
      <c r="AAU33" s="150">
        <f>AAU32-AAS32</f>
        <v>22</v>
      </c>
      <c r="ABB33" s="1099" t="s">
        <v>21</v>
      </c>
      <c r="ABC33" s="1100"/>
      <c r="ABD33" s="150">
        <f>ABE5-ABD32</f>
        <v>-22</v>
      </c>
      <c r="ABK33" s="1099" t="s">
        <v>21</v>
      </c>
      <c r="ABL33" s="1100"/>
      <c r="ABM33" s="150">
        <f>ABN5-ABM32</f>
        <v>-22</v>
      </c>
      <c r="ABT33" s="1099" t="s">
        <v>21</v>
      </c>
      <c r="ABU33" s="1100"/>
      <c r="ABV33" s="150">
        <f>ABW5-ABV32</f>
        <v>-22</v>
      </c>
      <c r="ACC33" s="1099" t="s">
        <v>21</v>
      </c>
      <c r="ACD33" s="1100"/>
      <c r="ACE33" s="150">
        <f>ACF5-ACE32</f>
        <v>-22</v>
      </c>
      <c r="ACL33" s="1099" t="s">
        <v>21</v>
      </c>
      <c r="ACM33" s="1100"/>
      <c r="ACN33" s="150">
        <f>ACO5-ACN32</f>
        <v>-22</v>
      </c>
      <c r="ACU33" s="1099" t="s">
        <v>21</v>
      </c>
      <c r="ACV33" s="1100"/>
      <c r="ACW33" s="150">
        <f>ACX5-ACW32</f>
        <v>-22</v>
      </c>
      <c r="ADD33" s="1099" t="s">
        <v>21</v>
      </c>
      <c r="ADE33" s="1100"/>
      <c r="ADF33" s="150">
        <f>ADG5-ADF32</f>
        <v>-22</v>
      </c>
      <c r="ADM33" s="1099" t="s">
        <v>21</v>
      </c>
      <c r="ADN33" s="1100"/>
      <c r="ADO33" s="150">
        <f>ADP5-ADO32</f>
        <v>-22</v>
      </c>
      <c r="ADV33" s="1099" t="s">
        <v>21</v>
      </c>
      <c r="ADW33" s="1100"/>
      <c r="ADX33" s="150">
        <f>ADY5-ADX32</f>
        <v>-22</v>
      </c>
      <c r="AEE33" s="1099" t="s">
        <v>21</v>
      </c>
      <c r="AEF33" s="1100"/>
      <c r="AEG33" s="150">
        <f>AEH5-AEG32</f>
        <v>-22</v>
      </c>
      <c r="AEN33" s="1099" t="s">
        <v>21</v>
      </c>
      <c r="AEO33" s="1100"/>
      <c r="AEP33" s="150">
        <f>AEQ5-AEP32</f>
        <v>-22</v>
      </c>
    </row>
    <row r="34" spans="1:822" ht="16.5" thickBot="1" x14ac:dyDescent="0.3">
      <c r="A34" s="146">
        <v>31</v>
      </c>
      <c r="B34" s="79">
        <f t="shared" ref="B34:H34" si="74">KY5</f>
        <v>0</v>
      </c>
      <c r="C34" s="79">
        <f t="shared" si="74"/>
        <v>0</v>
      </c>
      <c r="D34" s="107">
        <f t="shared" si="74"/>
        <v>0</v>
      </c>
      <c r="E34" s="144">
        <f t="shared" si="74"/>
        <v>0</v>
      </c>
      <c r="F34" s="90">
        <f t="shared" si="74"/>
        <v>0</v>
      </c>
      <c r="G34" s="76">
        <f t="shared" si="74"/>
        <v>0</v>
      </c>
      <c r="H34" s="49">
        <f t="shared" si="74"/>
        <v>0</v>
      </c>
      <c r="I34" s="110">
        <f t="shared" si="71"/>
        <v>0</v>
      </c>
      <c r="N34" s="994" t="s">
        <v>21</v>
      </c>
      <c r="O34" s="995"/>
      <c r="P34" s="150">
        <f>N33-P33</f>
        <v>-0.2999999999992724</v>
      </c>
      <c r="S34" s="676"/>
      <c r="X34" s="538" t="s">
        <v>4</v>
      </c>
      <c r="Y34" s="539"/>
      <c r="Z34" s="50">
        <v>0</v>
      </c>
      <c r="AH34" s="386" t="s">
        <v>4</v>
      </c>
      <c r="AI34" s="387"/>
      <c r="AJ34" s="50"/>
      <c r="AR34" s="386" t="s">
        <v>4</v>
      </c>
      <c r="AS34" s="387"/>
      <c r="AT34" s="50"/>
      <c r="AZ34" s="79"/>
      <c r="BB34" s="386" t="s">
        <v>4</v>
      </c>
      <c r="BC34" s="387"/>
      <c r="BD34" s="50"/>
      <c r="BL34" s="386" t="s">
        <v>4</v>
      </c>
      <c r="BM34" s="387"/>
      <c r="BN34" s="50"/>
      <c r="BV34" s="386" t="s">
        <v>4</v>
      </c>
      <c r="BW34" s="387"/>
      <c r="BX34" s="50"/>
      <c r="CE34" s="15"/>
      <c r="CF34" s="386" t="s">
        <v>4</v>
      </c>
      <c r="CG34" s="387"/>
      <c r="CH34" s="50"/>
      <c r="CP34" s="386" t="s">
        <v>4</v>
      </c>
      <c r="CQ34" s="387"/>
      <c r="CR34" s="50"/>
      <c r="CZ34" s="386" t="s">
        <v>4</v>
      </c>
      <c r="DA34" s="387"/>
      <c r="DB34" s="50"/>
      <c r="DJ34" s="386" t="s">
        <v>4</v>
      </c>
      <c r="DK34" s="387"/>
      <c r="DL34" s="50"/>
      <c r="DT34" s="386" t="s">
        <v>4</v>
      </c>
      <c r="DU34" s="387"/>
      <c r="DV34" s="50"/>
      <c r="ED34" s="386" t="s">
        <v>4</v>
      </c>
      <c r="EE34" s="387"/>
      <c r="EF34" s="50"/>
      <c r="EN34" s="386" t="s">
        <v>4</v>
      </c>
      <c r="EO34" s="387"/>
      <c r="EP34" s="50"/>
      <c r="EX34" s="386" t="s">
        <v>4</v>
      </c>
      <c r="EY34" s="387"/>
      <c r="EZ34" s="50">
        <v>0</v>
      </c>
      <c r="FH34" s="386" t="s">
        <v>4</v>
      </c>
      <c r="FI34" s="387"/>
      <c r="FJ34" s="50"/>
      <c r="FR34" s="386" t="s">
        <v>4</v>
      </c>
      <c r="FS34" s="387"/>
      <c r="FT34" s="50"/>
      <c r="GB34" s="386" t="s">
        <v>4</v>
      </c>
      <c r="GC34" s="387"/>
      <c r="GD34" s="50"/>
      <c r="GL34" s="386" t="s">
        <v>4</v>
      </c>
      <c r="GM34" s="387"/>
      <c r="GN34" s="50"/>
      <c r="GV34" s="386" t="s">
        <v>4</v>
      </c>
      <c r="GW34" s="387"/>
      <c r="GX34" s="50"/>
      <c r="HF34" s="386" t="s">
        <v>4</v>
      </c>
      <c r="HG34" s="387"/>
      <c r="HH34" s="50"/>
      <c r="HP34" s="386" t="s">
        <v>4</v>
      </c>
      <c r="HQ34" s="387"/>
      <c r="HR34" s="50">
        <v>0</v>
      </c>
      <c r="HZ34" s="902" t="s">
        <v>4</v>
      </c>
      <c r="IA34" s="903"/>
      <c r="IB34" s="50"/>
      <c r="IJ34" s="902" t="s">
        <v>4</v>
      </c>
      <c r="IK34" s="903"/>
      <c r="IL34" s="50"/>
      <c r="IT34" s="902" t="s">
        <v>4</v>
      </c>
      <c r="IU34" s="903"/>
      <c r="IV34" s="50"/>
      <c r="JD34" s="902" t="s">
        <v>4</v>
      </c>
      <c r="JE34" s="903"/>
      <c r="JF34" s="50"/>
      <c r="JN34" s="902" t="s">
        <v>4</v>
      </c>
      <c r="JO34" s="903"/>
      <c r="JP34" s="50">
        <v>0</v>
      </c>
      <c r="JX34" s="902" t="s">
        <v>4</v>
      </c>
      <c r="JY34" s="903"/>
      <c r="JZ34" s="50"/>
      <c r="KH34" s="902" t="s">
        <v>4</v>
      </c>
      <c r="KI34" s="903"/>
      <c r="KJ34" s="50"/>
      <c r="KR34" s="902" t="s">
        <v>4</v>
      </c>
      <c r="KS34" s="903"/>
      <c r="KT34" s="50"/>
      <c r="LB34" s="719" t="s">
        <v>4</v>
      </c>
      <c r="LC34" s="720"/>
      <c r="LD34" s="50"/>
      <c r="LL34" s="719" t="s">
        <v>4</v>
      </c>
      <c r="LM34" s="720"/>
      <c r="LN34" s="50"/>
      <c r="LV34" s="717" t="s">
        <v>21</v>
      </c>
      <c r="LW34" s="718"/>
      <c r="LX34" s="150">
        <f>LY5-LX32</f>
        <v>0</v>
      </c>
      <c r="MA34" s="676"/>
      <c r="ME34" s="386" t="s">
        <v>4</v>
      </c>
      <c r="MF34" s="387"/>
      <c r="MG34" s="50"/>
      <c r="MO34" s="386" t="s">
        <v>4</v>
      </c>
      <c r="MP34" s="387"/>
      <c r="MQ34" s="50"/>
      <c r="MY34" s="386" t="s">
        <v>4</v>
      </c>
      <c r="MZ34" s="387"/>
      <c r="NA34" s="50"/>
      <c r="NI34" s="386" t="s">
        <v>4</v>
      </c>
      <c r="NJ34" s="387"/>
      <c r="NK34" s="50"/>
      <c r="NS34" s="386" t="s">
        <v>4</v>
      </c>
      <c r="NT34" s="387"/>
      <c r="NU34" s="50"/>
      <c r="OC34" s="386" t="s">
        <v>4</v>
      </c>
      <c r="OD34" s="387"/>
      <c r="OE34" s="50"/>
      <c r="OM34" s="386" t="s">
        <v>4</v>
      </c>
      <c r="ON34" s="387"/>
      <c r="OO34" s="50"/>
      <c r="OW34" s="386" t="s">
        <v>4</v>
      </c>
      <c r="OX34" s="387"/>
      <c r="OY34" s="50"/>
      <c r="PG34" s="386" t="s">
        <v>4</v>
      </c>
      <c r="PH34" s="387"/>
      <c r="PI34" s="50"/>
      <c r="PQ34" s="386" t="s">
        <v>4</v>
      </c>
      <c r="PR34" s="387"/>
      <c r="PS34" s="50"/>
      <c r="PZ34" s="386" t="s">
        <v>4</v>
      </c>
      <c r="QA34" s="387"/>
      <c r="QB34" s="50"/>
      <c r="QI34" s="386" t="s">
        <v>4</v>
      </c>
      <c r="QJ34" s="387"/>
      <c r="QK34" s="50"/>
      <c r="QR34" s="386" t="s">
        <v>4</v>
      </c>
      <c r="QS34" s="387"/>
      <c r="QT34" s="50"/>
      <c r="RA34" s="386" t="s">
        <v>4</v>
      </c>
      <c r="RB34" s="387"/>
      <c r="RC34" s="50"/>
      <c r="RJ34" s="386" t="s">
        <v>4</v>
      </c>
      <c r="RK34" s="387"/>
      <c r="RL34" s="50"/>
      <c r="RS34" s="1101" t="s">
        <v>4</v>
      </c>
      <c r="RT34" s="1102"/>
      <c r="RU34" s="50"/>
      <c r="SB34" s="1101" t="s">
        <v>4</v>
      </c>
      <c r="SC34" s="1102"/>
      <c r="SD34" s="50"/>
      <c r="SK34" s="1101" t="s">
        <v>4</v>
      </c>
      <c r="SL34" s="1102"/>
      <c r="SM34" s="50"/>
      <c r="ST34" s="1101" t="s">
        <v>4</v>
      </c>
      <c r="SU34" s="1102"/>
      <c r="SV34" s="50"/>
      <c r="TC34" s="1101" t="s">
        <v>4</v>
      </c>
      <c r="TD34" s="1102"/>
      <c r="TE34" s="50"/>
      <c r="TL34" s="1101" t="s">
        <v>4</v>
      </c>
      <c r="TM34" s="1102"/>
      <c r="TN34" s="50"/>
      <c r="TU34" s="1101" t="s">
        <v>4</v>
      </c>
      <c r="TV34" s="1102"/>
      <c r="TW34" s="50"/>
      <c r="UD34" s="1101" t="s">
        <v>4</v>
      </c>
      <c r="UE34" s="1102"/>
      <c r="UF34" s="50"/>
      <c r="UM34" s="1101" t="s">
        <v>4</v>
      </c>
      <c r="UN34" s="1102"/>
      <c r="UO34" s="50"/>
      <c r="UV34" s="386" t="s">
        <v>4</v>
      </c>
      <c r="UW34" s="387"/>
      <c r="UX34" s="50"/>
      <c r="VE34" s="386" t="s">
        <v>4</v>
      </c>
      <c r="VF34" s="387"/>
      <c r="VG34" s="50"/>
      <c r="VN34" s="1101" t="s">
        <v>4</v>
      </c>
      <c r="VO34" s="1102"/>
      <c r="VP34" s="50"/>
      <c r="VW34" s="1101" t="s">
        <v>4</v>
      </c>
      <c r="VX34" s="1102"/>
      <c r="VY34" s="50"/>
      <c r="WF34" s="1101" t="s">
        <v>4</v>
      </c>
      <c r="WG34" s="1102"/>
      <c r="WH34" s="50"/>
      <c r="WO34" s="1101" t="s">
        <v>4</v>
      </c>
      <c r="WP34" s="1102"/>
      <c r="WQ34" s="50"/>
      <c r="WX34" s="1101" t="s">
        <v>4</v>
      </c>
      <c r="WY34" s="1102"/>
      <c r="WZ34" s="50"/>
      <c r="XG34" s="1101" t="s">
        <v>4</v>
      </c>
      <c r="XH34" s="1102"/>
      <c r="XI34" s="50"/>
      <c r="XP34" s="1101" t="s">
        <v>4</v>
      </c>
      <c r="XQ34" s="1102"/>
      <c r="XR34" s="50"/>
      <c r="XY34" s="1101" t="s">
        <v>4</v>
      </c>
      <c r="XZ34" s="1102"/>
      <c r="YA34" s="50"/>
      <c r="YH34" s="1101" t="s">
        <v>4</v>
      </c>
      <c r="YI34" s="1102"/>
      <c r="YJ34" s="50"/>
      <c r="YQ34" s="1101" t="s">
        <v>4</v>
      </c>
      <c r="YR34" s="1102"/>
      <c r="YS34" s="50"/>
      <c r="YZ34" s="1101" t="s">
        <v>4</v>
      </c>
      <c r="ZA34" s="1102"/>
      <c r="ZB34" s="50"/>
      <c r="ZI34" s="1101" t="s">
        <v>4</v>
      </c>
      <c r="ZJ34" s="1102"/>
      <c r="ZK34" s="50"/>
      <c r="ZR34" s="1101" t="s">
        <v>4</v>
      </c>
      <c r="ZS34" s="1102"/>
      <c r="ZT34" s="50"/>
      <c r="AAA34" s="1101" t="s">
        <v>4</v>
      </c>
      <c r="AAB34" s="1102"/>
      <c r="AAC34" s="50"/>
      <c r="AAJ34" s="1101" t="s">
        <v>4</v>
      </c>
      <c r="AAK34" s="1102"/>
      <c r="AAL34" s="50"/>
      <c r="AAS34" s="1101" t="s">
        <v>4</v>
      </c>
      <c r="AAT34" s="1102"/>
      <c r="AAU34" s="50"/>
      <c r="ABB34" s="1101" t="s">
        <v>4</v>
      </c>
      <c r="ABC34" s="1102"/>
      <c r="ABD34" s="50"/>
      <c r="ABK34" s="1101" t="s">
        <v>4</v>
      </c>
      <c r="ABL34" s="1102"/>
      <c r="ABM34" s="50"/>
      <c r="ABT34" s="1101" t="s">
        <v>4</v>
      </c>
      <c r="ABU34" s="1102"/>
      <c r="ABV34" s="50"/>
      <c r="ACC34" s="1101" t="s">
        <v>4</v>
      </c>
      <c r="ACD34" s="1102"/>
      <c r="ACE34" s="50"/>
      <c r="ACL34" s="1101" t="s">
        <v>4</v>
      </c>
      <c r="ACM34" s="1102"/>
      <c r="ACN34" s="50"/>
      <c r="ACU34" s="1101" t="s">
        <v>4</v>
      </c>
      <c r="ACV34" s="1102"/>
      <c r="ACW34" s="50"/>
      <c r="ADD34" s="1101" t="s">
        <v>4</v>
      </c>
      <c r="ADE34" s="1102"/>
      <c r="ADF34" s="50"/>
      <c r="ADM34" s="1101" t="s">
        <v>4</v>
      </c>
      <c r="ADN34" s="1102"/>
      <c r="ADO34" s="50"/>
      <c r="ADV34" s="1101" t="s">
        <v>4</v>
      </c>
      <c r="ADW34" s="1102"/>
      <c r="ADX34" s="50"/>
      <c r="AEE34" s="1101" t="s">
        <v>4</v>
      </c>
      <c r="AEF34" s="1102"/>
      <c r="AEG34" s="50"/>
      <c r="AEN34" s="1101" t="s">
        <v>4</v>
      </c>
      <c r="AEO34" s="1102"/>
      <c r="AEP34" s="50"/>
    </row>
    <row r="35" spans="1:822" ht="16.5" thickBot="1" x14ac:dyDescent="0.3">
      <c r="A35" s="146">
        <v>32</v>
      </c>
      <c r="B35" s="79">
        <f t="shared" ref="B35:H35" si="75">LI5</f>
        <v>0</v>
      </c>
      <c r="C35" s="79">
        <f t="shared" si="75"/>
        <v>0</v>
      </c>
      <c r="D35" s="107">
        <f t="shared" si="75"/>
        <v>0</v>
      </c>
      <c r="E35" s="144">
        <f t="shared" si="75"/>
        <v>0</v>
      </c>
      <c r="F35" s="90">
        <f t="shared" si="75"/>
        <v>0</v>
      </c>
      <c r="G35" s="76">
        <f t="shared" si="75"/>
        <v>0</v>
      </c>
      <c r="H35" s="49">
        <f t="shared" si="75"/>
        <v>0</v>
      </c>
      <c r="I35" s="110">
        <f t="shared" si="71"/>
        <v>0</v>
      </c>
      <c r="N35" s="996" t="s">
        <v>4</v>
      </c>
      <c r="O35" s="997"/>
      <c r="P35" s="50">
        <v>0</v>
      </c>
      <c r="S35" s="676"/>
      <c r="AZ35" s="79"/>
      <c r="LV35" s="719" t="s">
        <v>4</v>
      </c>
      <c r="LW35" s="720"/>
      <c r="LX35" s="50"/>
      <c r="MA35" s="676"/>
    </row>
    <row r="36" spans="1:822" x14ac:dyDescent="0.25">
      <c r="A36" s="146">
        <v>33</v>
      </c>
      <c r="B36" s="79">
        <f t="shared" ref="B36:H36" si="76">LS5</f>
        <v>0</v>
      </c>
      <c r="C36" s="79">
        <f t="shared" si="76"/>
        <v>0</v>
      </c>
      <c r="D36" s="107">
        <f t="shared" si="76"/>
        <v>0</v>
      </c>
      <c r="E36" s="144">
        <f t="shared" si="76"/>
        <v>0</v>
      </c>
      <c r="F36" s="90">
        <f t="shared" si="76"/>
        <v>0</v>
      </c>
      <c r="G36" s="76">
        <f t="shared" si="76"/>
        <v>0</v>
      </c>
      <c r="H36" s="49">
        <f t="shared" si="76"/>
        <v>0</v>
      </c>
      <c r="I36" s="110">
        <f t="shared" si="71"/>
        <v>0</v>
      </c>
      <c r="S36" s="676"/>
      <c r="AZ36" s="79"/>
      <c r="MA36" s="676"/>
    </row>
    <row r="37" spans="1:822" x14ac:dyDescent="0.25">
      <c r="A37" s="146">
        <v>34</v>
      </c>
      <c r="B37" s="79">
        <f t="shared" ref="B37:H37" si="77">MB5</f>
        <v>0</v>
      </c>
      <c r="C37" s="79">
        <f t="shared" si="77"/>
        <v>0</v>
      </c>
      <c r="D37" s="107">
        <f t="shared" si="77"/>
        <v>0</v>
      </c>
      <c r="E37" s="144">
        <f t="shared" si="77"/>
        <v>0</v>
      </c>
      <c r="F37" s="90">
        <f t="shared" si="77"/>
        <v>0</v>
      </c>
      <c r="G37" s="76">
        <f t="shared" si="77"/>
        <v>0</v>
      </c>
      <c r="H37" s="49">
        <f t="shared" si="77"/>
        <v>0</v>
      </c>
      <c r="I37" s="110">
        <f t="shared" si="71"/>
        <v>0</v>
      </c>
      <c r="S37" s="676"/>
      <c r="AZ37" s="79"/>
      <c r="MA37" s="676"/>
    </row>
    <row r="38" spans="1:822" x14ac:dyDescent="0.25">
      <c r="A38" s="146">
        <v>35</v>
      </c>
      <c r="B38" s="79">
        <f t="shared" ref="B38:H38" si="78">ML5</f>
        <v>0</v>
      </c>
      <c r="C38" s="79">
        <f t="shared" si="78"/>
        <v>0</v>
      </c>
      <c r="D38" s="151">
        <f t="shared" si="78"/>
        <v>0</v>
      </c>
      <c r="E38" s="144">
        <f t="shared" si="78"/>
        <v>0</v>
      </c>
      <c r="F38" s="139">
        <f t="shared" si="78"/>
        <v>0</v>
      </c>
      <c r="G38" s="76">
        <f t="shared" si="78"/>
        <v>0</v>
      </c>
      <c r="H38" s="139">
        <f t="shared" si="78"/>
        <v>0</v>
      </c>
      <c r="I38" s="110">
        <f t="shared" si="71"/>
        <v>0</v>
      </c>
      <c r="S38" s="676"/>
      <c r="AZ38" s="79"/>
      <c r="MA38" s="676"/>
    </row>
    <row r="39" spans="1:822" x14ac:dyDescent="0.25">
      <c r="A39" s="146">
        <v>36</v>
      </c>
      <c r="B39" s="79">
        <f t="shared" ref="B39:H39" si="79">MV5</f>
        <v>0</v>
      </c>
      <c r="C39" s="79">
        <f t="shared" si="79"/>
        <v>0</v>
      </c>
      <c r="D39" s="152">
        <f t="shared" si="79"/>
        <v>0</v>
      </c>
      <c r="E39" s="144">
        <f t="shared" si="79"/>
        <v>0</v>
      </c>
      <c r="F39" s="110">
        <f t="shared" si="79"/>
        <v>0</v>
      </c>
      <c r="G39" s="76">
        <f t="shared" si="79"/>
        <v>0</v>
      </c>
      <c r="H39" s="139">
        <f t="shared" si="79"/>
        <v>0</v>
      </c>
      <c r="I39" s="110">
        <f t="shared" si="71"/>
        <v>0</v>
      </c>
      <c r="AZ39" s="79"/>
      <c r="MA39" s="676"/>
    </row>
    <row r="40" spans="1:822" x14ac:dyDescent="0.25">
      <c r="A40" s="146">
        <v>37</v>
      </c>
      <c r="B40" s="79">
        <f t="shared" ref="B40:H40" si="80">NF5</f>
        <v>0</v>
      </c>
      <c r="C40" s="79">
        <f t="shared" si="80"/>
        <v>0</v>
      </c>
      <c r="D40" s="152">
        <f t="shared" si="80"/>
        <v>0</v>
      </c>
      <c r="E40" s="144">
        <f t="shared" si="80"/>
        <v>0</v>
      </c>
      <c r="F40" s="110">
        <f t="shared" si="80"/>
        <v>0</v>
      </c>
      <c r="G40" s="76">
        <f t="shared" si="80"/>
        <v>0</v>
      </c>
      <c r="H40" s="139">
        <f t="shared" si="80"/>
        <v>0</v>
      </c>
      <c r="I40" s="110">
        <f t="shared" si="71"/>
        <v>0</v>
      </c>
      <c r="AZ40" s="79"/>
      <c r="MA40" s="676"/>
    </row>
    <row r="41" spans="1:822" x14ac:dyDescent="0.25">
      <c r="A41" s="146">
        <v>38</v>
      </c>
      <c r="B41" s="79">
        <f t="shared" ref="B41:H41" si="81">NP5</f>
        <v>0</v>
      </c>
      <c r="C41" s="79">
        <f t="shared" si="81"/>
        <v>0</v>
      </c>
      <c r="D41" s="74">
        <f t="shared" si="81"/>
        <v>0</v>
      </c>
      <c r="E41" s="144">
        <f t="shared" si="81"/>
        <v>0</v>
      </c>
      <c r="F41" s="110">
        <f t="shared" si="81"/>
        <v>0</v>
      </c>
      <c r="G41" s="76">
        <f t="shared" si="81"/>
        <v>0</v>
      </c>
      <c r="H41" s="139">
        <f t="shared" si="81"/>
        <v>0</v>
      </c>
      <c r="I41" s="110">
        <f t="shared" si="71"/>
        <v>0</v>
      </c>
      <c r="AZ41" s="79"/>
      <c r="KI41" s="79">
        <v>0</v>
      </c>
      <c r="MA41" s="676"/>
    </row>
    <row r="42" spans="1:822" x14ac:dyDescent="0.25">
      <c r="A42" s="146">
        <v>39</v>
      </c>
      <c r="B42" s="79">
        <f t="shared" ref="B42:H42" si="82">NZ5</f>
        <v>0</v>
      </c>
      <c r="C42" s="79">
        <f t="shared" si="82"/>
        <v>0</v>
      </c>
      <c r="D42" s="74">
        <f t="shared" si="82"/>
        <v>0</v>
      </c>
      <c r="E42" s="144">
        <f t="shared" si="82"/>
        <v>0</v>
      </c>
      <c r="F42" s="110">
        <f t="shared" si="82"/>
        <v>0</v>
      </c>
      <c r="G42" s="76">
        <f t="shared" si="82"/>
        <v>0</v>
      </c>
      <c r="H42" s="139">
        <f t="shared" si="82"/>
        <v>0</v>
      </c>
      <c r="I42" s="110">
        <f t="shared" si="71"/>
        <v>0</v>
      </c>
      <c r="AZ42" s="79"/>
      <c r="MA42" s="676"/>
    </row>
    <row r="43" spans="1:822" x14ac:dyDescent="0.25">
      <c r="A43" s="146">
        <v>40</v>
      </c>
      <c r="B43" s="79">
        <f t="shared" ref="B43:H43" si="83">OJ5</f>
        <v>0</v>
      </c>
      <c r="C43" s="79">
        <f t="shared" si="83"/>
        <v>0</v>
      </c>
      <c r="D43" s="74">
        <f t="shared" si="83"/>
        <v>0</v>
      </c>
      <c r="E43" s="144">
        <f t="shared" si="83"/>
        <v>0</v>
      </c>
      <c r="F43" s="110">
        <f t="shared" si="83"/>
        <v>0</v>
      </c>
      <c r="G43" s="76">
        <f t="shared" si="83"/>
        <v>0</v>
      </c>
      <c r="H43" s="139">
        <f t="shared" si="83"/>
        <v>0</v>
      </c>
      <c r="I43" s="110">
        <f t="shared" si="71"/>
        <v>0</v>
      </c>
      <c r="AZ43" s="79"/>
      <c r="MA43" s="676"/>
    </row>
    <row r="44" spans="1:822" x14ac:dyDescent="0.25">
      <c r="A44" s="146">
        <v>41</v>
      </c>
      <c r="B44" s="79">
        <f t="shared" ref="B44:H44" si="84">OT5</f>
        <v>0</v>
      </c>
      <c r="C44" s="79">
        <f t="shared" si="84"/>
        <v>0</v>
      </c>
      <c r="D44" s="74">
        <f t="shared" si="84"/>
        <v>0</v>
      </c>
      <c r="E44" s="144">
        <f t="shared" si="84"/>
        <v>0</v>
      </c>
      <c r="F44" s="110">
        <f t="shared" si="84"/>
        <v>0</v>
      </c>
      <c r="G44" s="76">
        <f t="shared" si="84"/>
        <v>0</v>
      </c>
      <c r="H44" s="139">
        <f t="shared" si="84"/>
        <v>0</v>
      </c>
      <c r="I44" s="110">
        <f t="shared" si="71"/>
        <v>0</v>
      </c>
      <c r="BJ44" s="99"/>
      <c r="MA44" s="676"/>
    </row>
    <row r="45" spans="1:822" x14ac:dyDescent="0.25">
      <c r="A45" s="146">
        <v>42</v>
      </c>
      <c r="B45" s="79">
        <f t="shared" ref="B45:H45" si="85">PD5</f>
        <v>0</v>
      </c>
      <c r="C45" s="79">
        <f t="shared" si="85"/>
        <v>0</v>
      </c>
      <c r="D45" s="74">
        <f t="shared" si="85"/>
        <v>0</v>
      </c>
      <c r="E45" s="144">
        <f t="shared" si="85"/>
        <v>0</v>
      </c>
      <c r="F45" s="110">
        <f t="shared" si="85"/>
        <v>0</v>
      </c>
      <c r="G45" s="76">
        <f t="shared" si="85"/>
        <v>0</v>
      </c>
      <c r="H45" s="139">
        <f t="shared" si="85"/>
        <v>0</v>
      </c>
      <c r="I45" s="110">
        <f t="shared" si="71"/>
        <v>0</v>
      </c>
      <c r="BJ45" s="99"/>
    </row>
    <row r="46" spans="1:822" x14ac:dyDescent="0.25">
      <c r="A46" s="146">
        <v>43</v>
      </c>
      <c r="B46" s="79">
        <f t="shared" ref="B46:H46" si="86">PN5</f>
        <v>0</v>
      </c>
      <c r="C46" s="79">
        <f t="shared" si="86"/>
        <v>0</v>
      </c>
      <c r="D46" s="74">
        <f t="shared" si="86"/>
        <v>0</v>
      </c>
      <c r="E46" s="144">
        <f t="shared" si="86"/>
        <v>0</v>
      </c>
      <c r="F46" s="110">
        <f t="shared" si="86"/>
        <v>0</v>
      </c>
      <c r="G46" s="76">
        <f t="shared" si="86"/>
        <v>0</v>
      </c>
      <c r="H46" s="139">
        <f t="shared" si="86"/>
        <v>0</v>
      </c>
      <c r="I46" s="110">
        <f t="shared" si="71"/>
        <v>0</v>
      </c>
      <c r="BJ46" s="99"/>
    </row>
    <row r="47" spans="1:822" x14ac:dyDescent="0.25">
      <c r="A47" s="146">
        <v>44</v>
      </c>
      <c r="B47" s="79">
        <f t="shared" ref="B47:H47" si="87">PW5</f>
        <v>0</v>
      </c>
      <c r="C47" s="79">
        <f t="shared" si="87"/>
        <v>0</v>
      </c>
      <c r="D47" s="74">
        <f t="shared" si="87"/>
        <v>0</v>
      </c>
      <c r="E47" s="144">
        <f t="shared" si="87"/>
        <v>0</v>
      </c>
      <c r="F47" s="110">
        <f t="shared" si="87"/>
        <v>0</v>
      </c>
      <c r="G47" s="76">
        <f t="shared" si="87"/>
        <v>0</v>
      </c>
      <c r="H47" s="139">
        <f t="shared" si="87"/>
        <v>0</v>
      </c>
      <c r="I47" s="110">
        <f t="shared" si="71"/>
        <v>0</v>
      </c>
      <c r="BJ47" s="99"/>
    </row>
    <row r="48" spans="1:822" x14ac:dyDescent="0.25">
      <c r="A48" s="146">
        <v>45</v>
      </c>
      <c r="B48" s="162">
        <f t="shared" ref="B48:H48" si="88">QF5</f>
        <v>0</v>
      </c>
      <c r="C48" s="162">
        <f t="shared" si="88"/>
        <v>0</v>
      </c>
      <c r="D48" s="74">
        <f t="shared" si="88"/>
        <v>0</v>
      </c>
      <c r="E48" s="144">
        <f t="shared" si="88"/>
        <v>0</v>
      </c>
      <c r="F48" s="110">
        <f t="shared" si="88"/>
        <v>0</v>
      </c>
      <c r="G48" s="76">
        <f t="shared" si="88"/>
        <v>0</v>
      </c>
      <c r="H48" s="139">
        <f t="shared" si="88"/>
        <v>0</v>
      </c>
      <c r="I48" s="110">
        <f t="shared" si="71"/>
        <v>0</v>
      </c>
      <c r="BJ48" s="99"/>
    </row>
    <row r="49" spans="1:265" x14ac:dyDescent="0.25">
      <c r="A49" s="146">
        <v>46</v>
      </c>
      <c r="B49" s="162">
        <f t="shared" ref="B49:H49" si="89">QO5</f>
        <v>0</v>
      </c>
      <c r="C49" s="162">
        <f t="shared" si="89"/>
        <v>0</v>
      </c>
      <c r="D49" s="74">
        <f t="shared" si="89"/>
        <v>0</v>
      </c>
      <c r="E49" s="144">
        <f t="shared" si="89"/>
        <v>0</v>
      </c>
      <c r="F49" s="110">
        <f t="shared" si="89"/>
        <v>0</v>
      </c>
      <c r="G49" s="76">
        <f t="shared" si="89"/>
        <v>0</v>
      </c>
      <c r="H49" s="139">
        <f t="shared" si="89"/>
        <v>0</v>
      </c>
      <c r="I49" s="110">
        <f t="shared" si="71"/>
        <v>0</v>
      </c>
      <c r="BJ49" s="99"/>
    </row>
    <row r="50" spans="1:265" x14ac:dyDescent="0.25">
      <c r="A50" s="146">
        <v>47</v>
      </c>
      <c r="B50" s="162">
        <f t="shared" ref="B50:H50" si="90">QX5</f>
        <v>0</v>
      </c>
      <c r="C50" s="162">
        <f t="shared" si="90"/>
        <v>0</v>
      </c>
      <c r="D50" s="74">
        <f t="shared" si="90"/>
        <v>0</v>
      </c>
      <c r="E50" s="144">
        <f t="shared" si="90"/>
        <v>0</v>
      </c>
      <c r="F50" s="110">
        <f t="shared" si="90"/>
        <v>0</v>
      </c>
      <c r="G50" s="76">
        <f t="shared" si="90"/>
        <v>0</v>
      </c>
      <c r="H50" s="139">
        <f t="shared" si="90"/>
        <v>0</v>
      </c>
      <c r="I50" s="110">
        <f t="shared" si="71"/>
        <v>0</v>
      </c>
    </row>
    <row r="51" spans="1:265" x14ac:dyDescent="0.25">
      <c r="A51" s="146">
        <v>48</v>
      </c>
      <c r="B51" s="162">
        <f t="shared" ref="B51:H51" si="91">RG5</f>
        <v>0</v>
      </c>
      <c r="C51" s="162">
        <f t="shared" si="91"/>
        <v>0</v>
      </c>
      <c r="D51" s="74">
        <f t="shared" si="91"/>
        <v>0</v>
      </c>
      <c r="E51" s="144">
        <f t="shared" si="91"/>
        <v>0</v>
      </c>
      <c r="F51" s="110">
        <f t="shared" si="91"/>
        <v>0</v>
      </c>
      <c r="G51" s="76">
        <f t="shared" si="91"/>
        <v>0</v>
      </c>
      <c r="H51" s="139">
        <f t="shared" si="91"/>
        <v>0</v>
      </c>
      <c r="I51" s="110">
        <f t="shared" si="71"/>
        <v>0</v>
      </c>
      <c r="JE51" s="79">
        <v>1</v>
      </c>
    </row>
    <row r="52" spans="1:265" x14ac:dyDescent="0.25">
      <c r="A52" s="146">
        <v>49</v>
      </c>
      <c r="B52" s="162">
        <f t="shared" ref="B52:H52" si="92">RP5</f>
        <v>0</v>
      </c>
      <c r="C52" s="162">
        <f t="shared" si="92"/>
        <v>0</v>
      </c>
      <c r="D52" s="74">
        <f t="shared" si="92"/>
        <v>0</v>
      </c>
      <c r="E52" s="144">
        <f t="shared" si="92"/>
        <v>0</v>
      </c>
      <c r="F52" s="110">
        <f t="shared" si="92"/>
        <v>0</v>
      </c>
      <c r="G52" s="76">
        <f t="shared" si="92"/>
        <v>0</v>
      </c>
      <c r="H52" s="139">
        <f t="shared" si="92"/>
        <v>0</v>
      </c>
      <c r="I52" s="110">
        <f t="shared" si="71"/>
        <v>0</v>
      </c>
    </row>
    <row r="53" spans="1:265" x14ac:dyDescent="0.25">
      <c r="A53" s="146">
        <v>50</v>
      </c>
      <c r="B53" s="162">
        <f t="shared" ref="B53:H53" si="93">RY5</f>
        <v>0</v>
      </c>
      <c r="C53" s="162">
        <f t="shared" si="93"/>
        <v>0</v>
      </c>
      <c r="D53" s="74">
        <f t="shared" si="93"/>
        <v>0</v>
      </c>
      <c r="E53" s="144">
        <f t="shared" si="93"/>
        <v>0</v>
      </c>
      <c r="F53" s="110">
        <f t="shared" si="93"/>
        <v>0</v>
      </c>
      <c r="G53" s="76">
        <f t="shared" si="93"/>
        <v>0</v>
      </c>
      <c r="H53" s="139">
        <f t="shared" si="93"/>
        <v>0</v>
      </c>
      <c r="I53" s="110">
        <f t="shared" si="71"/>
        <v>0</v>
      </c>
    </row>
    <row r="54" spans="1:265" x14ac:dyDescent="0.25">
      <c r="A54" s="146">
        <v>51</v>
      </c>
      <c r="B54" s="79">
        <f t="shared" ref="B54:H54" si="94">SH5</f>
        <v>0</v>
      </c>
      <c r="C54" s="79">
        <f t="shared" si="94"/>
        <v>0</v>
      </c>
      <c r="D54" s="74">
        <f t="shared" si="94"/>
        <v>0</v>
      </c>
      <c r="E54" s="144">
        <f t="shared" si="94"/>
        <v>0</v>
      </c>
      <c r="F54" s="110">
        <f t="shared" si="94"/>
        <v>0</v>
      </c>
      <c r="G54" s="76">
        <f t="shared" si="94"/>
        <v>0</v>
      </c>
      <c r="H54" s="139">
        <f t="shared" si="94"/>
        <v>0</v>
      </c>
      <c r="I54" s="110">
        <f t="shared" si="71"/>
        <v>0</v>
      </c>
    </row>
    <row r="55" spans="1:265" x14ac:dyDescent="0.25">
      <c r="A55" s="146">
        <v>52</v>
      </c>
      <c r="B55" s="79">
        <f t="shared" ref="B55:H55" si="95">SQ5</f>
        <v>0</v>
      </c>
      <c r="C55" s="79">
        <f t="shared" si="95"/>
        <v>0</v>
      </c>
      <c r="D55" s="74">
        <f t="shared" si="95"/>
        <v>0</v>
      </c>
      <c r="E55" s="144">
        <f t="shared" si="95"/>
        <v>0</v>
      </c>
      <c r="F55" s="110">
        <f t="shared" si="95"/>
        <v>0</v>
      </c>
      <c r="G55" s="76">
        <f t="shared" si="95"/>
        <v>0</v>
      </c>
      <c r="H55" s="139">
        <f t="shared" si="95"/>
        <v>0</v>
      </c>
      <c r="I55" s="110">
        <f t="shared" si="71"/>
        <v>0</v>
      </c>
    </row>
    <row r="56" spans="1:265" x14ac:dyDescent="0.25">
      <c r="A56" s="146">
        <v>53</v>
      </c>
      <c r="B56" s="79">
        <f>SZ5</f>
        <v>0</v>
      </c>
      <c r="C56" s="79">
        <f>TA5</f>
        <v>0</v>
      </c>
      <c r="D56" s="74">
        <f>TB5</f>
        <v>0</v>
      </c>
      <c r="E56" s="144">
        <f>ST5</f>
        <v>0</v>
      </c>
      <c r="F56" s="110">
        <f>TD5</f>
        <v>0</v>
      </c>
      <c r="G56" s="76">
        <f>TE5</f>
        <v>0</v>
      </c>
      <c r="H56" s="139">
        <f>TF5</f>
        <v>0</v>
      </c>
      <c r="I56" s="110">
        <f t="shared" si="71"/>
        <v>0</v>
      </c>
    </row>
    <row r="57" spans="1:265" x14ac:dyDescent="0.25">
      <c r="A57" s="146">
        <v>54</v>
      </c>
      <c r="B57" s="79">
        <f t="shared" ref="B57:H57" si="96">TI5</f>
        <v>0</v>
      </c>
      <c r="C57" s="79">
        <f t="shared" si="96"/>
        <v>0</v>
      </c>
      <c r="D57" s="74">
        <f t="shared" si="96"/>
        <v>0</v>
      </c>
      <c r="E57" s="144">
        <f t="shared" si="96"/>
        <v>0</v>
      </c>
      <c r="F57" s="110">
        <f t="shared" si="96"/>
        <v>0</v>
      </c>
      <c r="G57" s="167">
        <f t="shared" si="96"/>
        <v>0</v>
      </c>
      <c r="H57" s="139">
        <f t="shared" si="96"/>
        <v>0</v>
      </c>
      <c r="I57" s="110">
        <f t="shared" si="71"/>
        <v>0</v>
      </c>
    </row>
    <row r="58" spans="1:265" x14ac:dyDescent="0.25">
      <c r="A58" s="146">
        <v>55</v>
      </c>
      <c r="B58" s="79">
        <f t="shared" ref="B58:H58" si="97">TR5</f>
        <v>0</v>
      </c>
      <c r="C58" s="79">
        <f t="shared" si="97"/>
        <v>0</v>
      </c>
      <c r="D58" s="74">
        <f t="shared" si="97"/>
        <v>0</v>
      </c>
      <c r="E58" s="144">
        <f t="shared" si="97"/>
        <v>0</v>
      </c>
      <c r="F58" s="110">
        <f t="shared" si="97"/>
        <v>0</v>
      </c>
      <c r="G58" s="76">
        <f t="shared" si="97"/>
        <v>0</v>
      </c>
      <c r="H58" s="139">
        <f t="shared" si="97"/>
        <v>0</v>
      </c>
      <c r="I58" s="110">
        <f t="shared" si="71"/>
        <v>0</v>
      </c>
    </row>
    <row r="59" spans="1:265" x14ac:dyDescent="0.25">
      <c r="A59" s="146">
        <v>56</v>
      </c>
      <c r="B59" s="79">
        <f t="shared" ref="B59:H59" si="98">UA5</f>
        <v>0</v>
      </c>
      <c r="C59" s="79">
        <f t="shared" si="98"/>
        <v>0</v>
      </c>
      <c r="D59" s="74">
        <f t="shared" si="98"/>
        <v>0</v>
      </c>
      <c r="E59" s="144">
        <f t="shared" si="98"/>
        <v>0</v>
      </c>
      <c r="F59" s="110">
        <f t="shared" si="98"/>
        <v>0</v>
      </c>
      <c r="G59" s="76">
        <f t="shared" si="98"/>
        <v>0</v>
      </c>
      <c r="H59" s="139">
        <f t="shared" si="98"/>
        <v>0</v>
      </c>
      <c r="I59" s="110">
        <f t="shared" si="71"/>
        <v>0</v>
      </c>
    </row>
    <row r="60" spans="1:265" x14ac:dyDescent="0.25">
      <c r="A60" s="146">
        <v>57</v>
      </c>
      <c r="B60" s="79">
        <f t="shared" ref="B60:H60" si="99">UJ5</f>
        <v>0</v>
      </c>
      <c r="C60" s="79">
        <f t="shared" si="99"/>
        <v>0</v>
      </c>
      <c r="D60" s="74">
        <f t="shared" si="99"/>
        <v>0</v>
      </c>
      <c r="E60" s="144">
        <f t="shared" si="99"/>
        <v>0</v>
      </c>
      <c r="F60" s="110">
        <f t="shared" si="99"/>
        <v>0</v>
      </c>
      <c r="G60" s="76">
        <f t="shared" si="99"/>
        <v>0</v>
      </c>
      <c r="H60" s="139">
        <f t="shared" si="99"/>
        <v>0</v>
      </c>
      <c r="I60" s="110">
        <f t="shared" si="71"/>
        <v>0</v>
      </c>
    </row>
    <row r="61" spans="1:265" x14ac:dyDescent="0.25">
      <c r="A61" s="146">
        <v>58</v>
      </c>
      <c r="B61" s="79">
        <f>US5</f>
        <v>0</v>
      </c>
      <c r="C61" s="79">
        <f t="shared" ref="C61:H61" si="100">UT5</f>
        <v>0</v>
      </c>
      <c r="D61" s="74">
        <f t="shared" si="100"/>
        <v>0</v>
      </c>
      <c r="E61" s="144">
        <f t="shared" si="100"/>
        <v>0</v>
      </c>
      <c r="F61" s="110">
        <f t="shared" si="100"/>
        <v>0</v>
      </c>
      <c r="G61" s="76">
        <f t="shared" si="100"/>
        <v>0</v>
      </c>
      <c r="H61" s="454">
        <f t="shared" si="100"/>
        <v>0</v>
      </c>
      <c r="I61" s="110">
        <f t="shared" si="71"/>
        <v>0</v>
      </c>
    </row>
    <row r="62" spans="1:265" x14ac:dyDescent="0.25">
      <c r="A62" s="146">
        <v>59</v>
      </c>
      <c r="B62" s="455">
        <f t="shared" ref="B62:H62" si="101">VB5</f>
        <v>0</v>
      </c>
      <c r="C62" s="455">
        <f t="shared" si="101"/>
        <v>0</v>
      </c>
      <c r="D62" s="456">
        <f t="shared" si="101"/>
        <v>0</v>
      </c>
      <c r="E62" s="457">
        <f t="shared" si="101"/>
        <v>0</v>
      </c>
      <c r="F62" s="458">
        <f t="shared" si="101"/>
        <v>0</v>
      </c>
      <c r="G62" s="459">
        <f t="shared" si="101"/>
        <v>0</v>
      </c>
      <c r="H62" s="454">
        <f t="shared" si="101"/>
        <v>0</v>
      </c>
      <c r="I62" s="110">
        <f t="shared" si="71"/>
        <v>0</v>
      </c>
    </row>
    <row r="63" spans="1:265" x14ac:dyDescent="0.25">
      <c r="A63" s="146">
        <v>60</v>
      </c>
      <c r="B63" s="455">
        <f>VK5</f>
        <v>0</v>
      </c>
      <c r="C63" s="455">
        <f>VL5</f>
        <v>0</v>
      </c>
      <c r="D63" s="456">
        <f>VM5</f>
        <v>0</v>
      </c>
      <c r="E63" s="457">
        <f>VN5</f>
        <v>0</v>
      </c>
      <c r="F63" s="458">
        <f>VO5</f>
        <v>0</v>
      </c>
      <c r="G63" s="460">
        <f>VY5</f>
        <v>0</v>
      </c>
      <c r="H63" s="454">
        <f>VQ5</f>
        <v>0</v>
      </c>
      <c r="I63" s="110">
        <f t="shared" si="71"/>
        <v>0</v>
      </c>
    </row>
    <row r="64" spans="1:265" x14ac:dyDescent="0.25">
      <c r="A64" s="146">
        <v>61</v>
      </c>
      <c r="B64" s="455">
        <f t="shared" ref="B64:H64" si="102">VT5</f>
        <v>0</v>
      </c>
      <c r="C64" s="456">
        <f t="shared" si="102"/>
        <v>0</v>
      </c>
      <c r="D64" s="456">
        <f t="shared" si="102"/>
        <v>0</v>
      </c>
      <c r="E64" s="457">
        <f t="shared" si="102"/>
        <v>0</v>
      </c>
      <c r="F64" s="458">
        <f t="shared" si="102"/>
        <v>0</v>
      </c>
      <c r="G64" s="460">
        <f t="shared" si="102"/>
        <v>0</v>
      </c>
      <c r="H64" s="454">
        <f t="shared" si="102"/>
        <v>0</v>
      </c>
      <c r="I64" s="110">
        <f t="shared" si="71"/>
        <v>0</v>
      </c>
    </row>
    <row r="65" spans="1:9" x14ac:dyDescent="0.25">
      <c r="A65" s="146">
        <v>62</v>
      </c>
      <c r="B65" s="455">
        <f t="shared" ref="B65:H65" si="103">WC5</f>
        <v>0</v>
      </c>
      <c r="C65" s="455">
        <f t="shared" si="103"/>
        <v>0</v>
      </c>
      <c r="D65" s="456">
        <f t="shared" si="103"/>
        <v>0</v>
      </c>
      <c r="E65" s="457">
        <f t="shared" si="103"/>
        <v>0</v>
      </c>
      <c r="F65" s="458">
        <f t="shared" si="103"/>
        <v>0</v>
      </c>
      <c r="G65" s="460">
        <f t="shared" si="103"/>
        <v>0</v>
      </c>
      <c r="H65" s="454">
        <f t="shared" si="103"/>
        <v>0</v>
      </c>
      <c r="I65" s="110">
        <f t="shared" si="71"/>
        <v>0</v>
      </c>
    </row>
    <row r="66" spans="1:9" x14ac:dyDescent="0.25">
      <c r="A66" s="146">
        <v>63</v>
      </c>
      <c r="B66" s="455">
        <f t="shared" ref="B66:H66" si="104">WL5</f>
        <v>0</v>
      </c>
      <c r="C66" s="455">
        <f t="shared" si="104"/>
        <v>0</v>
      </c>
      <c r="D66" s="456">
        <f t="shared" si="104"/>
        <v>0</v>
      </c>
      <c r="E66" s="457">
        <f t="shared" si="104"/>
        <v>0</v>
      </c>
      <c r="F66" s="458">
        <f t="shared" si="104"/>
        <v>0</v>
      </c>
      <c r="G66" s="460">
        <f t="shared" si="104"/>
        <v>0</v>
      </c>
      <c r="H66" s="454">
        <f t="shared" si="104"/>
        <v>0</v>
      </c>
      <c r="I66" s="110">
        <f t="shared" si="71"/>
        <v>0</v>
      </c>
    </row>
    <row r="67" spans="1:9" x14ac:dyDescent="0.25">
      <c r="A67" s="146">
        <v>64</v>
      </c>
      <c r="B67" s="455">
        <f t="shared" ref="B67:H67" si="105">WU5</f>
        <v>0</v>
      </c>
      <c r="C67" s="455">
        <f t="shared" si="105"/>
        <v>0</v>
      </c>
      <c r="D67" s="456">
        <f t="shared" si="105"/>
        <v>0</v>
      </c>
      <c r="E67" s="457">
        <f t="shared" si="105"/>
        <v>0</v>
      </c>
      <c r="F67" s="458">
        <f t="shared" si="105"/>
        <v>0</v>
      </c>
      <c r="G67" s="460">
        <f t="shared" si="105"/>
        <v>0</v>
      </c>
      <c r="H67" s="454">
        <f t="shared" si="105"/>
        <v>0</v>
      </c>
      <c r="I67" s="110">
        <f t="shared" si="71"/>
        <v>0</v>
      </c>
    </row>
    <row r="68" spans="1:9" x14ac:dyDescent="0.25">
      <c r="A68" s="146">
        <v>65</v>
      </c>
      <c r="B68" s="455">
        <f t="shared" ref="B68:H68" si="106">XD5</f>
        <v>0</v>
      </c>
      <c r="C68" s="455">
        <f t="shared" si="106"/>
        <v>0</v>
      </c>
      <c r="D68" s="456">
        <f t="shared" si="106"/>
        <v>0</v>
      </c>
      <c r="E68" s="457">
        <f t="shared" si="106"/>
        <v>0</v>
      </c>
      <c r="F68" s="458">
        <f t="shared" si="106"/>
        <v>0</v>
      </c>
      <c r="G68" s="460">
        <f t="shared" si="106"/>
        <v>0</v>
      </c>
      <c r="H68" s="454">
        <f t="shared" si="106"/>
        <v>0</v>
      </c>
      <c r="I68" s="110">
        <f t="shared" si="71"/>
        <v>0</v>
      </c>
    </row>
    <row r="69" spans="1:9" x14ac:dyDescent="0.25">
      <c r="A69" s="146">
        <v>66</v>
      </c>
      <c r="B69" s="455">
        <f t="shared" ref="B69:H69" si="107">XM5</f>
        <v>0</v>
      </c>
      <c r="C69" s="455">
        <f t="shared" si="107"/>
        <v>0</v>
      </c>
      <c r="D69" s="456">
        <f t="shared" si="107"/>
        <v>0</v>
      </c>
      <c r="E69" s="457">
        <f t="shared" si="107"/>
        <v>0</v>
      </c>
      <c r="F69" s="458">
        <f t="shared" si="107"/>
        <v>0</v>
      </c>
      <c r="G69" s="460">
        <f t="shared" si="107"/>
        <v>0</v>
      </c>
      <c r="H69" s="454">
        <f t="shared" si="107"/>
        <v>0</v>
      </c>
      <c r="I69" s="110">
        <f t="shared" si="71"/>
        <v>0</v>
      </c>
    </row>
    <row r="70" spans="1:9" x14ac:dyDescent="0.25">
      <c r="A70" s="146">
        <v>67</v>
      </c>
      <c r="B70" s="455">
        <f t="shared" ref="B70:H70" si="108">XV5</f>
        <v>0</v>
      </c>
      <c r="C70" s="455">
        <f t="shared" si="108"/>
        <v>0</v>
      </c>
      <c r="D70" s="456">
        <f t="shared" si="108"/>
        <v>0</v>
      </c>
      <c r="E70" s="457">
        <f t="shared" si="108"/>
        <v>0</v>
      </c>
      <c r="F70" s="458">
        <f t="shared" si="108"/>
        <v>0</v>
      </c>
      <c r="G70" s="460">
        <f t="shared" si="108"/>
        <v>0</v>
      </c>
      <c r="H70" s="454">
        <f t="shared" si="108"/>
        <v>0</v>
      </c>
      <c r="I70" s="110">
        <f t="shared" si="71"/>
        <v>0</v>
      </c>
    </row>
    <row r="71" spans="1:9" x14ac:dyDescent="0.25">
      <c r="A71" s="146">
        <v>68</v>
      </c>
      <c r="B71" s="461">
        <f t="shared" ref="B71:H71" si="109">YE5</f>
        <v>0</v>
      </c>
      <c r="C71" s="455">
        <f t="shared" si="109"/>
        <v>0</v>
      </c>
      <c r="D71" s="456">
        <f t="shared" si="109"/>
        <v>0</v>
      </c>
      <c r="E71" s="457">
        <f t="shared" si="109"/>
        <v>0</v>
      </c>
      <c r="F71" s="458">
        <f t="shared" si="109"/>
        <v>0</v>
      </c>
      <c r="G71" s="460">
        <f t="shared" si="109"/>
        <v>0</v>
      </c>
      <c r="H71" s="454">
        <f t="shared" si="109"/>
        <v>0</v>
      </c>
      <c r="I71" s="110">
        <f t="shared" si="71"/>
        <v>0</v>
      </c>
    </row>
    <row r="72" spans="1:9" x14ac:dyDescent="0.25">
      <c r="A72" s="146">
        <v>69</v>
      </c>
      <c r="B72" s="455">
        <f t="shared" ref="B72:H72" si="110">YN5</f>
        <v>0</v>
      </c>
      <c r="C72" s="455">
        <f t="shared" si="110"/>
        <v>0</v>
      </c>
      <c r="D72" s="456">
        <f t="shared" si="110"/>
        <v>0</v>
      </c>
      <c r="E72" s="457">
        <f t="shared" si="110"/>
        <v>0</v>
      </c>
      <c r="F72" s="458">
        <f t="shared" si="110"/>
        <v>0</v>
      </c>
      <c r="G72" s="460">
        <f t="shared" si="110"/>
        <v>0</v>
      </c>
      <c r="H72" s="454">
        <f t="shared" si="110"/>
        <v>0</v>
      </c>
      <c r="I72" s="110">
        <f t="shared" si="71"/>
        <v>0</v>
      </c>
    </row>
    <row r="73" spans="1:9" x14ac:dyDescent="0.25">
      <c r="A73" s="146">
        <v>70</v>
      </c>
      <c r="B73" s="455">
        <f t="shared" ref="B73:H73" si="111">YW5</f>
        <v>0</v>
      </c>
      <c r="C73" s="455">
        <f t="shared" si="111"/>
        <v>0</v>
      </c>
      <c r="D73" s="456">
        <f t="shared" si="111"/>
        <v>0</v>
      </c>
      <c r="E73" s="457">
        <f t="shared" si="111"/>
        <v>0</v>
      </c>
      <c r="F73" s="458">
        <f t="shared" si="111"/>
        <v>0</v>
      </c>
      <c r="G73" s="460">
        <f t="shared" si="111"/>
        <v>0</v>
      </c>
      <c r="H73" s="454">
        <f t="shared" si="111"/>
        <v>0</v>
      </c>
      <c r="I73" s="110">
        <f t="shared" si="71"/>
        <v>0</v>
      </c>
    </row>
    <row r="74" spans="1:9" x14ac:dyDescent="0.25">
      <c r="A74" s="146">
        <v>71</v>
      </c>
      <c r="B74" s="455">
        <f t="shared" ref="B74:H74" si="112">ZF5</f>
        <v>0</v>
      </c>
      <c r="C74" s="455">
        <f t="shared" si="112"/>
        <v>0</v>
      </c>
      <c r="D74" s="456">
        <f t="shared" si="112"/>
        <v>0</v>
      </c>
      <c r="E74" s="457">
        <f t="shared" si="112"/>
        <v>0</v>
      </c>
      <c r="F74" s="458">
        <f t="shared" si="112"/>
        <v>0</v>
      </c>
      <c r="G74" s="460">
        <f t="shared" si="112"/>
        <v>0</v>
      </c>
      <c r="H74" s="454">
        <f t="shared" si="112"/>
        <v>0</v>
      </c>
      <c r="I74" s="110">
        <f t="shared" si="71"/>
        <v>0</v>
      </c>
    </row>
    <row r="75" spans="1:9" x14ac:dyDescent="0.25">
      <c r="A75" s="146">
        <v>72</v>
      </c>
      <c r="B75" s="455">
        <f t="shared" ref="B75:H75" si="113">ZO5</f>
        <v>0</v>
      </c>
      <c r="C75" s="455">
        <f t="shared" si="113"/>
        <v>0</v>
      </c>
      <c r="D75" s="456">
        <f t="shared" si="113"/>
        <v>0</v>
      </c>
      <c r="E75" s="457">
        <f t="shared" si="113"/>
        <v>0</v>
      </c>
      <c r="F75" s="458">
        <f t="shared" si="113"/>
        <v>0</v>
      </c>
      <c r="G75" s="460">
        <f t="shared" si="113"/>
        <v>0</v>
      </c>
      <c r="H75" s="454">
        <f t="shared" si="113"/>
        <v>0</v>
      </c>
      <c r="I75" s="110">
        <f t="shared" si="71"/>
        <v>0</v>
      </c>
    </row>
    <row r="76" spans="1:9" x14ac:dyDescent="0.25">
      <c r="A76" s="146">
        <v>73</v>
      </c>
      <c r="B76" s="455">
        <f t="shared" ref="B76:G76" si="114">ZX5</f>
        <v>0</v>
      </c>
      <c r="C76" s="455">
        <f t="shared" si="114"/>
        <v>0</v>
      </c>
      <c r="D76" s="456">
        <f t="shared" si="114"/>
        <v>0</v>
      </c>
      <c r="E76" s="457">
        <f t="shared" si="114"/>
        <v>0</v>
      </c>
      <c r="F76" s="458">
        <f t="shared" si="114"/>
        <v>0</v>
      </c>
      <c r="G76" s="460">
        <f t="shared" si="114"/>
        <v>0</v>
      </c>
      <c r="H76" s="454">
        <f>AAM5</f>
        <v>0</v>
      </c>
      <c r="I76" s="110">
        <f t="shared" si="71"/>
        <v>0</v>
      </c>
    </row>
    <row r="77" spans="1:9" x14ac:dyDescent="0.25">
      <c r="A77" s="146">
        <v>74</v>
      </c>
      <c r="B77" s="455">
        <f t="shared" ref="B77:H77" si="115">AAG5</f>
        <v>0</v>
      </c>
      <c r="C77" s="455">
        <f t="shared" si="115"/>
        <v>0</v>
      </c>
      <c r="D77" s="456">
        <f t="shared" si="115"/>
        <v>0</v>
      </c>
      <c r="E77" s="457">
        <f t="shared" si="115"/>
        <v>0</v>
      </c>
      <c r="F77" s="458">
        <f t="shared" si="115"/>
        <v>0</v>
      </c>
      <c r="G77" s="460">
        <f t="shared" si="115"/>
        <v>0</v>
      </c>
      <c r="H77" s="454">
        <f t="shared" si="115"/>
        <v>0</v>
      </c>
      <c r="I77" s="110">
        <f t="shared" si="71"/>
        <v>0</v>
      </c>
    </row>
    <row r="78" spans="1:9" x14ac:dyDescent="0.25">
      <c r="A78" s="146">
        <v>75</v>
      </c>
      <c r="B78" s="455">
        <f t="shared" ref="B78:H78" si="116">AAP5</f>
        <v>0</v>
      </c>
      <c r="C78" s="455">
        <f t="shared" si="116"/>
        <v>0</v>
      </c>
      <c r="D78" s="456">
        <f t="shared" si="116"/>
        <v>0</v>
      </c>
      <c r="E78" s="457">
        <f t="shared" si="116"/>
        <v>0</v>
      </c>
      <c r="F78" s="458">
        <f t="shared" si="116"/>
        <v>0</v>
      </c>
      <c r="G78" s="460">
        <f t="shared" si="116"/>
        <v>0</v>
      </c>
      <c r="H78" s="454">
        <f t="shared" si="116"/>
        <v>0</v>
      </c>
      <c r="I78" s="110">
        <f t="shared" si="71"/>
        <v>0</v>
      </c>
    </row>
    <row r="79" spans="1:9" x14ac:dyDescent="0.25">
      <c r="A79" s="146">
        <v>76</v>
      </c>
      <c r="B79" s="455">
        <f>AAY5</f>
        <v>0</v>
      </c>
      <c r="C79" s="455">
        <f>AAZ5</f>
        <v>0</v>
      </c>
      <c r="D79" s="456">
        <f>ABA5</f>
        <v>0</v>
      </c>
      <c r="E79" s="457">
        <f>ABB5</f>
        <v>0</v>
      </c>
      <c r="F79" s="458">
        <f>ABC5</f>
        <v>0</v>
      </c>
      <c r="G79" s="460">
        <f>ABM5</f>
        <v>0</v>
      </c>
      <c r="H79" s="454">
        <f>ABE5</f>
        <v>0</v>
      </c>
      <c r="I79" s="110">
        <f t="shared" si="71"/>
        <v>0</v>
      </c>
    </row>
    <row r="80" spans="1:9" x14ac:dyDescent="0.25">
      <c r="A80" s="146">
        <v>77</v>
      </c>
      <c r="B80" s="79">
        <f t="shared" ref="B80:H80" si="117">ABH5</f>
        <v>0</v>
      </c>
      <c r="C80" s="79">
        <f t="shared" si="117"/>
        <v>0</v>
      </c>
      <c r="D80" s="74">
        <f t="shared" si="117"/>
        <v>0</v>
      </c>
      <c r="E80" s="144">
        <f t="shared" si="117"/>
        <v>0</v>
      </c>
      <c r="F80" s="110">
        <f t="shared" si="117"/>
        <v>0</v>
      </c>
      <c r="G80" s="76">
        <f t="shared" si="117"/>
        <v>0</v>
      </c>
      <c r="H80" s="139">
        <f t="shared" si="117"/>
        <v>0</v>
      </c>
      <c r="I80" s="110">
        <f t="shared" si="71"/>
        <v>0</v>
      </c>
    </row>
    <row r="81" spans="1:9" x14ac:dyDescent="0.25">
      <c r="A81" s="146">
        <v>78</v>
      </c>
      <c r="B81" s="455">
        <f t="shared" ref="B81:H81" si="118">ABQ5</f>
        <v>0</v>
      </c>
      <c r="C81" s="455">
        <f t="shared" si="118"/>
        <v>0</v>
      </c>
      <c r="D81" s="456">
        <f t="shared" si="118"/>
        <v>0</v>
      </c>
      <c r="E81" s="457">
        <f t="shared" si="118"/>
        <v>0</v>
      </c>
      <c r="F81" s="458">
        <f t="shared" si="118"/>
        <v>0</v>
      </c>
      <c r="G81" s="460">
        <f t="shared" si="118"/>
        <v>0</v>
      </c>
      <c r="H81" s="454">
        <f t="shared" si="118"/>
        <v>0</v>
      </c>
      <c r="I81" s="110">
        <f t="shared" si="71"/>
        <v>0</v>
      </c>
    </row>
    <row r="82" spans="1:9" x14ac:dyDescent="0.25">
      <c r="A82" s="146">
        <v>79</v>
      </c>
      <c r="B82" s="455">
        <f>ABZ5</f>
        <v>0</v>
      </c>
      <c r="C82" s="455">
        <f>ACA5</f>
        <v>0</v>
      </c>
      <c r="D82" s="456">
        <f>ACB5</f>
        <v>0</v>
      </c>
      <c r="E82" s="457">
        <f>ABT5</f>
        <v>0</v>
      </c>
      <c r="F82" s="458">
        <f>ACD5</f>
        <v>0</v>
      </c>
      <c r="G82" s="462">
        <f>ACE5</f>
        <v>0</v>
      </c>
      <c r="H82" s="454">
        <f>ACF5</f>
        <v>0</v>
      </c>
      <c r="I82" s="110">
        <f t="shared" si="71"/>
        <v>0</v>
      </c>
    </row>
    <row r="83" spans="1:9" x14ac:dyDescent="0.25">
      <c r="A83" s="146">
        <v>80</v>
      </c>
      <c r="B83" s="455">
        <f t="shared" ref="B83:H83" si="119">ACI5</f>
        <v>0</v>
      </c>
      <c r="C83" s="455">
        <f t="shared" si="119"/>
        <v>0</v>
      </c>
      <c r="D83" s="456">
        <f t="shared" si="119"/>
        <v>0</v>
      </c>
      <c r="E83" s="457">
        <f t="shared" si="119"/>
        <v>0</v>
      </c>
      <c r="F83" s="458">
        <f t="shared" si="119"/>
        <v>0</v>
      </c>
      <c r="G83" s="460">
        <f t="shared" si="119"/>
        <v>0</v>
      </c>
      <c r="H83" s="454">
        <f t="shared" si="119"/>
        <v>0</v>
      </c>
      <c r="I83" s="110">
        <f t="shared" si="71"/>
        <v>0</v>
      </c>
    </row>
    <row r="84" spans="1:9" x14ac:dyDescent="0.25">
      <c r="A84" s="146">
        <v>81</v>
      </c>
      <c r="B84" s="455">
        <f>ACR5</f>
        <v>0</v>
      </c>
      <c r="C84" s="455">
        <f>ACS5</f>
        <v>0</v>
      </c>
      <c r="D84" s="456">
        <f>ACT5</f>
        <v>0</v>
      </c>
      <c r="E84" s="457">
        <f>ACU5</f>
        <v>0</v>
      </c>
      <c r="F84" s="458">
        <f>ACV5</f>
        <v>0</v>
      </c>
      <c r="G84" s="462">
        <f>ADO5</f>
        <v>0</v>
      </c>
      <c r="H84" s="454">
        <f>ACX5</f>
        <v>0</v>
      </c>
      <c r="I84" s="110">
        <f t="shared" si="71"/>
        <v>0</v>
      </c>
    </row>
    <row r="85" spans="1:9" x14ac:dyDescent="0.25">
      <c r="A85" s="146">
        <v>82</v>
      </c>
      <c r="B85" s="455">
        <f>ADA5</f>
        <v>0</v>
      </c>
      <c r="C85" s="455">
        <f>ADB5</f>
        <v>0</v>
      </c>
      <c r="D85" s="456">
        <f>ADC5</f>
        <v>0</v>
      </c>
      <c r="E85" s="457">
        <f>ADD5</f>
        <v>0</v>
      </c>
      <c r="F85" s="458">
        <f>ADW5</f>
        <v>0</v>
      </c>
      <c r="G85" s="462">
        <f>ADF5</f>
        <v>0</v>
      </c>
      <c r="H85" s="454">
        <f>ADG5</f>
        <v>0</v>
      </c>
      <c r="I85" s="110">
        <f t="shared" si="71"/>
        <v>0</v>
      </c>
    </row>
    <row r="86" spans="1:9" x14ac:dyDescent="0.25">
      <c r="A86" s="146">
        <v>83</v>
      </c>
      <c r="B86" s="455">
        <f t="shared" ref="B86:H86" si="120">ADJ5</f>
        <v>0</v>
      </c>
      <c r="C86" s="455">
        <f t="shared" si="120"/>
        <v>0</v>
      </c>
      <c r="D86" s="456">
        <f t="shared" si="120"/>
        <v>0</v>
      </c>
      <c r="E86" s="457">
        <f t="shared" si="120"/>
        <v>0</v>
      </c>
      <c r="F86" s="458">
        <f t="shared" si="120"/>
        <v>0</v>
      </c>
      <c r="G86" s="460">
        <f t="shared" si="120"/>
        <v>0</v>
      </c>
      <c r="H86" s="454">
        <f t="shared" si="120"/>
        <v>0</v>
      </c>
      <c r="I86" s="110">
        <f t="shared" si="71"/>
        <v>0</v>
      </c>
    </row>
    <row r="87" spans="1:9" x14ac:dyDescent="0.25">
      <c r="A87" s="146">
        <v>84</v>
      </c>
      <c r="B87" s="455">
        <f t="shared" ref="B87:H87" si="121">ADS5</f>
        <v>0</v>
      </c>
      <c r="C87" s="455">
        <f t="shared" si="121"/>
        <v>0</v>
      </c>
      <c r="D87" s="456">
        <f t="shared" si="121"/>
        <v>0</v>
      </c>
      <c r="E87" s="457">
        <f t="shared" si="121"/>
        <v>0</v>
      </c>
      <c r="F87" s="458">
        <f t="shared" si="121"/>
        <v>0</v>
      </c>
      <c r="G87" s="460">
        <f t="shared" si="121"/>
        <v>0</v>
      </c>
      <c r="H87" s="454">
        <f t="shared" si="121"/>
        <v>0</v>
      </c>
      <c r="I87" s="458">
        <f t="shared" si="71"/>
        <v>0</v>
      </c>
    </row>
    <row r="88" spans="1:9" x14ac:dyDescent="0.25">
      <c r="A88" s="146">
        <v>85</v>
      </c>
      <c r="B88" s="79">
        <f t="shared" ref="B88:H88" si="122">AEB5</f>
        <v>0</v>
      </c>
      <c r="C88" s="79">
        <f t="shared" si="122"/>
        <v>0</v>
      </c>
      <c r="D88" s="74">
        <f t="shared" si="122"/>
        <v>0</v>
      </c>
      <c r="E88" s="144">
        <f t="shared" si="122"/>
        <v>0</v>
      </c>
      <c r="F88" s="110">
        <f t="shared" si="122"/>
        <v>0</v>
      </c>
      <c r="G88" s="76">
        <f t="shared" si="122"/>
        <v>0</v>
      </c>
      <c r="H88" s="139">
        <f t="shared" si="122"/>
        <v>0</v>
      </c>
      <c r="I88" s="110">
        <f t="shared" si="71"/>
        <v>0</v>
      </c>
    </row>
    <row r="89" spans="1:9" x14ac:dyDescent="0.25">
      <c r="I89" s="110">
        <f t="shared" si="71"/>
        <v>0</v>
      </c>
    </row>
    <row r="90" spans="1:9" x14ac:dyDescent="0.25">
      <c r="I90" s="110">
        <f t="shared" si="71"/>
        <v>0</v>
      </c>
    </row>
    <row r="91" spans="1:9" x14ac:dyDescent="0.25">
      <c r="I91" s="110">
        <f t="shared" si="71"/>
        <v>0</v>
      </c>
    </row>
    <row r="92" spans="1:9" x14ac:dyDescent="0.25">
      <c r="I92" s="110">
        <f t="shared" si="71"/>
        <v>0</v>
      </c>
    </row>
  </sheetData>
  <mergeCells count="162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50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3"/>
      <c r="B1" s="1103"/>
      <c r="C1" s="1103"/>
      <c r="D1" s="1103"/>
      <c r="E1" s="1103"/>
      <c r="F1" s="1103"/>
      <c r="G1" s="1103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7.25" thickTop="1" thickBot="1" x14ac:dyDescent="0.3">
      <c r="A4" s="79"/>
      <c r="B4" s="154"/>
      <c r="C4" s="17"/>
      <c r="D4" s="288"/>
      <c r="E4" s="374"/>
      <c r="F4" s="344"/>
    </row>
    <row r="5" spans="1:10" ht="15" customHeight="1" x14ac:dyDescent="0.25">
      <c r="A5" s="1128"/>
      <c r="B5" s="1130" t="s">
        <v>78</v>
      </c>
      <c r="C5" s="491"/>
      <c r="D5" s="341"/>
      <c r="E5" s="343"/>
      <c r="F5" s="344"/>
      <c r="G5" s="157">
        <f>F52</f>
        <v>0</v>
      </c>
      <c r="H5" s="61">
        <f>E4+E5+E6-G5</f>
        <v>0</v>
      </c>
    </row>
    <row r="6" spans="1:10" ht="16.5" thickBot="1" x14ac:dyDescent="0.3">
      <c r="A6" s="1129"/>
      <c r="B6" s="1131"/>
      <c r="C6" s="498"/>
      <c r="D6" s="497"/>
      <c r="E6" s="375"/>
      <c r="F6" s="346"/>
    </row>
    <row r="7" spans="1:10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0" ht="15.75" thickTop="1" x14ac:dyDescent="0.25">
      <c r="A8" s="84" t="s">
        <v>32</v>
      </c>
      <c r="B8" s="87"/>
      <c r="C8" s="15"/>
      <c r="D8" s="329">
        <v>0</v>
      </c>
      <c r="E8" s="97"/>
      <c r="F8" s="290">
        <f t="shared" ref="F8:F51" si="0">D8</f>
        <v>0</v>
      </c>
      <c r="G8" s="291"/>
      <c r="H8" s="292"/>
      <c r="I8" s="327">
        <f>E5+E4-F8+E6</f>
        <v>0</v>
      </c>
      <c r="J8" s="258">
        <f>F4+F5+F6-C8</f>
        <v>0</v>
      </c>
    </row>
    <row r="9" spans="1:10" x14ac:dyDescent="0.25">
      <c r="A9" s="224"/>
      <c r="B9" s="87"/>
      <c r="C9" s="15"/>
      <c r="D9" s="329">
        <v>0</v>
      </c>
      <c r="E9" s="97"/>
      <c r="F9" s="290">
        <f t="shared" si="0"/>
        <v>0</v>
      </c>
      <c r="G9" s="291"/>
      <c r="H9" s="292"/>
      <c r="I9" s="327">
        <f>I8-F9</f>
        <v>0</v>
      </c>
      <c r="J9" s="328">
        <f>J8-C9</f>
        <v>0</v>
      </c>
    </row>
    <row r="10" spans="1:10" x14ac:dyDescent="0.25">
      <c r="A10" s="211"/>
      <c r="B10" s="87"/>
      <c r="C10" s="15"/>
      <c r="D10" s="329">
        <f t="shared" ref="D10:D53" si="1">C10*B10</f>
        <v>0</v>
      </c>
      <c r="E10" s="83"/>
      <c r="F10" s="290">
        <f t="shared" si="0"/>
        <v>0</v>
      </c>
      <c r="G10" s="291"/>
      <c r="H10" s="292"/>
      <c r="I10" s="327">
        <f t="shared" ref="I10:I19" si="2">I9-F10</f>
        <v>0</v>
      </c>
      <c r="J10" s="328">
        <f t="shared" ref="J10:J50" si="3">J9-C10</f>
        <v>0</v>
      </c>
    </row>
    <row r="11" spans="1:10" x14ac:dyDescent="0.25">
      <c r="A11" s="86" t="s">
        <v>33</v>
      </c>
      <c r="B11" s="87"/>
      <c r="C11" s="15"/>
      <c r="D11" s="329">
        <f t="shared" si="1"/>
        <v>0</v>
      </c>
      <c r="E11" s="83"/>
      <c r="F11" s="290">
        <f t="shared" si="0"/>
        <v>0</v>
      </c>
      <c r="G11" s="291"/>
      <c r="H11" s="292"/>
      <c r="I11" s="327">
        <f t="shared" si="2"/>
        <v>0</v>
      </c>
      <c r="J11" s="328">
        <f t="shared" si="3"/>
        <v>0</v>
      </c>
    </row>
    <row r="12" spans="1:10" x14ac:dyDescent="0.25">
      <c r="A12" s="76"/>
      <c r="B12" s="87"/>
      <c r="C12" s="15"/>
      <c r="D12" s="329">
        <f t="shared" si="1"/>
        <v>0</v>
      </c>
      <c r="E12" s="83"/>
      <c r="F12" s="290">
        <f t="shared" si="0"/>
        <v>0</v>
      </c>
      <c r="G12" s="291"/>
      <c r="H12" s="292"/>
      <c r="I12" s="327">
        <f t="shared" si="2"/>
        <v>0</v>
      </c>
      <c r="J12" s="328">
        <f t="shared" si="3"/>
        <v>0</v>
      </c>
    </row>
    <row r="13" spans="1:10" x14ac:dyDescent="0.25">
      <c r="A13" s="76"/>
      <c r="B13" s="87"/>
      <c r="C13" s="15"/>
      <c r="D13" s="329">
        <f t="shared" si="1"/>
        <v>0</v>
      </c>
      <c r="E13" s="83"/>
      <c r="F13" s="290">
        <f t="shared" si="0"/>
        <v>0</v>
      </c>
      <c r="G13" s="291"/>
      <c r="H13" s="292"/>
      <c r="I13" s="327">
        <f t="shared" si="2"/>
        <v>0</v>
      </c>
      <c r="J13" s="328">
        <f t="shared" si="3"/>
        <v>0</v>
      </c>
    </row>
    <row r="14" spans="1:10" x14ac:dyDescent="0.25">
      <c r="B14" s="87"/>
      <c r="C14" s="289"/>
      <c r="D14" s="329">
        <f t="shared" si="1"/>
        <v>0</v>
      </c>
      <c r="E14" s="330"/>
      <c r="F14" s="290">
        <f t="shared" si="0"/>
        <v>0</v>
      </c>
      <c r="G14" s="291"/>
      <c r="H14" s="292"/>
      <c r="I14" s="327">
        <f t="shared" si="2"/>
        <v>0</v>
      </c>
      <c r="J14" s="328">
        <f t="shared" si="3"/>
        <v>0</v>
      </c>
    </row>
    <row r="15" spans="1:10" x14ac:dyDescent="0.25">
      <c r="B15" s="87"/>
      <c r="C15" s="15"/>
      <c r="D15" s="329">
        <f t="shared" si="1"/>
        <v>0</v>
      </c>
      <c r="E15" s="88"/>
      <c r="F15" s="290">
        <f t="shared" si="0"/>
        <v>0</v>
      </c>
      <c r="G15" s="291"/>
      <c r="H15" s="292"/>
      <c r="I15" s="327">
        <f t="shared" si="2"/>
        <v>0</v>
      </c>
      <c r="J15" s="328">
        <f t="shared" si="3"/>
        <v>0</v>
      </c>
    </row>
    <row r="16" spans="1:10" x14ac:dyDescent="0.25">
      <c r="A16" s="85"/>
      <c r="B16" s="87"/>
      <c r="C16" s="15"/>
      <c r="D16" s="329">
        <f t="shared" si="1"/>
        <v>0</v>
      </c>
      <c r="E16" s="88"/>
      <c r="F16" s="72">
        <f t="shared" si="0"/>
        <v>0</v>
      </c>
      <c r="G16" s="291"/>
      <c r="H16" s="292"/>
      <c r="I16" s="327">
        <f t="shared" si="2"/>
        <v>0</v>
      </c>
      <c r="J16" s="328">
        <f t="shared" si="3"/>
        <v>0</v>
      </c>
    </row>
    <row r="17" spans="1:10" x14ac:dyDescent="0.25">
      <c r="A17" s="87"/>
      <c r="B17" s="87"/>
      <c r="C17" s="15"/>
      <c r="D17" s="329">
        <f t="shared" si="1"/>
        <v>0</v>
      </c>
      <c r="E17" s="88"/>
      <c r="F17" s="72">
        <f t="shared" si="0"/>
        <v>0</v>
      </c>
      <c r="G17" s="291"/>
      <c r="H17" s="292"/>
      <c r="I17" s="327">
        <f t="shared" si="2"/>
        <v>0</v>
      </c>
      <c r="J17" s="328">
        <f t="shared" si="3"/>
        <v>0</v>
      </c>
    </row>
    <row r="18" spans="1:10" x14ac:dyDescent="0.25">
      <c r="A18" s="2"/>
      <c r="B18" s="87"/>
      <c r="C18" s="15"/>
      <c r="D18" s="329">
        <f t="shared" si="1"/>
        <v>0</v>
      </c>
      <c r="E18" s="88"/>
      <c r="F18" s="72">
        <f t="shared" si="0"/>
        <v>0</v>
      </c>
      <c r="G18" s="291"/>
      <c r="H18" s="292"/>
      <c r="I18" s="327">
        <f t="shared" si="2"/>
        <v>0</v>
      </c>
      <c r="J18" s="328">
        <f t="shared" si="3"/>
        <v>0</v>
      </c>
    </row>
    <row r="19" spans="1:10" x14ac:dyDescent="0.25">
      <c r="A19" s="2"/>
      <c r="B19" s="87"/>
      <c r="C19" s="15"/>
      <c r="D19" s="329">
        <f t="shared" si="1"/>
        <v>0</v>
      </c>
      <c r="E19" s="88"/>
      <c r="F19" s="72">
        <f t="shared" si="0"/>
        <v>0</v>
      </c>
      <c r="G19" s="291"/>
      <c r="H19" s="292"/>
      <c r="I19" s="327">
        <f t="shared" si="2"/>
        <v>0</v>
      </c>
      <c r="J19" s="328">
        <f t="shared" si="3"/>
        <v>0</v>
      </c>
    </row>
    <row r="20" spans="1:10" x14ac:dyDescent="0.25">
      <c r="A20" s="2"/>
      <c r="B20" s="87"/>
      <c r="C20" s="15"/>
      <c r="D20" s="329">
        <f t="shared" si="1"/>
        <v>0</v>
      </c>
      <c r="E20" s="83"/>
      <c r="F20" s="72">
        <f t="shared" si="0"/>
        <v>0</v>
      </c>
      <c r="G20" s="291"/>
      <c r="H20" s="292"/>
      <c r="I20" s="327">
        <f>I19-F20</f>
        <v>0</v>
      </c>
      <c r="J20" s="328">
        <f t="shared" si="3"/>
        <v>0</v>
      </c>
    </row>
    <row r="21" spans="1:10" x14ac:dyDescent="0.25">
      <c r="A21" s="2"/>
      <c r="B21" s="87"/>
      <c r="C21" s="15"/>
      <c r="D21" s="329">
        <f t="shared" si="1"/>
        <v>0</v>
      </c>
      <c r="E21" s="83"/>
      <c r="F21" s="72">
        <f t="shared" si="0"/>
        <v>0</v>
      </c>
      <c r="G21" s="291"/>
      <c r="H21" s="292"/>
      <c r="I21" s="327">
        <f t="shared" ref="I21:I50" si="4">I20-F21</f>
        <v>0</v>
      </c>
      <c r="J21" s="328">
        <f t="shared" si="3"/>
        <v>0</v>
      </c>
    </row>
    <row r="22" spans="1:10" x14ac:dyDescent="0.25">
      <c r="A22" s="2"/>
      <c r="B22" s="87"/>
      <c r="C22" s="15"/>
      <c r="D22" s="329">
        <f t="shared" si="1"/>
        <v>0</v>
      </c>
      <c r="E22" s="83"/>
      <c r="F22" s="72">
        <f t="shared" si="0"/>
        <v>0</v>
      </c>
      <c r="G22" s="291"/>
      <c r="H22" s="292"/>
      <c r="I22" s="327">
        <f t="shared" si="4"/>
        <v>0</v>
      </c>
      <c r="J22" s="328">
        <f t="shared" si="3"/>
        <v>0</v>
      </c>
    </row>
    <row r="23" spans="1:10" x14ac:dyDescent="0.25">
      <c r="A23" s="2"/>
      <c r="B23" s="87"/>
      <c r="C23" s="15"/>
      <c r="D23" s="329">
        <f t="shared" si="1"/>
        <v>0</v>
      </c>
      <c r="E23" s="83"/>
      <c r="F23" s="72">
        <f t="shared" si="0"/>
        <v>0</v>
      </c>
      <c r="G23" s="291"/>
      <c r="H23" s="292"/>
      <c r="I23" s="327">
        <f t="shared" si="4"/>
        <v>0</v>
      </c>
      <c r="J23" s="328">
        <f t="shared" si="3"/>
        <v>0</v>
      </c>
    </row>
    <row r="24" spans="1:10" x14ac:dyDescent="0.25">
      <c r="A24" s="2"/>
      <c r="B24" s="87"/>
      <c r="C24" s="15"/>
      <c r="D24" s="329">
        <f t="shared" si="1"/>
        <v>0</v>
      </c>
      <c r="E24" s="97"/>
      <c r="F24" s="72">
        <f t="shared" si="0"/>
        <v>0</v>
      </c>
      <c r="G24" s="291"/>
      <c r="H24" s="292"/>
      <c r="I24" s="327">
        <f t="shared" si="4"/>
        <v>0</v>
      </c>
      <c r="J24" s="328">
        <f t="shared" si="3"/>
        <v>0</v>
      </c>
    </row>
    <row r="25" spans="1:10" x14ac:dyDescent="0.25">
      <c r="A25" s="2"/>
      <c r="B25" s="87"/>
      <c r="C25" s="15"/>
      <c r="D25" s="329">
        <f t="shared" si="1"/>
        <v>0</v>
      </c>
      <c r="E25" s="373"/>
      <c r="F25" s="72">
        <f t="shared" si="0"/>
        <v>0</v>
      </c>
      <c r="G25" s="291"/>
      <c r="H25" s="292"/>
      <c r="I25" s="327">
        <f t="shared" si="4"/>
        <v>0</v>
      </c>
      <c r="J25" s="328">
        <f t="shared" si="3"/>
        <v>0</v>
      </c>
    </row>
    <row r="26" spans="1:10" x14ac:dyDescent="0.25">
      <c r="A26" s="2"/>
      <c r="B26" s="87"/>
      <c r="C26" s="15"/>
      <c r="D26" s="329">
        <f t="shared" si="1"/>
        <v>0</v>
      </c>
      <c r="E26" s="373"/>
      <c r="F26" s="72">
        <f t="shared" si="0"/>
        <v>0</v>
      </c>
      <c r="G26" s="291"/>
      <c r="H26" s="292"/>
      <c r="I26" s="327">
        <f t="shared" si="4"/>
        <v>0</v>
      </c>
      <c r="J26" s="328">
        <f t="shared" si="3"/>
        <v>0</v>
      </c>
    </row>
    <row r="27" spans="1:10" x14ac:dyDescent="0.25">
      <c r="A27" s="203"/>
      <c r="B27" s="87"/>
      <c r="C27" s="15"/>
      <c r="D27" s="329">
        <f t="shared" si="1"/>
        <v>0</v>
      </c>
      <c r="E27" s="373"/>
      <c r="F27" s="72">
        <f t="shared" si="0"/>
        <v>0</v>
      </c>
      <c r="G27" s="291"/>
      <c r="H27" s="292"/>
      <c r="I27" s="327">
        <f t="shared" si="4"/>
        <v>0</v>
      </c>
      <c r="J27" s="328">
        <f t="shared" si="3"/>
        <v>0</v>
      </c>
    </row>
    <row r="28" spans="1:10" x14ac:dyDescent="0.25">
      <c r="A28" s="203"/>
      <c r="B28" s="87"/>
      <c r="C28" s="15"/>
      <c r="D28" s="329">
        <f t="shared" si="1"/>
        <v>0</v>
      </c>
      <c r="E28" s="357"/>
      <c r="F28" s="72">
        <f t="shared" si="0"/>
        <v>0</v>
      </c>
      <c r="G28" s="291"/>
      <c r="H28" s="292"/>
      <c r="I28" s="327">
        <f t="shared" si="4"/>
        <v>0</v>
      </c>
      <c r="J28" s="328">
        <f t="shared" si="3"/>
        <v>0</v>
      </c>
    </row>
    <row r="29" spans="1:10" x14ac:dyDescent="0.25">
      <c r="A29" s="203"/>
      <c r="B29" s="87"/>
      <c r="C29" s="15"/>
      <c r="D29" s="329">
        <f t="shared" si="1"/>
        <v>0</v>
      </c>
      <c r="E29" s="357"/>
      <c r="F29" s="72">
        <f t="shared" si="0"/>
        <v>0</v>
      </c>
      <c r="G29" s="291"/>
      <c r="H29" s="292"/>
      <c r="I29" s="327">
        <f t="shared" si="4"/>
        <v>0</v>
      </c>
      <c r="J29" s="328">
        <f t="shared" si="3"/>
        <v>0</v>
      </c>
    </row>
    <row r="30" spans="1:10" x14ac:dyDescent="0.25">
      <c r="A30" s="203"/>
      <c r="B30" s="87"/>
      <c r="C30" s="15"/>
      <c r="D30" s="329">
        <f t="shared" si="1"/>
        <v>0</v>
      </c>
      <c r="E30" s="357"/>
      <c r="F30" s="72">
        <f t="shared" si="0"/>
        <v>0</v>
      </c>
      <c r="G30" s="291"/>
      <c r="H30" s="292"/>
      <c r="I30" s="327">
        <f t="shared" si="4"/>
        <v>0</v>
      </c>
      <c r="J30" s="328">
        <f t="shared" si="3"/>
        <v>0</v>
      </c>
    </row>
    <row r="31" spans="1:10" x14ac:dyDescent="0.25">
      <c r="A31" s="203"/>
      <c r="B31" s="87"/>
      <c r="C31" s="15"/>
      <c r="D31" s="329">
        <f t="shared" si="1"/>
        <v>0</v>
      </c>
      <c r="E31" s="357"/>
      <c r="F31" s="72">
        <f t="shared" si="0"/>
        <v>0</v>
      </c>
      <c r="G31" s="291"/>
      <c r="H31" s="292"/>
      <c r="I31" s="327">
        <f t="shared" si="4"/>
        <v>0</v>
      </c>
      <c r="J31" s="328">
        <f t="shared" si="3"/>
        <v>0</v>
      </c>
    </row>
    <row r="32" spans="1:10" x14ac:dyDescent="0.25">
      <c r="A32" s="2"/>
      <c r="B32" s="87"/>
      <c r="C32" s="289"/>
      <c r="D32" s="329">
        <f t="shared" si="1"/>
        <v>0</v>
      </c>
      <c r="E32" s="362"/>
      <c r="F32" s="290">
        <f t="shared" si="0"/>
        <v>0</v>
      </c>
      <c r="G32" s="291"/>
      <c r="H32" s="292"/>
      <c r="I32" s="327">
        <f t="shared" si="4"/>
        <v>0</v>
      </c>
      <c r="J32" s="328">
        <f t="shared" si="3"/>
        <v>0</v>
      </c>
    </row>
    <row r="33" spans="1:10" x14ac:dyDescent="0.25">
      <c r="A33" s="2"/>
      <c r="B33" s="87"/>
      <c r="C33" s="15"/>
      <c r="D33" s="329">
        <f t="shared" si="1"/>
        <v>0</v>
      </c>
      <c r="E33" s="358"/>
      <c r="F33" s="72">
        <f t="shared" si="0"/>
        <v>0</v>
      </c>
      <c r="G33" s="291"/>
      <c r="H33" s="292"/>
      <c r="I33" s="257">
        <f t="shared" si="4"/>
        <v>0</v>
      </c>
      <c r="J33" s="258">
        <f t="shared" si="3"/>
        <v>0</v>
      </c>
    </row>
    <row r="34" spans="1:10" x14ac:dyDescent="0.25">
      <c r="A34" s="2"/>
      <c r="B34" s="87"/>
      <c r="C34" s="15"/>
      <c r="D34" s="329">
        <f t="shared" si="1"/>
        <v>0</v>
      </c>
      <c r="E34" s="358"/>
      <c r="F34" s="72">
        <f t="shared" si="0"/>
        <v>0</v>
      </c>
      <c r="G34" s="291"/>
      <c r="H34" s="292"/>
      <c r="I34" s="257">
        <f t="shared" si="4"/>
        <v>0</v>
      </c>
      <c r="J34" s="258">
        <f t="shared" si="3"/>
        <v>0</v>
      </c>
    </row>
    <row r="35" spans="1:10" x14ac:dyDescent="0.25">
      <c r="A35" s="2"/>
      <c r="B35" s="87"/>
      <c r="C35" s="15"/>
      <c r="D35" s="329">
        <f t="shared" si="1"/>
        <v>0</v>
      </c>
      <c r="E35" s="358"/>
      <c r="F35" s="72">
        <f t="shared" si="0"/>
        <v>0</v>
      </c>
      <c r="G35" s="291"/>
      <c r="H35" s="292"/>
      <c r="I35" s="327">
        <f t="shared" si="4"/>
        <v>0</v>
      </c>
      <c r="J35" s="328">
        <f t="shared" si="3"/>
        <v>0</v>
      </c>
    </row>
    <row r="36" spans="1:10" x14ac:dyDescent="0.25">
      <c r="A36" s="2"/>
      <c r="B36" s="87"/>
      <c r="C36" s="15"/>
      <c r="D36" s="329">
        <f t="shared" si="1"/>
        <v>0</v>
      </c>
      <c r="E36" s="358"/>
      <c r="F36" s="72">
        <f t="shared" si="0"/>
        <v>0</v>
      </c>
      <c r="G36" s="291"/>
      <c r="H36" s="292"/>
      <c r="I36" s="327">
        <f t="shared" si="4"/>
        <v>0</v>
      </c>
      <c r="J36" s="328">
        <f t="shared" si="3"/>
        <v>0</v>
      </c>
    </row>
    <row r="37" spans="1:10" x14ac:dyDescent="0.25">
      <c r="A37" s="2"/>
      <c r="B37" s="87"/>
      <c r="C37" s="15"/>
      <c r="D37" s="329">
        <f t="shared" si="1"/>
        <v>0</v>
      </c>
      <c r="E37" s="358" t="s">
        <v>41</v>
      </c>
      <c r="F37" s="72">
        <f t="shared" si="0"/>
        <v>0</v>
      </c>
      <c r="G37" s="291"/>
      <c r="H37" s="292"/>
      <c r="I37" s="327">
        <f t="shared" si="4"/>
        <v>0</v>
      </c>
      <c r="J37" s="328">
        <f t="shared" si="3"/>
        <v>0</v>
      </c>
    </row>
    <row r="38" spans="1:10" x14ac:dyDescent="0.25">
      <c r="A38" s="2"/>
      <c r="B38" s="87"/>
      <c r="C38" s="15"/>
      <c r="D38" s="329">
        <f t="shared" si="1"/>
        <v>0</v>
      </c>
      <c r="E38" s="357"/>
      <c r="F38" s="72">
        <f t="shared" si="0"/>
        <v>0</v>
      </c>
      <c r="G38" s="291"/>
      <c r="H38" s="292"/>
      <c r="I38" s="327">
        <f t="shared" si="4"/>
        <v>0</v>
      </c>
      <c r="J38" s="328">
        <f t="shared" si="3"/>
        <v>0</v>
      </c>
    </row>
    <row r="39" spans="1:10" x14ac:dyDescent="0.25">
      <c r="A39" s="2"/>
      <c r="B39" s="87"/>
      <c r="C39" s="15"/>
      <c r="D39" s="329">
        <f t="shared" si="1"/>
        <v>0</v>
      </c>
      <c r="E39" s="358"/>
      <c r="F39" s="72">
        <f t="shared" si="0"/>
        <v>0</v>
      </c>
      <c r="G39" s="291"/>
      <c r="H39" s="292"/>
      <c r="I39" s="327">
        <f t="shared" si="4"/>
        <v>0</v>
      </c>
      <c r="J39" s="328">
        <f t="shared" si="3"/>
        <v>0</v>
      </c>
    </row>
    <row r="40" spans="1:10" x14ac:dyDescent="0.25">
      <c r="A40" s="2"/>
      <c r="B40" s="87"/>
      <c r="C40" s="15"/>
      <c r="D40" s="329">
        <f t="shared" si="1"/>
        <v>0</v>
      </c>
      <c r="E40" s="358"/>
      <c r="F40" s="72">
        <f t="shared" si="0"/>
        <v>0</v>
      </c>
      <c r="G40" s="291"/>
      <c r="H40" s="292"/>
      <c r="I40" s="327">
        <f t="shared" si="4"/>
        <v>0</v>
      </c>
      <c r="J40" s="328">
        <f t="shared" si="3"/>
        <v>0</v>
      </c>
    </row>
    <row r="41" spans="1:10" x14ac:dyDescent="0.25">
      <c r="A41" s="2"/>
      <c r="B41" s="87"/>
      <c r="C41" s="15"/>
      <c r="D41" s="329">
        <f t="shared" si="1"/>
        <v>0</v>
      </c>
      <c r="E41" s="358"/>
      <c r="F41" s="72">
        <f t="shared" si="0"/>
        <v>0</v>
      </c>
      <c r="G41" s="291"/>
      <c r="H41" s="292"/>
      <c r="I41" s="257">
        <f t="shared" si="4"/>
        <v>0</v>
      </c>
      <c r="J41" s="258">
        <f t="shared" si="3"/>
        <v>0</v>
      </c>
    </row>
    <row r="42" spans="1:10" x14ac:dyDescent="0.25">
      <c r="A42" s="2"/>
      <c r="B42" s="87"/>
      <c r="C42" s="15"/>
      <c r="D42" s="329">
        <f t="shared" si="1"/>
        <v>0</v>
      </c>
      <c r="E42" s="358"/>
      <c r="F42" s="72">
        <f t="shared" si="0"/>
        <v>0</v>
      </c>
      <c r="G42" s="73"/>
      <c r="H42" s="74"/>
      <c r="I42" s="257">
        <f t="shared" si="4"/>
        <v>0</v>
      </c>
      <c r="J42" s="258">
        <f t="shared" si="3"/>
        <v>0</v>
      </c>
    </row>
    <row r="43" spans="1:10" x14ac:dyDescent="0.25">
      <c r="A43" s="2"/>
      <c r="B43" s="87"/>
      <c r="C43" s="15"/>
      <c r="D43" s="329">
        <f t="shared" si="1"/>
        <v>0</v>
      </c>
      <c r="E43" s="358"/>
      <c r="F43" s="72">
        <f t="shared" si="0"/>
        <v>0</v>
      </c>
      <c r="G43" s="73"/>
      <c r="H43" s="74"/>
      <c r="I43" s="257">
        <f t="shared" si="4"/>
        <v>0</v>
      </c>
      <c r="J43" s="258">
        <f t="shared" si="3"/>
        <v>0</v>
      </c>
    </row>
    <row r="44" spans="1:10" x14ac:dyDescent="0.25">
      <c r="A44" s="2"/>
      <c r="B44" s="87"/>
      <c r="C44" s="15"/>
      <c r="D44" s="329">
        <f t="shared" si="1"/>
        <v>0</v>
      </c>
      <c r="E44" s="358"/>
      <c r="F44" s="72">
        <f t="shared" si="0"/>
        <v>0</v>
      </c>
      <c r="G44" s="73"/>
      <c r="H44" s="74"/>
      <c r="I44" s="257">
        <f t="shared" si="4"/>
        <v>0</v>
      </c>
      <c r="J44" s="258">
        <f t="shared" si="3"/>
        <v>0</v>
      </c>
    </row>
    <row r="45" spans="1:10" x14ac:dyDescent="0.25">
      <c r="A45" s="2"/>
      <c r="B45" s="87"/>
      <c r="C45" s="15"/>
      <c r="D45" s="329">
        <f t="shared" si="1"/>
        <v>0</v>
      </c>
      <c r="E45" s="358"/>
      <c r="F45" s="72">
        <f t="shared" si="0"/>
        <v>0</v>
      </c>
      <c r="G45" s="73"/>
      <c r="H45" s="74"/>
      <c r="I45" s="257">
        <f t="shared" si="4"/>
        <v>0</v>
      </c>
      <c r="J45" s="258">
        <f t="shared" si="3"/>
        <v>0</v>
      </c>
    </row>
    <row r="46" spans="1:10" x14ac:dyDescent="0.25">
      <c r="A46" s="2"/>
      <c r="B46" s="87"/>
      <c r="C46" s="15"/>
      <c r="D46" s="329">
        <f t="shared" si="1"/>
        <v>0</v>
      </c>
      <c r="E46" s="358"/>
      <c r="F46" s="72">
        <f t="shared" si="0"/>
        <v>0</v>
      </c>
      <c r="G46" s="73"/>
      <c r="H46" s="74"/>
      <c r="I46" s="257">
        <f t="shared" si="4"/>
        <v>0</v>
      </c>
      <c r="J46" s="258">
        <f t="shared" si="3"/>
        <v>0</v>
      </c>
    </row>
    <row r="47" spans="1:10" x14ac:dyDescent="0.25">
      <c r="A47" s="2"/>
      <c r="B47" s="87"/>
      <c r="C47" s="15"/>
      <c r="D47" s="329">
        <f t="shared" si="1"/>
        <v>0</v>
      </c>
      <c r="E47" s="358"/>
      <c r="F47" s="72">
        <f t="shared" si="0"/>
        <v>0</v>
      </c>
      <c r="G47" s="73"/>
      <c r="H47" s="74"/>
      <c r="I47" s="257">
        <f t="shared" si="4"/>
        <v>0</v>
      </c>
      <c r="J47" s="258">
        <f t="shared" si="3"/>
        <v>0</v>
      </c>
    </row>
    <row r="48" spans="1:10" x14ac:dyDescent="0.25">
      <c r="A48" s="2"/>
      <c r="B48" s="87"/>
      <c r="C48" s="15"/>
      <c r="D48" s="329">
        <f t="shared" si="1"/>
        <v>0</v>
      </c>
      <c r="E48" s="358"/>
      <c r="F48" s="72">
        <f t="shared" si="0"/>
        <v>0</v>
      </c>
      <c r="G48" s="73"/>
      <c r="H48" s="74"/>
      <c r="I48" s="257">
        <f t="shared" si="4"/>
        <v>0</v>
      </c>
      <c r="J48" s="258">
        <f t="shared" si="3"/>
        <v>0</v>
      </c>
    </row>
    <row r="49" spans="1:10" x14ac:dyDescent="0.25">
      <c r="A49" s="2"/>
      <c r="B49" s="87"/>
      <c r="C49" s="15"/>
      <c r="D49" s="329">
        <f t="shared" si="1"/>
        <v>0</v>
      </c>
      <c r="E49" s="358"/>
      <c r="F49" s="72">
        <f t="shared" si="0"/>
        <v>0</v>
      </c>
      <c r="G49" s="73"/>
      <c r="H49" s="74"/>
      <c r="I49" s="257">
        <f t="shared" si="4"/>
        <v>0</v>
      </c>
      <c r="J49" s="258">
        <f t="shared" si="3"/>
        <v>0</v>
      </c>
    </row>
    <row r="50" spans="1:10" x14ac:dyDescent="0.25">
      <c r="A50" s="2"/>
      <c r="B50" s="87"/>
      <c r="C50" s="15"/>
      <c r="D50" s="329">
        <f t="shared" si="1"/>
        <v>0</v>
      </c>
      <c r="E50" s="358"/>
      <c r="F50" s="72">
        <f t="shared" si="0"/>
        <v>0</v>
      </c>
      <c r="G50" s="73"/>
      <c r="H50" s="74"/>
      <c r="I50" s="257">
        <f t="shared" si="4"/>
        <v>0</v>
      </c>
      <c r="J50" s="258">
        <f t="shared" si="3"/>
        <v>0</v>
      </c>
    </row>
    <row r="51" spans="1:10" ht="15.75" thickBot="1" x14ac:dyDescent="0.3">
      <c r="A51" s="4"/>
      <c r="B51" s="87"/>
      <c r="C51" s="38"/>
      <c r="D51" s="329">
        <f t="shared" si="1"/>
        <v>0</v>
      </c>
      <c r="E51" s="367"/>
      <c r="F51" s="233">
        <f t="shared" si="0"/>
        <v>0</v>
      </c>
      <c r="G51" s="234"/>
      <c r="H51" s="222"/>
    </row>
    <row r="52" spans="1:10" ht="16.5" thickTop="1" thickBot="1" x14ac:dyDescent="0.3">
      <c r="C52" s="94">
        <f>SUM(C8:C51)</f>
        <v>0</v>
      </c>
      <c r="D52" s="329">
        <f t="shared" si="1"/>
        <v>0</v>
      </c>
      <c r="E52" s="39"/>
      <c r="F52" s="5">
        <f>SUM(F8:F51)</f>
        <v>0</v>
      </c>
    </row>
    <row r="53" spans="1:10" ht="15.75" thickBot="1" x14ac:dyDescent="0.3">
      <c r="A53" s="53"/>
      <c r="D53" s="329">
        <f t="shared" si="1"/>
        <v>0</v>
      </c>
      <c r="E53" s="71">
        <f>F4+F5+F6-+C52</f>
        <v>0</v>
      </c>
    </row>
    <row r="54" spans="1:10" ht="15.75" thickBot="1" x14ac:dyDescent="0.3">
      <c r="A54" s="126"/>
    </row>
    <row r="55" spans="1:10" ht="16.5" thickTop="1" thickBot="1" x14ac:dyDescent="0.3">
      <c r="A55" s="48"/>
      <c r="C55" s="1132" t="s">
        <v>11</v>
      </c>
      <c r="D55" s="1133"/>
      <c r="E55" s="155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Y1" zoomScaleNormal="100" workbookViewId="0">
      <pane ySplit="8" topLeftCell="A9" activePane="bottomLeft" state="frozen"/>
      <selection activeCell="Y1" sqref="Y1"/>
      <selection pane="bottomLeft" activeCell="AE16" sqref="AE1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14" t="s">
        <v>268</v>
      </c>
      <c r="B1" s="1114"/>
      <c r="C1" s="1114"/>
      <c r="D1" s="1114"/>
      <c r="E1" s="1114"/>
      <c r="F1" s="1114"/>
      <c r="G1" s="1114"/>
      <c r="H1" s="11">
        <v>1</v>
      </c>
      <c r="I1" s="139"/>
      <c r="J1" s="76"/>
      <c r="M1" s="1108" t="s">
        <v>275</v>
      </c>
      <c r="N1" s="1108"/>
      <c r="O1" s="1108"/>
      <c r="P1" s="1108"/>
      <c r="Q1" s="1108"/>
      <c r="R1" s="1108"/>
      <c r="S1" s="1108"/>
      <c r="T1" s="11">
        <v>2</v>
      </c>
      <c r="U1" s="139"/>
      <c r="V1" s="76"/>
      <c r="Y1" s="1108" t="s">
        <v>275</v>
      </c>
      <c r="Z1" s="1108"/>
      <c r="AA1" s="1108"/>
      <c r="AB1" s="1108"/>
      <c r="AC1" s="1108"/>
      <c r="AD1" s="1108"/>
      <c r="AE1" s="1108"/>
      <c r="AF1" s="11">
        <v>3</v>
      </c>
      <c r="AG1" s="139"/>
      <c r="AH1" s="76"/>
    </row>
    <row r="2" spans="1:35" ht="15.75" thickBot="1" x14ac:dyDescent="0.3">
      <c r="I2" s="139"/>
      <c r="J2" s="76"/>
      <c r="U2" s="139"/>
      <c r="V2" s="76"/>
      <c r="AG2" s="139"/>
      <c r="AH2" s="76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18"/>
      <c r="J3" s="76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7" t="s">
        <v>12</v>
      </c>
      <c r="T3" s="26" t="s">
        <v>11</v>
      </c>
      <c r="U3" s="218"/>
      <c r="V3" s="76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7" t="s">
        <v>12</v>
      </c>
      <c r="AF3" s="26" t="s">
        <v>11</v>
      </c>
      <c r="AG3" s="218"/>
      <c r="AH3" s="76"/>
    </row>
    <row r="4" spans="1:35" ht="15.75" thickTop="1" x14ac:dyDescent="0.25">
      <c r="B4" s="12"/>
      <c r="C4" s="135"/>
      <c r="D4" s="163"/>
      <c r="E4" s="110"/>
      <c r="F4" s="76"/>
      <c r="G4" s="76"/>
      <c r="I4" s="219"/>
      <c r="J4" s="76"/>
      <c r="N4" s="12"/>
      <c r="O4" s="135"/>
      <c r="P4" s="163"/>
      <c r="Q4" s="110"/>
      <c r="R4" s="76"/>
      <c r="S4" s="76"/>
      <c r="U4" s="219"/>
      <c r="V4" s="76"/>
      <c r="Z4" s="12"/>
      <c r="AA4" s="135"/>
      <c r="AB4" s="163"/>
      <c r="AC4" s="110"/>
      <c r="AD4" s="76"/>
      <c r="AE4" s="76"/>
      <c r="AG4" s="219"/>
      <c r="AH4" s="76"/>
    </row>
    <row r="5" spans="1:35" x14ac:dyDescent="0.25">
      <c r="A5" s="76" t="s">
        <v>77</v>
      </c>
      <c r="B5" s="1137" t="s">
        <v>45</v>
      </c>
      <c r="C5" s="229">
        <v>48</v>
      </c>
      <c r="D5" s="163">
        <v>44370</v>
      </c>
      <c r="E5" s="110">
        <v>1003.34</v>
      </c>
      <c r="F5" s="76">
        <v>221</v>
      </c>
      <c r="G5" s="5">
        <f>F70</f>
        <v>1003.3399999999999</v>
      </c>
      <c r="H5" s="7">
        <f>E4+E5-G5+E6+E7</f>
        <v>1.1368683772161603E-13</v>
      </c>
      <c r="I5" s="219"/>
      <c r="J5" s="76"/>
      <c r="M5" s="76" t="s">
        <v>77</v>
      </c>
      <c r="N5" s="1137" t="s">
        <v>45</v>
      </c>
      <c r="O5" s="229">
        <v>50</v>
      </c>
      <c r="P5" s="163">
        <v>44385</v>
      </c>
      <c r="Q5" s="110">
        <v>503.94</v>
      </c>
      <c r="R5" s="76">
        <v>111</v>
      </c>
      <c r="S5" s="5">
        <f>R70</f>
        <v>503.94</v>
      </c>
      <c r="T5" s="7">
        <f>Q4+Q5-S5+Q6+Q7</f>
        <v>0</v>
      </c>
      <c r="U5" s="219"/>
      <c r="V5" s="76"/>
      <c r="Y5" s="76" t="s">
        <v>77</v>
      </c>
      <c r="Z5" s="1137" t="s">
        <v>45</v>
      </c>
      <c r="AA5" s="229">
        <v>48</v>
      </c>
      <c r="AB5" s="163">
        <v>44397</v>
      </c>
      <c r="AC5" s="110">
        <v>2002.14</v>
      </c>
      <c r="AD5" s="76">
        <v>441</v>
      </c>
      <c r="AE5" s="5">
        <f>AD70</f>
        <v>889.84</v>
      </c>
      <c r="AF5" s="7">
        <f>AC4+AC5-AE5+AC6+AC7</f>
        <v>1112.3000000000002</v>
      </c>
      <c r="AG5" s="219"/>
      <c r="AH5" s="76"/>
    </row>
    <row r="6" spans="1:35" x14ac:dyDescent="0.25">
      <c r="B6" s="1137"/>
      <c r="C6" s="229"/>
      <c r="D6" s="163"/>
      <c r="E6" s="110"/>
      <c r="F6" s="76"/>
      <c r="I6" s="220"/>
      <c r="J6" s="76"/>
      <c r="N6" s="1137"/>
      <c r="O6" s="229"/>
      <c r="P6" s="163"/>
      <c r="Q6" s="110"/>
      <c r="R6" s="76"/>
      <c r="U6" s="220"/>
      <c r="V6" s="76"/>
      <c r="Z6" s="1137"/>
      <c r="AA6" s="229"/>
      <c r="AB6" s="163"/>
      <c r="AC6" s="110"/>
      <c r="AD6" s="76"/>
      <c r="AG6" s="220"/>
      <c r="AH6" s="76"/>
    </row>
    <row r="7" spans="1:35" ht="15.75" thickBot="1" x14ac:dyDescent="0.3">
      <c r="B7" s="12"/>
      <c r="C7" s="229"/>
      <c r="D7" s="163"/>
      <c r="E7" s="110"/>
      <c r="F7" s="76"/>
      <c r="I7" s="220"/>
      <c r="J7" s="76"/>
      <c r="N7" s="12"/>
      <c r="O7" s="229"/>
      <c r="P7" s="163"/>
      <c r="Q7" s="110"/>
      <c r="R7" s="76"/>
      <c r="U7" s="220"/>
      <c r="V7" s="76"/>
      <c r="Z7" s="12"/>
      <c r="AA7" s="229"/>
      <c r="AB7" s="163"/>
      <c r="AC7" s="110"/>
      <c r="AD7" s="76"/>
      <c r="AG7" s="220"/>
      <c r="AH7" s="76"/>
    </row>
    <row r="8" spans="1:35" ht="16.5" thickTop="1" thickBot="1" x14ac:dyDescent="0.3">
      <c r="B8" s="67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21" t="s">
        <v>11</v>
      </c>
      <c r="J8" s="76"/>
      <c r="N8" s="67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21" t="s">
        <v>11</v>
      </c>
      <c r="V8" s="76"/>
      <c r="Z8" s="67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21" t="s">
        <v>11</v>
      </c>
      <c r="AH8" s="76"/>
    </row>
    <row r="9" spans="1:35" ht="15.75" thickTop="1" x14ac:dyDescent="0.25">
      <c r="A9" s="76"/>
      <c r="B9" s="142">
        <v>4.54</v>
      </c>
      <c r="C9" s="15">
        <v>2</v>
      </c>
      <c r="D9" s="72">
        <f t="shared" ref="D9:D69" si="0">C9*B9</f>
        <v>9.08</v>
      </c>
      <c r="E9" s="225">
        <v>44371</v>
      </c>
      <c r="F9" s="72">
        <f t="shared" ref="F9:F31" si="1">D9</f>
        <v>9.08</v>
      </c>
      <c r="G9" s="73" t="s">
        <v>214</v>
      </c>
      <c r="H9" s="74">
        <v>57</v>
      </c>
      <c r="I9" s="219">
        <f>E5+E4+E6+E7-F9</f>
        <v>994.26</v>
      </c>
      <c r="J9" s="76">
        <f>F5-C9+F6+F4+F7</f>
        <v>219</v>
      </c>
      <c r="K9" s="63">
        <f>H9*F9</f>
        <v>517.56000000000006</v>
      </c>
      <c r="M9" s="76"/>
      <c r="N9" s="142">
        <v>4.54</v>
      </c>
      <c r="O9" s="15">
        <v>15</v>
      </c>
      <c r="P9" s="72">
        <f t="shared" ref="P9:P14" si="2">O9*N9</f>
        <v>68.099999999999994</v>
      </c>
      <c r="Q9" s="225">
        <v>44385</v>
      </c>
      <c r="R9" s="72">
        <f t="shared" ref="R9:R14" si="3">P9</f>
        <v>68.099999999999994</v>
      </c>
      <c r="S9" s="73" t="s">
        <v>440</v>
      </c>
      <c r="T9" s="74">
        <v>57</v>
      </c>
      <c r="U9" s="219">
        <f>Q5+Q4+Q6+Q7-R9</f>
        <v>435.84000000000003</v>
      </c>
      <c r="V9" s="76">
        <f>R5-O9+R6+R4+R7</f>
        <v>96</v>
      </c>
      <c r="W9" s="63">
        <f>T9*R9</f>
        <v>3881.7</v>
      </c>
      <c r="Y9" s="76"/>
      <c r="Z9" s="142">
        <v>4.54</v>
      </c>
      <c r="AA9" s="15">
        <v>51</v>
      </c>
      <c r="AB9" s="72">
        <f t="shared" ref="AB9:AB69" si="4">AA9*Z9</f>
        <v>231.54</v>
      </c>
      <c r="AC9" s="225">
        <v>44397</v>
      </c>
      <c r="AD9" s="72">
        <f t="shared" ref="AD9:AD31" si="5">AB9</f>
        <v>231.54</v>
      </c>
      <c r="AE9" s="73" t="s">
        <v>503</v>
      </c>
      <c r="AF9" s="74">
        <v>57</v>
      </c>
      <c r="AG9" s="219">
        <f>AC5+AC4+AC6+AC7-AD9</f>
        <v>1770.6000000000001</v>
      </c>
      <c r="AH9" s="76">
        <f>AD5-AA9+AD6+AD4+AD7</f>
        <v>390</v>
      </c>
      <c r="AI9" s="63">
        <f>AF9*AD9</f>
        <v>13197.779999999999</v>
      </c>
    </row>
    <row r="10" spans="1:35" x14ac:dyDescent="0.25">
      <c r="B10" s="142">
        <v>4.54</v>
      </c>
      <c r="C10" s="15">
        <v>40</v>
      </c>
      <c r="D10" s="72">
        <f t="shared" si="0"/>
        <v>181.6</v>
      </c>
      <c r="E10" s="225">
        <v>44373</v>
      </c>
      <c r="F10" s="72">
        <f t="shared" si="1"/>
        <v>181.6</v>
      </c>
      <c r="G10" s="73" t="s">
        <v>223</v>
      </c>
      <c r="H10" s="74">
        <v>57</v>
      </c>
      <c r="I10" s="219">
        <f>I9-F10</f>
        <v>812.66</v>
      </c>
      <c r="J10" s="76">
        <f>J9-C10</f>
        <v>179</v>
      </c>
      <c r="K10" s="63">
        <f t="shared" ref="K10:K68" si="6">H10*F10</f>
        <v>10351.199999999999</v>
      </c>
      <c r="N10" s="142">
        <v>4.54</v>
      </c>
      <c r="O10" s="15">
        <v>30</v>
      </c>
      <c r="P10" s="72">
        <f t="shared" si="2"/>
        <v>136.19999999999999</v>
      </c>
      <c r="Q10" s="225">
        <v>44386</v>
      </c>
      <c r="R10" s="72">
        <f t="shared" si="3"/>
        <v>136.19999999999999</v>
      </c>
      <c r="S10" s="73" t="s">
        <v>442</v>
      </c>
      <c r="T10" s="74">
        <v>57</v>
      </c>
      <c r="U10" s="219">
        <f>U9-R10</f>
        <v>299.64000000000004</v>
      </c>
      <c r="V10" s="76">
        <f>V9-O10</f>
        <v>66</v>
      </c>
      <c r="W10" s="63">
        <f t="shared" ref="W10:W68" si="7">T10*R10</f>
        <v>7763.4</v>
      </c>
      <c r="Z10" s="142">
        <v>4.54</v>
      </c>
      <c r="AA10" s="15">
        <v>10</v>
      </c>
      <c r="AB10" s="72">
        <f t="shared" si="4"/>
        <v>45.4</v>
      </c>
      <c r="AC10" s="225">
        <v>44398</v>
      </c>
      <c r="AD10" s="72">
        <f t="shared" si="5"/>
        <v>45.4</v>
      </c>
      <c r="AE10" s="73" t="s">
        <v>518</v>
      </c>
      <c r="AF10" s="74">
        <v>57</v>
      </c>
      <c r="AG10" s="219">
        <f>AG9-AD10</f>
        <v>1725.2</v>
      </c>
      <c r="AH10" s="76">
        <f>AH9-AA10</f>
        <v>380</v>
      </c>
      <c r="AI10" s="63">
        <f t="shared" ref="AI10:AI68" si="8">AF10*AD10</f>
        <v>2587.7999999999997</v>
      </c>
    </row>
    <row r="11" spans="1:35" x14ac:dyDescent="0.25">
      <c r="A11" s="58" t="s">
        <v>32</v>
      </c>
      <c r="B11" s="142">
        <v>4.54</v>
      </c>
      <c r="C11" s="15">
        <v>1</v>
      </c>
      <c r="D11" s="72">
        <f t="shared" si="0"/>
        <v>4.54</v>
      </c>
      <c r="E11" s="225">
        <v>44373</v>
      </c>
      <c r="F11" s="72">
        <f t="shared" si="1"/>
        <v>4.54</v>
      </c>
      <c r="G11" s="291" t="s">
        <v>226</v>
      </c>
      <c r="H11" s="292">
        <v>57</v>
      </c>
      <c r="I11" s="307">
        <f t="shared" ref="I11:I68" si="9">I10-F11</f>
        <v>808.12</v>
      </c>
      <c r="J11" s="268">
        <f t="shared" ref="J11:J68" si="10">J10-C11</f>
        <v>178</v>
      </c>
      <c r="K11" s="63">
        <f t="shared" si="6"/>
        <v>258.78000000000003</v>
      </c>
      <c r="M11" s="58" t="s">
        <v>32</v>
      </c>
      <c r="N11" s="142">
        <v>4.54</v>
      </c>
      <c r="O11" s="15">
        <v>30</v>
      </c>
      <c r="P11" s="72">
        <f t="shared" si="2"/>
        <v>136.19999999999999</v>
      </c>
      <c r="Q11" s="225">
        <v>44387</v>
      </c>
      <c r="R11" s="72">
        <f t="shared" si="3"/>
        <v>136.19999999999999</v>
      </c>
      <c r="S11" s="73" t="s">
        <v>448</v>
      </c>
      <c r="T11" s="74">
        <v>57</v>
      </c>
      <c r="U11" s="307">
        <f t="shared" ref="U11:U68" si="11">U10-R11</f>
        <v>163.44000000000005</v>
      </c>
      <c r="V11" s="268">
        <f t="shared" ref="V11:V68" si="12">V10-O11</f>
        <v>36</v>
      </c>
      <c r="W11" s="63">
        <f t="shared" si="7"/>
        <v>7763.4</v>
      </c>
      <c r="Y11" s="58" t="s">
        <v>32</v>
      </c>
      <c r="Z11" s="142">
        <v>4.54</v>
      </c>
      <c r="AA11" s="15">
        <v>50</v>
      </c>
      <c r="AB11" s="72">
        <f t="shared" si="4"/>
        <v>227</v>
      </c>
      <c r="AC11" s="225">
        <v>44400</v>
      </c>
      <c r="AD11" s="72">
        <f t="shared" si="5"/>
        <v>227</v>
      </c>
      <c r="AE11" s="291" t="s">
        <v>527</v>
      </c>
      <c r="AF11" s="292">
        <v>57</v>
      </c>
      <c r="AG11" s="307">
        <f t="shared" ref="AG11:AG68" si="13">AG10-AD11</f>
        <v>1498.2</v>
      </c>
      <c r="AH11" s="268">
        <f t="shared" ref="AH11:AH68" si="14">AH10-AA11</f>
        <v>330</v>
      </c>
      <c r="AI11" s="63">
        <f t="shared" si="8"/>
        <v>12939</v>
      </c>
    </row>
    <row r="12" spans="1:35" x14ac:dyDescent="0.25">
      <c r="A12" s="89"/>
      <c r="B12" s="142">
        <v>4.54</v>
      </c>
      <c r="C12" s="15">
        <v>40</v>
      </c>
      <c r="D12" s="72">
        <f t="shared" si="0"/>
        <v>181.6</v>
      </c>
      <c r="E12" s="225">
        <v>44375</v>
      </c>
      <c r="F12" s="72">
        <f t="shared" si="1"/>
        <v>181.6</v>
      </c>
      <c r="G12" s="291" t="s">
        <v>230</v>
      </c>
      <c r="H12" s="292">
        <v>57</v>
      </c>
      <c r="I12" s="307">
        <f t="shared" si="9"/>
        <v>626.52</v>
      </c>
      <c r="J12" s="268">
        <f t="shared" si="10"/>
        <v>138</v>
      </c>
      <c r="K12" s="63">
        <f t="shared" si="6"/>
        <v>10351.199999999999</v>
      </c>
      <c r="M12" s="89"/>
      <c r="N12" s="142">
        <v>4.54</v>
      </c>
      <c r="O12" s="15">
        <v>30</v>
      </c>
      <c r="P12" s="72">
        <f t="shared" si="2"/>
        <v>136.19999999999999</v>
      </c>
      <c r="Q12" s="225">
        <v>44389</v>
      </c>
      <c r="R12" s="72">
        <f t="shared" si="3"/>
        <v>136.19999999999999</v>
      </c>
      <c r="S12" s="73" t="s">
        <v>452</v>
      </c>
      <c r="T12" s="74">
        <v>57</v>
      </c>
      <c r="U12" s="307">
        <f t="shared" si="11"/>
        <v>27.240000000000066</v>
      </c>
      <c r="V12" s="268">
        <f t="shared" si="12"/>
        <v>6</v>
      </c>
      <c r="W12" s="63">
        <f t="shared" si="7"/>
        <v>7763.4</v>
      </c>
      <c r="Y12" s="89"/>
      <c r="Z12" s="142">
        <v>4.54</v>
      </c>
      <c r="AA12" s="15">
        <v>10</v>
      </c>
      <c r="AB12" s="72">
        <f t="shared" si="4"/>
        <v>45.4</v>
      </c>
      <c r="AC12" s="225">
        <v>44403</v>
      </c>
      <c r="AD12" s="72">
        <f t="shared" si="5"/>
        <v>45.4</v>
      </c>
      <c r="AE12" s="291" t="s">
        <v>545</v>
      </c>
      <c r="AF12" s="292">
        <v>57</v>
      </c>
      <c r="AG12" s="307">
        <f t="shared" si="13"/>
        <v>1452.8</v>
      </c>
      <c r="AH12" s="268">
        <f t="shared" si="14"/>
        <v>320</v>
      </c>
      <c r="AI12" s="63">
        <f t="shared" si="8"/>
        <v>2587.7999999999997</v>
      </c>
    </row>
    <row r="13" spans="1:35" x14ac:dyDescent="0.25">
      <c r="B13" s="142">
        <v>4.54</v>
      </c>
      <c r="C13" s="15">
        <v>10</v>
      </c>
      <c r="D13" s="72">
        <f t="shared" si="0"/>
        <v>45.4</v>
      </c>
      <c r="E13" s="225">
        <v>44376</v>
      </c>
      <c r="F13" s="72">
        <f t="shared" si="1"/>
        <v>45.4</v>
      </c>
      <c r="G13" s="291" t="s">
        <v>233</v>
      </c>
      <c r="H13" s="292">
        <v>57</v>
      </c>
      <c r="I13" s="307">
        <f t="shared" si="9"/>
        <v>581.12</v>
      </c>
      <c r="J13" s="268">
        <f t="shared" si="10"/>
        <v>128</v>
      </c>
      <c r="K13" s="63">
        <f t="shared" si="6"/>
        <v>2587.7999999999997</v>
      </c>
      <c r="N13" s="142">
        <v>4.54</v>
      </c>
      <c r="O13" s="15">
        <v>1</v>
      </c>
      <c r="P13" s="72">
        <f t="shared" si="2"/>
        <v>4.54</v>
      </c>
      <c r="Q13" s="225">
        <v>44389</v>
      </c>
      <c r="R13" s="72">
        <f t="shared" si="3"/>
        <v>4.54</v>
      </c>
      <c r="S13" s="73" t="s">
        <v>453</v>
      </c>
      <c r="T13" s="74">
        <v>57</v>
      </c>
      <c r="U13" s="307">
        <f t="shared" si="11"/>
        <v>22.700000000000067</v>
      </c>
      <c r="V13" s="268">
        <f t="shared" si="12"/>
        <v>5</v>
      </c>
      <c r="W13" s="63">
        <f t="shared" si="7"/>
        <v>258.78000000000003</v>
      </c>
      <c r="Z13" s="142">
        <v>4.54</v>
      </c>
      <c r="AA13" s="15">
        <v>30</v>
      </c>
      <c r="AB13" s="72">
        <f t="shared" si="4"/>
        <v>136.19999999999999</v>
      </c>
      <c r="AC13" s="225">
        <v>44404</v>
      </c>
      <c r="AD13" s="72">
        <f t="shared" si="5"/>
        <v>136.19999999999999</v>
      </c>
      <c r="AE13" s="291" t="s">
        <v>549</v>
      </c>
      <c r="AF13" s="292">
        <v>57</v>
      </c>
      <c r="AG13" s="307">
        <f t="shared" si="13"/>
        <v>1316.6</v>
      </c>
      <c r="AH13" s="268">
        <f t="shared" si="14"/>
        <v>290</v>
      </c>
      <c r="AI13" s="63">
        <f t="shared" si="8"/>
        <v>7763.4</v>
      </c>
    </row>
    <row r="14" spans="1:35" x14ac:dyDescent="0.25">
      <c r="A14" s="58" t="s">
        <v>33</v>
      </c>
      <c r="B14" s="142">
        <v>4.54</v>
      </c>
      <c r="C14" s="15">
        <v>1</v>
      </c>
      <c r="D14" s="72">
        <f t="shared" si="0"/>
        <v>4.54</v>
      </c>
      <c r="E14" s="225">
        <v>44377</v>
      </c>
      <c r="F14" s="72">
        <f t="shared" si="1"/>
        <v>4.54</v>
      </c>
      <c r="G14" s="291" t="s">
        <v>239</v>
      </c>
      <c r="H14" s="292">
        <v>57</v>
      </c>
      <c r="I14" s="307">
        <f t="shared" si="9"/>
        <v>576.58000000000004</v>
      </c>
      <c r="J14" s="268">
        <f t="shared" si="10"/>
        <v>127</v>
      </c>
      <c r="K14" s="63">
        <f t="shared" si="6"/>
        <v>258.78000000000003</v>
      </c>
      <c r="M14" s="58" t="s">
        <v>33</v>
      </c>
      <c r="N14" s="142">
        <v>4.54</v>
      </c>
      <c r="O14" s="15">
        <v>5</v>
      </c>
      <c r="P14" s="72">
        <f t="shared" si="2"/>
        <v>22.7</v>
      </c>
      <c r="Q14" s="225">
        <v>44389</v>
      </c>
      <c r="R14" s="72">
        <f t="shared" si="3"/>
        <v>22.7</v>
      </c>
      <c r="S14" s="73" t="s">
        <v>454</v>
      </c>
      <c r="T14" s="74">
        <v>57</v>
      </c>
      <c r="U14" s="307">
        <f t="shared" si="11"/>
        <v>6.7501559897209518E-14</v>
      </c>
      <c r="V14" s="268">
        <f t="shared" si="12"/>
        <v>0</v>
      </c>
      <c r="W14" s="63">
        <f t="shared" si="7"/>
        <v>1293.8999999999999</v>
      </c>
      <c r="Y14" s="58" t="s">
        <v>33</v>
      </c>
      <c r="Z14" s="142">
        <v>4.54</v>
      </c>
      <c r="AA14" s="15">
        <v>40</v>
      </c>
      <c r="AB14" s="72">
        <f t="shared" si="4"/>
        <v>181.6</v>
      </c>
      <c r="AC14" s="225">
        <v>44407</v>
      </c>
      <c r="AD14" s="72">
        <f t="shared" si="5"/>
        <v>181.6</v>
      </c>
      <c r="AE14" s="291" t="s">
        <v>561</v>
      </c>
      <c r="AF14" s="292">
        <v>57</v>
      </c>
      <c r="AG14" s="307">
        <f t="shared" si="13"/>
        <v>1135</v>
      </c>
      <c r="AH14" s="268">
        <f t="shared" si="14"/>
        <v>250</v>
      </c>
      <c r="AI14" s="63">
        <f t="shared" si="8"/>
        <v>10351.199999999999</v>
      </c>
    </row>
    <row r="15" spans="1:35" x14ac:dyDescent="0.25">
      <c r="B15" s="142">
        <v>4.54</v>
      </c>
      <c r="C15" s="15">
        <v>2</v>
      </c>
      <c r="D15" s="72">
        <f t="shared" si="0"/>
        <v>9.08</v>
      </c>
      <c r="E15" s="143">
        <v>44378</v>
      </c>
      <c r="F15" s="72">
        <f t="shared" si="1"/>
        <v>9.08</v>
      </c>
      <c r="G15" s="291" t="s">
        <v>244</v>
      </c>
      <c r="H15" s="292">
        <v>57</v>
      </c>
      <c r="I15" s="307">
        <f t="shared" si="9"/>
        <v>567.5</v>
      </c>
      <c r="J15" s="268">
        <f t="shared" si="10"/>
        <v>125</v>
      </c>
      <c r="K15" s="63">
        <f t="shared" si="6"/>
        <v>517.56000000000006</v>
      </c>
      <c r="N15" s="142">
        <v>4.54</v>
      </c>
      <c r="O15" s="15"/>
      <c r="P15" s="72">
        <f t="shared" ref="P15:P69" si="15">O15*N15</f>
        <v>0</v>
      </c>
      <c r="Q15" s="143"/>
      <c r="R15" s="72">
        <f t="shared" ref="R15:R31" si="16">P15</f>
        <v>0</v>
      </c>
      <c r="S15" s="1049"/>
      <c r="T15" s="1050"/>
      <c r="U15" s="1062">
        <f t="shared" si="11"/>
        <v>6.7501559897209518E-14</v>
      </c>
      <c r="V15" s="1063">
        <f t="shared" si="12"/>
        <v>0</v>
      </c>
      <c r="W15" s="1061">
        <f t="shared" si="7"/>
        <v>0</v>
      </c>
      <c r="Z15" s="142">
        <v>4.54</v>
      </c>
      <c r="AA15" s="15">
        <v>5</v>
      </c>
      <c r="AB15" s="72">
        <f t="shared" si="4"/>
        <v>22.7</v>
      </c>
      <c r="AC15" s="143">
        <v>44407</v>
      </c>
      <c r="AD15" s="72">
        <f t="shared" si="5"/>
        <v>22.7</v>
      </c>
      <c r="AE15" s="291" t="s">
        <v>562</v>
      </c>
      <c r="AF15" s="292">
        <v>57</v>
      </c>
      <c r="AG15" s="307">
        <f t="shared" si="13"/>
        <v>1112.3</v>
      </c>
      <c r="AH15" s="268">
        <f t="shared" si="14"/>
        <v>245</v>
      </c>
      <c r="AI15" s="63">
        <f t="shared" si="8"/>
        <v>1293.8999999999999</v>
      </c>
    </row>
    <row r="16" spans="1:35" x14ac:dyDescent="0.25">
      <c r="B16" s="142">
        <v>4.54</v>
      </c>
      <c r="C16" s="15">
        <v>50</v>
      </c>
      <c r="D16" s="72">
        <f t="shared" si="0"/>
        <v>227</v>
      </c>
      <c r="E16" s="225">
        <v>44379</v>
      </c>
      <c r="F16" s="72">
        <f t="shared" si="1"/>
        <v>227</v>
      </c>
      <c r="G16" s="291" t="s">
        <v>253</v>
      </c>
      <c r="H16" s="292">
        <v>57</v>
      </c>
      <c r="I16" s="307">
        <f t="shared" si="9"/>
        <v>340.5</v>
      </c>
      <c r="J16" s="268">
        <f t="shared" si="10"/>
        <v>75</v>
      </c>
      <c r="K16" s="63">
        <f t="shared" si="6"/>
        <v>12939</v>
      </c>
      <c r="N16" s="142">
        <v>4.54</v>
      </c>
      <c r="O16" s="15"/>
      <c r="P16" s="72">
        <f t="shared" si="15"/>
        <v>0</v>
      </c>
      <c r="Q16" s="225"/>
      <c r="R16" s="72">
        <f t="shared" si="16"/>
        <v>0</v>
      </c>
      <c r="S16" s="1049"/>
      <c r="T16" s="1050"/>
      <c r="U16" s="1062">
        <f t="shared" si="11"/>
        <v>6.7501559897209518E-14</v>
      </c>
      <c r="V16" s="1063">
        <f t="shared" si="12"/>
        <v>0</v>
      </c>
      <c r="W16" s="1061">
        <f t="shared" si="7"/>
        <v>0</v>
      </c>
      <c r="Z16" s="142">
        <v>4.54</v>
      </c>
      <c r="AA16" s="15"/>
      <c r="AB16" s="72">
        <f t="shared" si="4"/>
        <v>0</v>
      </c>
      <c r="AC16" s="225"/>
      <c r="AD16" s="72">
        <f t="shared" si="5"/>
        <v>0</v>
      </c>
      <c r="AE16" s="291"/>
      <c r="AF16" s="292"/>
      <c r="AG16" s="307">
        <f t="shared" si="13"/>
        <v>1112.3</v>
      </c>
      <c r="AH16" s="268">
        <f t="shared" si="14"/>
        <v>245</v>
      </c>
      <c r="AI16" s="63">
        <f t="shared" si="8"/>
        <v>0</v>
      </c>
    </row>
    <row r="17" spans="2:35" x14ac:dyDescent="0.25">
      <c r="B17" s="142">
        <v>4.54</v>
      </c>
      <c r="C17" s="15">
        <v>30</v>
      </c>
      <c r="D17" s="72">
        <f t="shared" si="0"/>
        <v>136.19999999999999</v>
      </c>
      <c r="E17" s="225">
        <v>44380</v>
      </c>
      <c r="F17" s="72">
        <f t="shared" si="1"/>
        <v>136.19999999999999</v>
      </c>
      <c r="G17" s="291" t="s">
        <v>257</v>
      </c>
      <c r="H17" s="292">
        <v>57</v>
      </c>
      <c r="I17" s="307">
        <f t="shared" si="9"/>
        <v>204.3</v>
      </c>
      <c r="J17" s="268">
        <f t="shared" si="10"/>
        <v>45</v>
      </c>
      <c r="K17" s="63">
        <f t="shared" si="6"/>
        <v>7763.4</v>
      </c>
      <c r="N17" s="142">
        <v>4.54</v>
      </c>
      <c r="O17" s="15"/>
      <c r="P17" s="72">
        <f t="shared" si="15"/>
        <v>0</v>
      </c>
      <c r="Q17" s="225"/>
      <c r="R17" s="72">
        <f t="shared" si="16"/>
        <v>0</v>
      </c>
      <c r="S17" s="1049"/>
      <c r="T17" s="1050"/>
      <c r="U17" s="1062">
        <f t="shared" si="11"/>
        <v>6.7501559897209518E-14</v>
      </c>
      <c r="V17" s="1063">
        <f t="shared" si="12"/>
        <v>0</v>
      </c>
      <c r="W17" s="1061">
        <f t="shared" si="7"/>
        <v>0</v>
      </c>
      <c r="Z17" s="142">
        <v>4.54</v>
      </c>
      <c r="AA17" s="15"/>
      <c r="AB17" s="72">
        <f t="shared" si="4"/>
        <v>0</v>
      </c>
      <c r="AC17" s="225"/>
      <c r="AD17" s="72">
        <f t="shared" si="5"/>
        <v>0</v>
      </c>
      <c r="AE17" s="291"/>
      <c r="AF17" s="292"/>
      <c r="AG17" s="307">
        <f t="shared" si="13"/>
        <v>1112.3</v>
      </c>
      <c r="AH17" s="268">
        <f t="shared" si="14"/>
        <v>245</v>
      </c>
      <c r="AI17" s="63">
        <f t="shared" si="8"/>
        <v>0</v>
      </c>
    </row>
    <row r="18" spans="2:35" x14ac:dyDescent="0.25">
      <c r="B18" s="142">
        <v>4.54</v>
      </c>
      <c r="C18" s="15">
        <v>1</v>
      </c>
      <c r="D18" s="62">
        <f t="shared" si="0"/>
        <v>4.54</v>
      </c>
      <c r="E18" s="1011">
        <v>44382</v>
      </c>
      <c r="F18" s="62">
        <f t="shared" si="1"/>
        <v>4.54</v>
      </c>
      <c r="G18" s="1012" t="s">
        <v>406</v>
      </c>
      <c r="H18" s="331">
        <v>57</v>
      </c>
      <c r="I18" s="307">
        <f t="shared" si="9"/>
        <v>199.76000000000002</v>
      </c>
      <c r="J18" s="268">
        <f t="shared" si="10"/>
        <v>44</v>
      </c>
      <c r="K18" s="63">
        <f t="shared" si="6"/>
        <v>258.78000000000003</v>
      </c>
      <c r="N18" s="142">
        <v>4.54</v>
      </c>
      <c r="O18" s="15"/>
      <c r="P18" s="72">
        <f t="shared" si="15"/>
        <v>0</v>
      </c>
      <c r="Q18" s="225"/>
      <c r="R18" s="72">
        <f t="shared" si="16"/>
        <v>0</v>
      </c>
      <c r="S18" s="1049"/>
      <c r="T18" s="1050"/>
      <c r="U18" s="1062">
        <f t="shared" si="11"/>
        <v>6.7501559897209518E-14</v>
      </c>
      <c r="V18" s="1063">
        <f t="shared" si="12"/>
        <v>0</v>
      </c>
      <c r="W18" s="1061">
        <f t="shared" si="7"/>
        <v>0</v>
      </c>
      <c r="Z18" s="142">
        <v>4.54</v>
      </c>
      <c r="AA18" s="15"/>
      <c r="AB18" s="62">
        <f t="shared" si="4"/>
        <v>0</v>
      </c>
      <c r="AC18" s="1011"/>
      <c r="AD18" s="62">
        <f t="shared" si="5"/>
        <v>0</v>
      </c>
      <c r="AE18" s="1012"/>
      <c r="AF18" s="331"/>
      <c r="AG18" s="307">
        <f t="shared" si="13"/>
        <v>1112.3</v>
      </c>
      <c r="AH18" s="268">
        <f t="shared" si="14"/>
        <v>245</v>
      </c>
      <c r="AI18" s="63">
        <f t="shared" si="8"/>
        <v>0</v>
      </c>
    </row>
    <row r="19" spans="2:35" x14ac:dyDescent="0.25">
      <c r="B19" s="142">
        <v>4.54</v>
      </c>
      <c r="C19" s="15">
        <v>30</v>
      </c>
      <c r="D19" s="62">
        <f t="shared" si="0"/>
        <v>136.19999999999999</v>
      </c>
      <c r="E19" s="1011">
        <v>44383</v>
      </c>
      <c r="F19" s="62">
        <f t="shared" si="1"/>
        <v>136.19999999999999</v>
      </c>
      <c r="G19" s="1012" t="s">
        <v>413</v>
      </c>
      <c r="H19" s="331">
        <v>57</v>
      </c>
      <c r="I19" s="307">
        <f t="shared" si="9"/>
        <v>63.560000000000031</v>
      </c>
      <c r="J19" s="268">
        <f t="shared" si="10"/>
        <v>14</v>
      </c>
      <c r="K19" s="63">
        <f t="shared" si="6"/>
        <v>7763.4</v>
      </c>
      <c r="N19" s="142">
        <v>4.54</v>
      </c>
      <c r="O19" s="15"/>
      <c r="P19" s="72">
        <f t="shared" si="15"/>
        <v>0</v>
      </c>
      <c r="Q19" s="225"/>
      <c r="R19" s="72">
        <f t="shared" si="16"/>
        <v>0</v>
      </c>
      <c r="S19" s="1049"/>
      <c r="T19" s="1050"/>
      <c r="U19" s="1062">
        <f t="shared" si="11"/>
        <v>6.7501559897209518E-14</v>
      </c>
      <c r="V19" s="1063">
        <f t="shared" si="12"/>
        <v>0</v>
      </c>
      <c r="W19" s="1061">
        <f t="shared" si="7"/>
        <v>0</v>
      </c>
      <c r="Z19" s="142">
        <v>4.54</v>
      </c>
      <c r="AA19" s="15"/>
      <c r="AB19" s="62">
        <f t="shared" si="4"/>
        <v>0</v>
      </c>
      <c r="AC19" s="1011"/>
      <c r="AD19" s="62">
        <f t="shared" si="5"/>
        <v>0</v>
      </c>
      <c r="AE19" s="1012"/>
      <c r="AF19" s="331"/>
      <c r="AG19" s="307">
        <f t="shared" si="13"/>
        <v>1112.3</v>
      </c>
      <c r="AH19" s="268">
        <f t="shared" si="14"/>
        <v>245</v>
      </c>
      <c r="AI19" s="63">
        <f t="shared" si="8"/>
        <v>0</v>
      </c>
    </row>
    <row r="20" spans="2:35" x14ac:dyDescent="0.25">
      <c r="B20" s="142">
        <v>4.54</v>
      </c>
      <c r="C20" s="15">
        <v>14</v>
      </c>
      <c r="D20" s="62">
        <f t="shared" si="0"/>
        <v>63.56</v>
      </c>
      <c r="E20" s="1011">
        <v>44385</v>
      </c>
      <c r="F20" s="62">
        <f t="shared" si="1"/>
        <v>63.56</v>
      </c>
      <c r="G20" s="987" t="s">
        <v>424</v>
      </c>
      <c r="H20" s="63">
        <v>57</v>
      </c>
      <c r="I20" s="219">
        <f t="shared" si="9"/>
        <v>0</v>
      </c>
      <c r="J20" s="76">
        <f t="shared" si="10"/>
        <v>0</v>
      </c>
      <c r="K20" s="63">
        <f t="shared" si="6"/>
        <v>3622.92</v>
      </c>
      <c r="N20" s="142">
        <v>4.54</v>
      </c>
      <c r="O20" s="15"/>
      <c r="P20" s="72">
        <f t="shared" si="15"/>
        <v>0</v>
      </c>
      <c r="Q20" s="225"/>
      <c r="R20" s="72">
        <f t="shared" si="16"/>
        <v>0</v>
      </c>
      <c r="S20" s="1049"/>
      <c r="T20" s="1050"/>
      <c r="U20" s="1062">
        <f t="shared" si="11"/>
        <v>6.7501559897209518E-14</v>
      </c>
      <c r="V20" s="1063">
        <f t="shared" si="12"/>
        <v>0</v>
      </c>
      <c r="W20" s="1061">
        <f t="shared" si="7"/>
        <v>0</v>
      </c>
      <c r="Z20" s="142">
        <v>4.54</v>
      </c>
      <c r="AA20" s="15"/>
      <c r="AB20" s="62">
        <f t="shared" si="4"/>
        <v>0</v>
      </c>
      <c r="AC20" s="1011"/>
      <c r="AD20" s="62">
        <f t="shared" si="5"/>
        <v>0</v>
      </c>
      <c r="AE20" s="987"/>
      <c r="AF20" s="63"/>
      <c r="AG20" s="219">
        <f t="shared" si="13"/>
        <v>1112.3</v>
      </c>
      <c r="AH20" s="76">
        <f t="shared" si="14"/>
        <v>245</v>
      </c>
      <c r="AI20" s="63">
        <f t="shared" si="8"/>
        <v>0</v>
      </c>
    </row>
    <row r="21" spans="2:35" x14ac:dyDescent="0.25">
      <c r="B21" s="142">
        <v>4.54</v>
      </c>
      <c r="C21" s="15"/>
      <c r="D21" s="62">
        <f t="shared" si="0"/>
        <v>0</v>
      </c>
      <c r="E21" s="1011"/>
      <c r="F21" s="62">
        <f t="shared" si="1"/>
        <v>0</v>
      </c>
      <c r="G21" s="987"/>
      <c r="H21" s="1061"/>
      <c r="I21" s="1062">
        <f t="shared" si="9"/>
        <v>0</v>
      </c>
      <c r="J21" s="1063">
        <f t="shared" si="10"/>
        <v>0</v>
      </c>
      <c r="K21" s="1061">
        <f t="shared" si="6"/>
        <v>0</v>
      </c>
      <c r="N21" s="142">
        <v>4.54</v>
      </c>
      <c r="O21" s="15"/>
      <c r="P21" s="72">
        <f t="shared" si="15"/>
        <v>0</v>
      </c>
      <c r="Q21" s="225"/>
      <c r="R21" s="72">
        <f t="shared" si="16"/>
        <v>0</v>
      </c>
      <c r="S21" s="73"/>
      <c r="T21" s="74"/>
      <c r="U21" s="219">
        <f t="shared" si="11"/>
        <v>6.7501559897209518E-14</v>
      </c>
      <c r="V21" s="76">
        <f t="shared" si="12"/>
        <v>0</v>
      </c>
      <c r="W21" s="63">
        <f t="shared" si="7"/>
        <v>0</v>
      </c>
      <c r="Z21" s="142">
        <v>4.54</v>
      </c>
      <c r="AA21" s="15"/>
      <c r="AB21" s="62">
        <f t="shared" si="4"/>
        <v>0</v>
      </c>
      <c r="AC21" s="1011"/>
      <c r="AD21" s="62">
        <f t="shared" si="5"/>
        <v>0</v>
      </c>
      <c r="AE21" s="987"/>
      <c r="AF21" s="63"/>
      <c r="AG21" s="219">
        <f t="shared" si="13"/>
        <v>1112.3</v>
      </c>
      <c r="AH21" s="76">
        <f t="shared" si="14"/>
        <v>245</v>
      </c>
      <c r="AI21" s="63">
        <f t="shared" si="8"/>
        <v>0</v>
      </c>
    </row>
    <row r="22" spans="2:35" x14ac:dyDescent="0.25">
      <c r="B22" s="142">
        <v>4.54</v>
      </c>
      <c r="C22" s="15"/>
      <c r="D22" s="62">
        <f t="shared" si="0"/>
        <v>0</v>
      </c>
      <c r="E22" s="1011"/>
      <c r="F22" s="62">
        <f t="shared" si="1"/>
        <v>0</v>
      </c>
      <c r="G22" s="987"/>
      <c r="H22" s="1061"/>
      <c r="I22" s="1062">
        <f t="shared" si="9"/>
        <v>0</v>
      </c>
      <c r="J22" s="1063">
        <f t="shared" si="10"/>
        <v>0</v>
      </c>
      <c r="K22" s="1061">
        <f t="shared" si="6"/>
        <v>0</v>
      </c>
      <c r="N22" s="142">
        <v>4.54</v>
      </c>
      <c r="O22" s="15"/>
      <c r="P22" s="72">
        <f t="shared" si="15"/>
        <v>0</v>
      </c>
      <c r="Q22" s="225"/>
      <c r="R22" s="72">
        <f t="shared" si="16"/>
        <v>0</v>
      </c>
      <c r="S22" s="73"/>
      <c r="T22" s="74"/>
      <c r="U22" s="219">
        <f t="shared" si="11"/>
        <v>6.7501559897209518E-14</v>
      </c>
      <c r="V22" s="76">
        <f t="shared" si="12"/>
        <v>0</v>
      </c>
      <c r="W22" s="63">
        <f t="shared" si="7"/>
        <v>0</v>
      </c>
      <c r="Z22" s="142">
        <v>4.54</v>
      </c>
      <c r="AA22" s="15"/>
      <c r="AB22" s="62">
        <f t="shared" si="4"/>
        <v>0</v>
      </c>
      <c r="AC22" s="1011"/>
      <c r="AD22" s="62">
        <f t="shared" si="5"/>
        <v>0</v>
      </c>
      <c r="AE22" s="987"/>
      <c r="AF22" s="63"/>
      <c r="AG22" s="219">
        <f t="shared" si="13"/>
        <v>1112.3</v>
      </c>
      <c r="AH22" s="76">
        <f t="shared" si="14"/>
        <v>245</v>
      </c>
      <c r="AI22" s="63">
        <f t="shared" si="8"/>
        <v>0</v>
      </c>
    </row>
    <row r="23" spans="2:35" x14ac:dyDescent="0.25">
      <c r="B23" s="142">
        <v>4.54</v>
      </c>
      <c r="C23" s="15"/>
      <c r="D23" s="62">
        <f t="shared" si="0"/>
        <v>0</v>
      </c>
      <c r="E23" s="1011"/>
      <c r="F23" s="62">
        <f t="shared" si="1"/>
        <v>0</v>
      </c>
      <c r="G23" s="987"/>
      <c r="H23" s="1061"/>
      <c r="I23" s="1062">
        <f t="shared" si="9"/>
        <v>0</v>
      </c>
      <c r="J23" s="1063">
        <f t="shared" si="10"/>
        <v>0</v>
      </c>
      <c r="K23" s="1061">
        <f t="shared" si="6"/>
        <v>0</v>
      </c>
      <c r="N23" s="142">
        <v>4.54</v>
      </c>
      <c r="O23" s="15"/>
      <c r="P23" s="72">
        <f t="shared" si="15"/>
        <v>0</v>
      </c>
      <c r="Q23" s="225"/>
      <c r="R23" s="72">
        <f t="shared" si="16"/>
        <v>0</v>
      </c>
      <c r="S23" s="73"/>
      <c r="T23" s="74"/>
      <c r="U23" s="219">
        <f t="shared" si="11"/>
        <v>6.7501559897209518E-14</v>
      </c>
      <c r="V23" s="76">
        <f t="shared" si="12"/>
        <v>0</v>
      </c>
      <c r="W23" s="63">
        <f t="shared" si="7"/>
        <v>0</v>
      </c>
      <c r="Z23" s="142">
        <v>4.54</v>
      </c>
      <c r="AA23" s="15"/>
      <c r="AB23" s="62">
        <f t="shared" si="4"/>
        <v>0</v>
      </c>
      <c r="AC23" s="1011"/>
      <c r="AD23" s="62">
        <f t="shared" si="5"/>
        <v>0</v>
      </c>
      <c r="AE23" s="987"/>
      <c r="AF23" s="63"/>
      <c r="AG23" s="219">
        <f t="shared" si="13"/>
        <v>1112.3</v>
      </c>
      <c r="AH23" s="76">
        <f t="shared" si="14"/>
        <v>245</v>
      </c>
      <c r="AI23" s="63">
        <f t="shared" si="8"/>
        <v>0</v>
      </c>
    </row>
    <row r="24" spans="2:35" x14ac:dyDescent="0.25">
      <c r="B24" s="142">
        <v>4.54</v>
      </c>
      <c r="C24" s="15"/>
      <c r="D24" s="62">
        <f t="shared" si="0"/>
        <v>0</v>
      </c>
      <c r="E24" s="1011"/>
      <c r="F24" s="62">
        <f t="shared" si="1"/>
        <v>0</v>
      </c>
      <c r="G24" s="987"/>
      <c r="H24" s="1061"/>
      <c r="I24" s="1062">
        <f t="shared" si="9"/>
        <v>0</v>
      </c>
      <c r="J24" s="1063">
        <f t="shared" si="10"/>
        <v>0</v>
      </c>
      <c r="K24" s="1061">
        <f t="shared" si="6"/>
        <v>0</v>
      </c>
      <c r="N24" s="142">
        <v>4.54</v>
      </c>
      <c r="O24" s="15"/>
      <c r="P24" s="72">
        <f t="shared" si="15"/>
        <v>0</v>
      </c>
      <c r="Q24" s="225"/>
      <c r="R24" s="72">
        <f t="shared" si="16"/>
        <v>0</v>
      </c>
      <c r="S24" s="73"/>
      <c r="T24" s="74"/>
      <c r="U24" s="219">
        <f t="shared" si="11"/>
        <v>6.7501559897209518E-14</v>
      </c>
      <c r="V24" s="76">
        <f t="shared" si="12"/>
        <v>0</v>
      </c>
      <c r="W24" s="63">
        <f t="shared" si="7"/>
        <v>0</v>
      </c>
      <c r="Z24" s="142">
        <v>4.54</v>
      </c>
      <c r="AA24" s="15"/>
      <c r="AB24" s="62">
        <f t="shared" si="4"/>
        <v>0</v>
      </c>
      <c r="AC24" s="1011"/>
      <c r="AD24" s="62">
        <f t="shared" si="5"/>
        <v>0</v>
      </c>
      <c r="AE24" s="987"/>
      <c r="AF24" s="63"/>
      <c r="AG24" s="219">
        <f t="shared" si="13"/>
        <v>1112.3</v>
      </c>
      <c r="AH24" s="76">
        <f t="shared" si="14"/>
        <v>245</v>
      </c>
      <c r="AI24" s="63">
        <f t="shared" si="8"/>
        <v>0</v>
      </c>
    </row>
    <row r="25" spans="2:35" x14ac:dyDescent="0.25">
      <c r="B25" s="142">
        <v>4.54</v>
      </c>
      <c r="C25" s="15"/>
      <c r="D25" s="62">
        <f t="shared" si="0"/>
        <v>0</v>
      </c>
      <c r="E25" s="1011"/>
      <c r="F25" s="62">
        <f t="shared" si="1"/>
        <v>0</v>
      </c>
      <c r="G25" s="987"/>
      <c r="H25" s="1061"/>
      <c r="I25" s="1062">
        <f t="shared" si="9"/>
        <v>0</v>
      </c>
      <c r="J25" s="1063">
        <f t="shared" si="10"/>
        <v>0</v>
      </c>
      <c r="K25" s="1061">
        <f t="shared" si="6"/>
        <v>0</v>
      </c>
      <c r="N25" s="142">
        <v>4.54</v>
      </c>
      <c r="O25" s="15"/>
      <c r="P25" s="72">
        <f t="shared" si="15"/>
        <v>0</v>
      </c>
      <c r="Q25" s="225"/>
      <c r="R25" s="72">
        <f t="shared" si="16"/>
        <v>0</v>
      </c>
      <c r="S25" s="73"/>
      <c r="T25" s="74"/>
      <c r="U25" s="219">
        <f t="shared" si="11"/>
        <v>6.7501559897209518E-14</v>
      </c>
      <c r="V25" s="76">
        <f t="shared" si="12"/>
        <v>0</v>
      </c>
      <c r="W25" s="63">
        <f t="shared" si="7"/>
        <v>0</v>
      </c>
      <c r="Z25" s="142">
        <v>4.54</v>
      </c>
      <c r="AA25" s="15"/>
      <c r="AB25" s="62">
        <f t="shared" si="4"/>
        <v>0</v>
      </c>
      <c r="AC25" s="1011"/>
      <c r="AD25" s="62">
        <f t="shared" si="5"/>
        <v>0</v>
      </c>
      <c r="AE25" s="987"/>
      <c r="AF25" s="63"/>
      <c r="AG25" s="219">
        <f t="shared" si="13"/>
        <v>1112.3</v>
      </c>
      <c r="AH25" s="76">
        <f t="shared" si="14"/>
        <v>245</v>
      </c>
      <c r="AI25" s="63">
        <f t="shared" si="8"/>
        <v>0</v>
      </c>
    </row>
    <row r="26" spans="2:35" x14ac:dyDescent="0.25">
      <c r="B26" s="142">
        <v>4.54</v>
      </c>
      <c r="C26" s="15"/>
      <c r="D26" s="62">
        <f t="shared" si="0"/>
        <v>0</v>
      </c>
      <c r="E26" s="1011"/>
      <c r="F26" s="62">
        <f t="shared" si="1"/>
        <v>0</v>
      </c>
      <c r="G26" s="987"/>
      <c r="H26" s="63"/>
      <c r="I26" s="219">
        <f t="shared" si="9"/>
        <v>0</v>
      </c>
      <c r="J26" s="76">
        <f t="shared" si="10"/>
        <v>0</v>
      </c>
      <c r="K26" s="63">
        <f t="shared" si="6"/>
        <v>0</v>
      </c>
      <c r="N26" s="142">
        <v>4.54</v>
      </c>
      <c r="O26" s="15"/>
      <c r="P26" s="72">
        <f t="shared" si="15"/>
        <v>0</v>
      </c>
      <c r="Q26" s="225"/>
      <c r="R26" s="72">
        <f t="shared" si="16"/>
        <v>0</v>
      </c>
      <c r="S26" s="73"/>
      <c r="T26" s="74"/>
      <c r="U26" s="219">
        <f t="shared" si="11"/>
        <v>6.7501559897209518E-14</v>
      </c>
      <c r="V26" s="76">
        <f t="shared" si="12"/>
        <v>0</v>
      </c>
      <c r="W26" s="63">
        <f t="shared" si="7"/>
        <v>0</v>
      </c>
      <c r="Z26" s="142">
        <v>4.54</v>
      </c>
      <c r="AA26" s="15"/>
      <c r="AB26" s="62">
        <f t="shared" si="4"/>
        <v>0</v>
      </c>
      <c r="AC26" s="1011"/>
      <c r="AD26" s="62">
        <f t="shared" si="5"/>
        <v>0</v>
      </c>
      <c r="AE26" s="987"/>
      <c r="AF26" s="63"/>
      <c r="AG26" s="219">
        <f t="shared" si="13"/>
        <v>1112.3</v>
      </c>
      <c r="AH26" s="76">
        <f t="shared" si="14"/>
        <v>245</v>
      </c>
      <c r="AI26" s="63">
        <f t="shared" si="8"/>
        <v>0</v>
      </c>
    </row>
    <row r="27" spans="2:35" x14ac:dyDescent="0.25">
      <c r="B27" s="142">
        <v>4.54</v>
      </c>
      <c r="C27" s="15"/>
      <c r="D27" s="62">
        <f t="shared" si="0"/>
        <v>0</v>
      </c>
      <c r="E27" s="1011"/>
      <c r="F27" s="62">
        <f t="shared" si="1"/>
        <v>0</v>
      </c>
      <c r="G27" s="987"/>
      <c r="H27" s="63"/>
      <c r="I27" s="219">
        <f t="shared" si="9"/>
        <v>0</v>
      </c>
      <c r="J27" s="76">
        <f t="shared" si="10"/>
        <v>0</v>
      </c>
      <c r="K27" s="63">
        <f t="shared" si="6"/>
        <v>0</v>
      </c>
      <c r="N27" s="142">
        <v>4.54</v>
      </c>
      <c r="O27" s="15"/>
      <c r="P27" s="62">
        <f t="shared" si="15"/>
        <v>0</v>
      </c>
      <c r="Q27" s="1011"/>
      <c r="R27" s="62">
        <f t="shared" si="16"/>
        <v>0</v>
      </c>
      <c r="S27" s="987"/>
      <c r="T27" s="63"/>
      <c r="U27" s="219">
        <f t="shared" si="11"/>
        <v>6.7501559897209518E-14</v>
      </c>
      <c r="V27" s="76">
        <f t="shared" si="12"/>
        <v>0</v>
      </c>
      <c r="W27" s="63">
        <f t="shared" si="7"/>
        <v>0</v>
      </c>
      <c r="Z27" s="142">
        <v>4.54</v>
      </c>
      <c r="AA27" s="15"/>
      <c r="AB27" s="62">
        <f t="shared" si="4"/>
        <v>0</v>
      </c>
      <c r="AC27" s="1011"/>
      <c r="AD27" s="62">
        <f t="shared" si="5"/>
        <v>0</v>
      </c>
      <c r="AE27" s="987"/>
      <c r="AF27" s="63"/>
      <c r="AG27" s="219">
        <f t="shared" si="13"/>
        <v>1112.3</v>
      </c>
      <c r="AH27" s="76">
        <f t="shared" si="14"/>
        <v>245</v>
      </c>
      <c r="AI27" s="63">
        <f t="shared" si="8"/>
        <v>0</v>
      </c>
    </row>
    <row r="28" spans="2:35" x14ac:dyDescent="0.25">
      <c r="B28" s="142">
        <v>4.54</v>
      </c>
      <c r="C28" s="15"/>
      <c r="D28" s="62">
        <f t="shared" si="0"/>
        <v>0</v>
      </c>
      <c r="E28" s="1011"/>
      <c r="F28" s="62">
        <f t="shared" si="1"/>
        <v>0</v>
      </c>
      <c r="G28" s="987"/>
      <c r="H28" s="63"/>
      <c r="I28" s="219">
        <f t="shared" si="9"/>
        <v>0</v>
      </c>
      <c r="J28" s="76">
        <f t="shared" si="10"/>
        <v>0</v>
      </c>
      <c r="K28" s="63">
        <f t="shared" si="6"/>
        <v>0</v>
      </c>
      <c r="N28" s="142">
        <v>4.54</v>
      </c>
      <c r="O28" s="15"/>
      <c r="P28" s="62">
        <f t="shared" si="15"/>
        <v>0</v>
      </c>
      <c r="Q28" s="1011"/>
      <c r="R28" s="62">
        <f t="shared" si="16"/>
        <v>0</v>
      </c>
      <c r="S28" s="987"/>
      <c r="T28" s="63"/>
      <c r="U28" s="219">
        <f t="shared" si="11"/>
        <v>6.7501559897209518E-14</v>
      </c>
      <c r="V28" s="76">
        <f t="shared" si="12"/>
        <v>0</v>
      </c>
      <c r="W28" s="63">
        <f t="shared" si="7"/>
        <v>0</v>
      </c>
      <c r="Z28" s="142">
        <v>4.54</v>
      </c>
      <c r="AA28" s="15"/>
      <c r="AB28" s="62">
        <f t="shared" si="4"/>
        <v>0</v>
      </c>
      <c r="AC28" s="1011"/>
      <c r="AD28" s="62">
        <f t="shared" si="5"/>
        <v>0</v>
      </c>
      <c r="AE28" s="987"/>
      <c r="AF28" s="63"/>
      <c r="AG28" s="219">
        <f t="shared" si="13"/>
        <v>1112.3</v>
      </c>
      <c r="AH28" s="76">
        <f t="shared" si="14"/>
        <v>245</v>
      </c>
      <c r="AI28" s="63">
        <f t="shared" si="8"/>
        <v>0</v>
      </c>
    </row>
    <row r="29" spans="2:35" x14ac:dyDescent="0.25">
      <c r="B29" s="142">
        <v>4.54</v>
      </c>
      <c r="C29" s="15"/>
      <c r="D29" s="62">
        <f t="shared" si="0"/>
        <v>0</v>
      </c>
      <c r="E29" s="1011"/>
      <c r="F29" s="62">
        <f t="shared" si="1"/>
        <v>0</v>
      </c>
      <c r="G29" s="987"/>
      <c r="H29" s="63"/>
      <c r="I29" s="219">
        <f t="shared" si="9"/>
        <v>0</v>
      </c>
      <c r="J29" s="76">
        <f t="shared" si="10"/>
        <v>0</v>
      </c>
      <c r="K29" s="63">
        <f t="shared" si="6"/>
        <v>0</v>
      </c>
      <c r="N29" s="142">
        <v>4.54</v>
      </c>
      <c r="O29" s="15"/>
      <c r="P29" s="62">
        <f t="shared" si="15"/>
        <v>0</v>
      </c>
      <c r="Q29" s="1011"/>
      <c r="R29" s="62">
        <f t="shared" si="16"/>
        <v>0</v>
      </c>
      <c r="S29" s="987"/>
      <c r="T29" s="63"/>
      <c r="U29" s="219">
        <f t="shared" si="11"/>
        <v>6.7501559897209518E-14</v>
      </c>
      <c r="V29" s="76">
        <f t="shared" si="12"/>
        <v>0</v>
      </c>
      <c r="W29" s="63">
        <f t="shared" si="7"/>
        <v>0</v>
      </c>
      <c r="Z29" s="142">
        <v>4.54</v>
      </c>
      <c r="AA29" s="15"/>
      <c r="AB29" s="62">
        <f t="shared" si="4"/>
        <v>0</v>
      </c>
      <c r="AC29" s="1011"/>
      <c r="AD29" s="62">
        <f t="shared" si="5"/>
        <v>0</v>
      </c>
      <c r="AE29" s="987"/>
      <c r="AF29" s="63"/>
      <c r="AG29" s="219">
        <f t="shared" si="13"/>
        <v>1112.3</v>
      </c>
      <c r="AH29" s="76">
        <f t="shared" si="14"/>
        <v>245</v>
      </c>
      <c r="AI29" s="63">
        <f t="shared" si="8"/>
        <v>0</v>
      </c>
    </row>
    <row r="30" spans="2:35" x14ac:dyDescent="0.25">
      <c r="B30" s="142">
        <v>4.54</v>
      </c>
      <c r="C30" s="15"/>
      <c r="D30" s="62">
        <f t="shared" si="0"/>
        <v>0</v>
      </c>
      <c r="E30" s="1011"/>
      <c r="F30" s="62">
        <f t="shared" si="1"/>
        <v>0</v>
      </c>
      <c r="G30" s="987"/>
      <c r="H30" s="63"/>
      <c r="I30" s="219">
        <f t="shared" si="9"/>
        <v>0</v>
      </c>
      <c r="J30" s="76">
        <f t="shared" si="10"/>
        <v>0</v>
      </c>
      <c r="K30" s="63">
        <f t="shared" si="6"/>
        <v>0</v>
      </c>
      <c r="N30" s="142">
        <v>4.54</v>
      </c>
      <c r="O30" s="15"/>
      <c r="P30" s="62">
        <f t="shared" si="15"/>
        <v>0</v>
      </c>
      <c r="Q30" s="1011"/>
      <c r="R30" s="62">
        <f t="shared" si="16"/>
        <v>0</v>
      </c>
      <c r="S30" s="987"/>
      <c r="T30" s="63"/>
      <c r="U30" s="219">
        <f t="shared" si="11"/>
        <v>6.7501559897209518E-14</v>
      </c>
      <c r="V30" s="76">
        <f t="shared" si="12"/>
        <v>0</v>
      </c>
      <c r="W30" s="63">
        <f t="shared" si="7"/>
        <v>0</v>
      </c>
      <c r="Z30" s="142">
        <v>4.54</v>
      </c>
      <c r="AA30" s="15"/>
      <c r="AB30" s="62">
        <f t="shared" si="4"/>
        <v>0</v>
      </c>
      <c r="AC30" s="1011"/>
      <c r="AD30" s="62">
        <f t="shared" si="5"/>
        <v>0</v>
      </c>
      <c r="AE30" s="987"/>
      <c r="AF30" s="63"/>
      <c r="AG30" s="219">
        <f t="shared" si="13"/>
        <v>1112.3</v>
      </c>
      <c r="AH30" s="76">
        <f t="shared" si="14"/>
        <v>245</v>
      </c>
      <c r="AI30" s="63">
        <f t="shared" si="8"/>
        <v>0</v>
      </c>
    </row>
    <row r="31" spans="2:35" x14ac:dyDescent="0.25">
      <c r="B31" s="142">
        <v>4.54</v>
      </c>
      <c r="C31" s="15"/>
      <c r="D31" s="62">
        <f t="shared" si="0"/>
        <v>0</v>
      </c>
      <c r="E31" s="1011"/>
      <c r="F31" s="62">
        <f t="shared" si="1"/>
        <v>0</v>
      </c>
      <c r="G31" s="987"/>
      <c r="H31" s="63"/>
      <c r="I31" s="219">
        <f t="shared" si="9"/>
        <v>0</v>
      </c>
      <c r="J31" s="76">
        <f t="shared" si="10"/>
        <v>0</v>
      </c>
      <c r="K31" s="63">
        <f t="shared" si="6"/>
        <v>0</v>
      </c>
      <c r="N31" s="142">
        <v>4.54</v>
      </c>
      <c r="O31" s="15"/>
      <c r="P31" s="62">
        <f t="shared" si="15"/>
        <v>0</v>
      </c>
      <c r="Q31" s="1011"/>
      <c r="R31" s="62">
        <f t="shared" si="16"/>
        <v>0</v>
      </c>
      <c r="S31" s="987"/>
      <c r="T31" s="63"/>
      <c r="U31" s="219">
        <f t="shared" si="11"/>
        <v>6.7501559897209518E-14</v>
      </c>
      <c r="V31" s="76">
        <f t="shared" si="12"/>
        <v>0</v>
      </c>
      <c r="W31" s="63">
        <f t="shared" si="7"/>
        <v>0</v>
      </c>
      <c r="Z31" s="142">
        <v>4.54</v>
      </c>
      <c r="AA31" s="15"/>
      <c r="AB31" s="62">
        <f t="shared" si="4"/>
        <v>0</v>
      </c>
      <c r="AC31" s="1011"/>
      <c r="AD31" s="62">
        <f t="shared" si="5"/>
        <v>0</v>
      </c>
      <c r="AE31" s="987"/>
      <c r="AF31" s="63"/>
      <c r="AG31" s="219">
        <f t="shared" si="13"/>
        <v>1112.3</v>
      </c>
      <c r="AH31" s="76">
        <f t="shared" si="14"/>
        <v>245</v>
      </c>
      <c r="AI31" s="63">
        <f t="shared" si="8"/>
        <v>0</v>
      </c>
    </row>
    <row r="32" spans="2:35" x14ac:dyDescent="0.25">
      <c r="B32" s="142">
        <v>4.54</v>
      </c>
      <c r="C32" s="15"/>
      <c r="D32" s="62">
        <f t="shared" si="0"/>
        <v>0</v>
      </c>
      <c r="E32" s="1011"/>
      <c r="F32" s="62">
        <f>D32</f>
        <v>0</v>
      </c>
      <c r="G32" s="987"/>
      <c r="H32" s="63"/>
      <c r="I32" s="219">
        <f t="shared" si="9"/>
        <v>0</v>
      </c>
      <c r="J32" s="76">
        <f t="shared" si="10"/>
        <v>0</v>
      </c>
      <c r="K32" s="63">
        <f t="shared" si="6"/>
        <v>0</v>
      </c>
      <c r="N32" s="142">
        <v>4.54</v>
      </c>
      <c r="O32" s="15"/>
      <c r="P32" s="62">
        <f t="shared" si="15"/>
        <v>0</v>
      </c>
      <c r="Q32" s="1011"/>
      <c r="R32" s="62">
        <f>P32</f>
        <v>0</v>
      </c>
      <c r="S32" s="987"/>
      <c r="T32" s="63"/>
      <c r="U32" s="219">
        <f t="shared" si="11"/>
        <v>6.7501559897209518E-14</v>
      </c>
      <c r="V32" s="76">
        <f t="shared" si="12"/>
        <v>0</v>
      </c>
      <c r="W32" s="63">
        <f t="shared" si="7"/>
        <v>0</v>
      </c>
      <c r="Z32" s="142">
        <v>4.54</v>
      </c>
      <c r="AA32" s="15"/>
      <c r="AB32" s="62">
        <f t="shared" si="4"/>
        <v>0</v>
      </c>
      <c r="AC32" s="1011"/>
      <c r="AD32" s="62">
        <f>AB32</f>
        <v>0</v>
      </c>
      <c r="AE32" s="987"/>
      <c r="AF32" s="63"/>
      <c r="AG32" s="219">
        <f t="shared" si="13"/>
        <v>1112.3</v>
      </c>
      <c r="AH32" s="76">
        <f t="shared" si="14"/>
        <v>245</v>
      </c>
      <c r="AI32" s="63">
        <f t="shared" si="8"/>
        <v>0</v>
      </c>
    </row>
    <row r="33" spans="1:35" x14ac:dyDescent="0.25">
      <c r="B33" s="142">
        <v>4.54</v>
      </c>
      <c r="C33" s="15"/>
      <c r="D33" s="72">
        <f t="shared" si="0"/>
        <v>0</v>
      </c>
      <c r="E33" s="863"/>
      <c r="F33" s="72">
        <f>D33</f>
        <v>0</v>
      </c>
      <c r="G33" s="73"/>
      <c r="H33" s="74"/>
      <c r="I33" s="219">
        <f t="shared" si="9"/>
        <v>0</v>
      </c>
      <c r="J33" s="76">
        <f t="shared" si="10"/>
        <v>0</v>
      </c>
      <c r="K33" s="63">
        <f t="shared" si="6"/>
        <v>0</v>
      </c>
      <c r="N33" s="142">
        <v>4.54</v>
      </c>
      <c r="O33" s="15"/>
      <c r="P33" s="72">
        <f t="shared" si="15"/>
        <v>0</v>
      </c>
      <c r="Q33" s="863"/>
      <c r="R33" s="72">
        <f>P33</f>
        <v>0</v>
      </c>
      <c r="S33" s="73"/>
      <c r="T33" s="74"/>
      <c r="U33" s="219">
        <f t="shared" si="11"/>
        <v>6.7501559897209518E-14</v>
      </c>
      <c r="V33" s="76">
        <f t="shared" si="12"/>
        <v>0</v>
      </c>
      <c r="W33" s="63">
        <f t="shared" si="7"/>
        <v>0</v>
      </c>
      <c r="Z33" s="142">
        <v>4.54</v>
      </c>
      <c r="AA33" s="15"/>
      <c r="AB33" s="72">
        <f t="shared" si="4"/>
        <v>0</v>
      </c>
      <c r="AC33" s="863"/>
      <c r="AD33" s="72">
        <f>AB33</f>
        <v>0</v>
      </c>
      <c r="AE33" s="73"/>
      <c r="AF33" s="74"/>
      <c r="AG33" s="219">
        <f t="shared" si="13"/>
        <v>1112.3</v>
      </c>
      <c r="AH33" s="76">
        <f t="shared" si="14"/>
        <v>245</v>
      </c>
      <c r="AI33" s="63">
        <f t="shared" si="8"/>
        <v>0</v>
      </c>
    </row>
    <row r="34" spans="1:35" x14ac:dyDescent="0.25">
      <c r="B34" s="142">
        <v>4.54</v>
      </c>
      <c r="C34" s="15"/>
      <c r="D34" s="72">
        <f t="shared" si="0"/>
        <v>0</v>
      </c>
      <c r="E34" s="143"/>
      <c r="F34" s="72">
        <f t="shared" ref="F34:F69" si="17">D34</f>
        <v>0</v>
      </c>
      <c r="G34" s="73"/>
      <c r="H34" s="74"/>
      <c r="I34" s="219">
        <f t="shared" si="9"/>
        <v>0</v>
      </c>
      <c r="J34" s="76">
        <f t="shared" si="10"/>
        <v>0</v>
      </c>
      <c r="K34" s="63">
        <f t="shared" si="6"/>
        <v>0</v>
      </c>
      <c r="N34" s="142">
        <v>4.54</v>
      </c>
      <c r="O34" s="15"/>
      <c r="P34" s="72">
        <f t="shared" si="15"/>
        <v>0</v>
      </c>
      <c r="Q34" s="143"/>
      <c r="R34" s="72">
        <f t="shared" ref="R34:R69" si="18">P34</f>
        <v>0</v>
      </c>
      <c r="S34" s="73"/>
      <c r="T34" s="74"/>
      <c r="U34" s="219">
        <f t="shared" si="11"/>
        <v>6.7501559897209518E-14</v>
      </c>
      <c r="V34" s="76">
        <f t="shared" si="12"/>
        <v>0</v>
      </c>
      <c r="W34" s="63">
        <f t="shared" si="7"/>
        <v>0</v>
      </c>
      <c r="Z34" s="142">
        <v>4.54</v>
      </c>
      <c r="AA34" s="15"/>
      <c r="AB34" s="72">
        <f t="shared" si="4"/>
        <v>0</v>
      </c>
      <c r="AC34" s="143"/>
      <c r="AD34" s="72">
        <f t="shared" ref="AD34:AD69" si="19">AB34</f>
        <v>0</v>
      </c>
      <c r="AE34" s="73"/>
      <c r="AF34" s="74"/>
      <c r="AG34" s="219">
        <f t="shared" si="13"/>
        <v>1112.3</v>
      </c>
      <c r="AH34" s="76">
        <f t="shared" si="14"/>
        <v>245</v>
      </c>
      <c r="AI34" s="63">
        <f t="shared" si="8"/>
        <v>0</v>
      </c>
    </row>
    <row r="35" spans="1:35" x14ac:dyDescent="0.25">
      <c r="B35" s="142">
        <v>4.54</v>
      </c>
      <c r="C35" s="15"/>
      <c r="D35" s="72">
        <f t="shared" si="0"/>
        <v>0</v>
      </c>
      <c r="E35" s="143"/>
      <c r="F35" s="72">
        <f t="shared" si="17"/>
        <v>0</v>
      </c>
      <c r="G35" s="73"/>
      <c r="H35" s="74"/>
      <c r="I35" s="219">
        <f t="shared" si="9"/>
        <v>0</v>
      </c>
      <c r="J35" s="76">
        <f t="shared" si="10"/>
        <v>0</v>
      </c>
      <c r="K35" s="63">
        <f t="shared" si="6"/>
        <v>0</v>
      </c>
      <c r="N35" s="142">
        <v>4.54</v>
      </c>
      <c r="O35" s="15"/>
      <c r="P35" s="72">
        <f t="shared" si="15"/>
        <v>0</v>
      </c>
      <c r="Q35" s="143"/>
      <c r="R35" s="72">
        <f t="shared" si="18"/>
        <v>0</v>
      </c>
      <c r="S35" s="73"/>
      <c r="T35" s="74"/>
      <c r="U35" s="219">
        <f t="shared" si="11"/>
        <v>6.7501559897209518E-14</v>
      </c>
      <c r="V35" s="76">
        <f t="shared" si="12"/>
        <v>0</v>
      </c>
      <c r="W35" s="63">
        <f t="shared" si="7"/>
        <v>0</v>
      </c>
      <c r="Z35" s="142">
        <v>4.54</v>
      </c>
      <c r="AA35" s="15"/>
      <c r="AB35" s="72">
        <f t="shared" si="4"/>
        <v>0</v>
      </c>
      <c r="AC35" s="143"/>
      <c r="AD35" s="72">
        <f t="shared" si="19"/>
        <v>0</v>
      </c>
      <c r="AE35" s="73"/>
      <c r="AF35" s="74"/>
      <c r="AG35" s="219">
        <f t="shared" si="13"/>
        <v>1112.3</v>
      </c>
      <c r="AH35" s="76">
        <f t="shared" si="14"/>
        <v>245</v>
      </c>
      <c r="AI35" s="63">
        <f t="shared" si="8"/>
        <v>0</v>
      </c>
    </row>
    <row r="36" spans="1:35" x14ac:dyDescent="0.25">
      <c r="A36" s="79"/>
      <c r="B36" s="142">
        <v>4.54</v>
      </c>
      <c r="C36" s="15"/>
      <c r="D36" s="72">
        <f t="shared" si="0"/>
        <v>0</v>
      </c>
      <c r="E36" s="143"/>
      <c r="F36" s="72">
        <f t="shared" si="17"/>
        <v>0</v>
      </c>
      <c r="G36" s="73"/>
      <c r="H36" s="74"/>
      <c r="I36" s="219">
        <f t="shared" si="9"/>
        <v>0</v>
      </c>
      <c r="J36" s="76">
        <f t="shared" si="10"/>
        <v>0</v>
      </c>
      <c r="K36" s="63">
        <f t="shared" si="6"/>
        <v>0</v>
      </c>
      <c r="M36" s="79"/>
      <c r="N36" s="142">
        <v>4.54</v>
      </c>
      <c r="O36" s="15"/>
      <c r="P36" s="72">
        <f t="shared" si="15"/>
        <v>0</v>
      </c>
      <c r="Q36" s="143"/>
      <c r="R36" s="72">
        <f t="shared" si="18"/>
        <v>0</v>
      </c>
      <c r="S36" s="73"/>
      <c r="T36" s="74"/>
      <c r="U36" s="219">
        <f t="shared" si="11"/>
        <v>6.7501559897209518E-14</v>
      </c>
      <c r="V36" s="76">
        <f t="shared" si="12"/>
        <v>0</v>
      </c>
      <c r="W36" s="63">
        <f t="shared" si="7"/>
        <v>0</v>
      </c>
      <c r="Y36" s="79"/>
      <c r="Z36" s="142">
        <v>4.54</v>
      </c>
      <c r="AA36" s="15"/>
      <c r="AB36" s="72">
        <f t="shared" si="4"/>
        <v>0</v>
      </c>
      <c r="AC36" s="143"/>
      <c r="AD36" s="72">
        <f t="shared" si="19"/>
        <v>0</v>
      </c>
      <c r="AE36" s="73"/>
      <c r="AF36" s="74"/>
      <c r="AG36" s="219">
        <f t="shared" si="13"/>
        <v>1112.3</v>
      </c>
      <c r="AH36" s="76">
        <f t="shared" si="14"/>
        <v>245</v>
      </c>
      <c r="AI36" s="63">
        <f t="shared" si="8"/>
        <v>0</v>
      </c>
    </row>
    <row r="37" spans="1:35" x14ac:dyDescent="0.25">
      <c r="B37" s="142">
        <v>4.54</v>
      </c>
      <c r="C37" s="15"/>
      <c r="D37" s="72">
        <f t="shared" si="0"/>
        <v>0</v>
      </c>
      <c r="E37" s="143"/>
      <c r="F37" s="72">
        <f t="shared" si="17"/>
        <v>0</v>
      </c>
      <c r="G37" s="73"/>
      <c r="H37" s="74"/>
      <c r="I37" s="219">
        <f t="shared" si="9"/>
        <v>0</v>
      </c>
      <c r="J37" s="76">
        <f t="shared" si="10"/>
        <v>0</v>
      </c>
      <c r="K37" s="63">
        <f t="shared" si="6"/>
        <v>0</v>
      </c>
      <c r="N37" s="142">
        <v>4.54</v>
      </c>
      <c r="O37" s="15"/>
      <c r="P37" s="72">
        <f t="shared" si="15"/>
        <v>0</v>
      </c>
      <c r="Q37" s="143"/>
      <c r="R37" s="72">
        <f t="shared" si="18"/>
        <v>0</v>
      </c>
      <c r="S37" s="73"/>
      <c r="T37" s="74"/>
      <c r="U37" s="219">
        <f t="shared" si="11"/>
        <v>6.7501559897209518E-14</v>
      </c>
      <c r="V37" s="76">
        <f t="shared" si="12"/>
        <v>0</v>
      </c>
      <c r="W37" s="63">
        <f t="shared" si="7"/>
        <v>0</v>
      </c>
      <c r="Z37" s="142">
        <v>4.54</v>
      </c>
      <c r="AA37" s="15"/>
      <c r="AB37" s="72">
        <f t="shared" si="4"/>
        <v>0</v>
      </c>
      <c r="AC37" s="143"/>
      <c r="AD37" s="72">
        <f t="shared" si="19"/>
        <v>0</v>
      </c>
      <c r="AE37" s="73"/>
      <c r="AF37" s="74"/>
      <c r="AG37" s="219">
        <f t="shared" si="13"/>
        <v>1112.3</v>
      </c>
      <c r="AH37" s="76">
        <f t="shared" si="14"/>
        <v>245</v>
      </c>
      <c r="AI37" s="63">
        <f t="shared" si="8"/>
        <v>0</v>
      </c>
    </row>
    <row r="38" spans="1:35" x14ac:dyDescent="0.25">
      <c r="B38" s="142">
        <v>4.54</v>
      </c>
      <c r="C38" s="15"/>
      <c r="D38" s="72">
        <f t="shared" si="0"/>
        <v>0</v>
      </c>
      <c r="E38" s="225"/>
      <c r="F38" s="72">
        <f t="shared" si="17"/>
        <v>0</v>
      </c>
      <c r="G38" s="73"/>
      <c r="H38" s="74"/>
      <c r="I38" s="219">
        <f t="shared" si="9"/>
        <v>0</v>
      </c>
      <c r="J38" s="76">
        <f t="shared" si="10"/>
        <v>0</v>
      </c>
      <c r="K38" s="63">
        <f t="shared" si="6"/>
        <v>0</v>
      </c>
      <c r="N38" s="142">
        <v>4.54</v>
      </c>
      <c r="O38" s="15"/>
      <c r="P38" s="72">
        <f t="shared" si="15"/>
        <v>0</v>
      </c>
      <c r="Q38" s="225"/>
      <c r="R38" s="72">
        <f t="shared" si="18"/>
        <v>0</v>
      </c>
      <c r="S38" s="73"/>
      <c r="T38" s="74"/>
      <c r="U38" s="219">
        <f t="shared" si="11"/>
        <v>6.7501559897209518E-14</v>
      </c>
      <c r="V38" s="76">
        <f t="shared" si="12"/>
        <v>0</v>
      </c>
      <c r="W38" s="63">
        <f t="shared" si="7"/>
        <v>0</v>
      </c>
      <c r="Z38" s="142">
        <v>4.54</v>
      </c>
      <c r="AA38" s="15"/>
      <c r="AB38" s="72">
        <f t="shared" si="4"/>
        <v>0</v>
      </c>
      <c r="AC38" s="225"/>
      <c r="AD38" s="72">
        <f t="shared" si="19"/>
        <v>0</v>
      </c>
      <c r="AE38" s="73"/>
      <c r="AF38" s="74"/>
      <c r="AG38" s="219">
        <f t="shared" si="13"/>
        <v>1112.3</v>
      </c>
      <c r="AH38" s="76">
        <f t="shared" si="14"/>
        <v>245</v>
      </c>
      <c r="AI38" s="63">
        <f t="shared" si="8"/>
        <v>0</v>
      </c>
    </row>
    <row r="39" spans="1:35" x14ac:dyDescent="0.25">
      <c r="B39" s="142">
        <v>4.54</v>
      </c>
      <c r="C39" s="15"/>
      <c r="D39" s="249">
        <f t="shared" si="0"/>
        <v>0</v>
      </c>
      <c r="E39" s="904"/>
      <c r="F39" s="249">
        <f t="shared" si="17"/>
        <v>0</v>
      </c>
      <c r="G39" s="188"/>
      <c r="H39" s="124"/>
      <c r="I39" s="905">
        <f t="shared" si="9"/>
        <v>0</v>
      </c>
      <c r="J39" s="76">
        <f t="shared" si="10"/>
        <v>0</v>
      </c>
      <c r="K39" s="63">
        <f t="shared" si="6"/>
        <v>0</v>
      </c>
      <c r="N39" s="142">
        <v>4.54</v>
      </c>
      <c r="O39" s="15"/>
      <c r="P39" s="249">
        <f t="shared" si="15"/>
        <v>0</v>
      </c>
      <c r="Q39" s="904"/>
      <c r="R39" s="249">
        <f t="shared" si="18"/>
        <v>0</v>
      </c>
      <c r="S39" s="188"/>
      <c r="T39" s="124"/>
      <c r="U39" s="905">
        <f t="shared" si="11"/>
        <v>6.7501559897209518E-14</v>
      </c>
      <c r="V39" s="76">
        <f t="shared" si="12"/>
        <v>0</v>
      </c>
      <c r="W39" s="63">
        <f t="shared" si="7"/>
        <v>0</v>
      </c>
      <c r="Z39" s="142">
        <v>4.54</v>
      </c>
      <c r="AA39" s="15"/>
      <c r="AB39" s="249">
        <f t="shared" si="4"/>
        <v>0</v>
      </c>
      <c r="AC39" s="904"/>
      <c r="AD39" s="249">
        <f t="shared" si="19"/>
        <v>0</v>
      </c>
      <c r="AE39" s="188"/>
      <c r="AF39" s="124"/>
      <c r="AG39" s="905">
        <f t="shared" si="13"/>
        <v>1112.3</v>
      </c>
      <c r="AH39" s="76">
        <f t="shared" si="14"/>
        <v>245</v>
      </c>
      <c r="AI39" s="63">
        <f t="shared" si="8"/>
        <v>0</v>
      </c>
    </row>
    <row r="40" spans="1:35" x14ac:dyDescent="0.25">
      <c r="B40" s="142">
        <v>4.54</v>
      </c>
      <c r="C40" s="15"/>
      <c r="D40" s="249">
        <f t="shared" si="0"/>
        <v>0</v>
      </c>
      <c r="E40" s="904"/>
      <c r="F40" s="249">
        <f t="shared" si="17"/>
        <v>0</v>
      </c>
      <c r="G40" s="188"/>
      <c r="H40" s="124"/>
      <c r="I40" s="905">
        <f t="shared" si="9"/>
        <v>0</v>
      </c>
      <c r="J40" s="76">
        <f t="shared" si="10"/>
        <v>0</v>
      </c>
      <c r="K40" s="63">
        <f t="shared" si="6"/>
        <v>0</v>
      </c>
      <c r="N40" s="142">
        <v>4.54</v>
      </c>
      <c r="O40" s="15"/>
      <c r="P40" s="249">
        <f t="shared" si="15"/>
        <v>0</v>
      </c>
      <c r="Q40" s="904"/>
      <c r="R40" s="249">
        <f t="shared" si="18"/>
        <v>0</v>
      </c>
      <c r="S40" s="188"/>
      <c r="T40" s="124"/>
      <c r="U40" s="905">
        <f t="shared" si="11"/>
        <v>6.7501559897209518E-14</v>
      </c>
      <c r="V40" s="76">
        <f t="shared" si="12"/>
        <v>0</v>
      </c>
      <c r="W40" s="63">
        <f t="shared" si="7"/>
        <v>0</v>
      </c>
      <c r="Z40" s="142">
        <v>4.54</v>
      </c>
      <c r="AA40" s="15"/>
      <c r="AB40" s="249">
        <f t="shared" si="4"/>
        <v>0</v>
      </c>
      <c r="AC40" s="904"/>
      <c r="AD40" s="249">
        <f t="shared" si="19"/>
        <v>0</v>
      </c>
      <c r="AE40" s="188"/>
      <c r="AF40" s="124"/>
      <c r="AG40" s="905">
        <f t="shared" si="13"/>
        <v>1112.3</v>
      </c>
      <c r="AH40" s="76">
        <f t="shared" si="14"/>
        <v>245</v>
      </c>
      <c r="AI40" s="63">
        <f t="shared" si="8"/>
        <v>0</v>
      </c>
    </row>
    <row r="41" spans="1:35" x14ac:dyDescent="0.25">
      <c r="B41" s="142">
        <v>4.54</v>
      </c>
      <c r="C41" s="15"/>
      <c r="D41" s="249">
        <f t="shared" si="0"/>
        <v>0</v>
      </c>
      <c r="E41" s="904"/>
      <c r="F41" s="249">
        <f t="shared" si="17"/>
        <v>0</v>
      </c>
      <c r="G41" s="188"/>
      <c r="H41" s="124"/>
      <c r="I41" s="905">
        <f t="shared" si="9"/>
        <v>0</v>
      </c>
      <c r="J41" s="76">
        <f t="shared" si="10"/>
        <v>0</v>
      </c>
      <c r="K41" s="63">
        <f t="shared" si="6"/>
        <v>0</v>
      </c>
      <c r="N41" s="142">
        <v>4.54</v>
      </c>
      <c r="O41" s="15"/>
      <c r="P41" s="249">
        <f t="shared" si="15"/>
        <v>0</v>
      </c>
      <c r="Q41" s="904"/>
      <c r="R41" s="249">
        <f t="shared" si="18"/>
        <v>0</v>
      </c>
      <c r="S41" s="188"/>
      <c r="T41" s="124"/>
      <c r="U41" s="905">
        <f t="shared" si="11"/>
        <v>6.7501559897209518E-14</v>
      </c>
      <c r="V41" s="76">
        <f t="shared" si="12"/>
        <v>0</v>
      </c>
      <c r="W41" s="63">
        <f t="shared" si="7"/>
        <v>0</v>
      </c>
      <c r="Z41" s="142">
        <v>4.54</v>
      </c>
      <c r="AA41" s="15"/>
      <c r="AB41" s="249">
        <f t="shared" si="4"/>
        <v>0</v>
      </c>
      <c r="AC41" s="904"/>
      <c r="AD41" s="249">
        <f t="shared" si="19"/>
        <v>0</v>
      </c>
      <c r="AE41" s="188"/>
      <c r="AF41" s="124"/>
      <c r="AG41" s="905">
        <f t="shared" si="13"/>
        <v>1112.3</v>
      </c>
      <c r="AH41" s="76">
        <f t="shared" si="14"/>
        <v>245</v>
      </c>
      <c r="AI41" s="63">
        <f t="shared" si="8"/>
        <v>0</v>
      </c>
    </row>
    <row r="42" spans="1:35" x14ac:dyDescent="0.25">
      <c r="B42" s="142">
        <v>4.54</v>
      </c>
      <c r="C42" s="15"/>
      <c r="D42" s="249">
        <f t="shared" si="0"/>
        <v>0</v>
      </c>
      <c r="E42" s="904"/>
      <c r="F42" s="249">
        <f t="shared" si="17"/>
        <v>0</v>
      </c>
      <c r="G42" s="188"/>
      <c r="H42" s="124"/>
      <c r="I42" s="905">
        <f t="shared" si="9"/>
        <v>0</v>
      </c>
      <c r="J42" s="76">
        <f t="shared" si="10"/>
        <v>0</v>
      </c>
      <c r="K42" s="63">
        <f t="shared" si="6"/>
        <v>0</v>
      </c>
      <c r="N42" s="142">
        <v>4.54</v>
      </c>
      <c r="O42" s="15"/>
      <c r="P42" s="249">
        <f t="shared" si="15"/>
        <v>0</v>
      </c>
      <c r="Q42" s="904"/>
      <c r="R42" s="249">
        <f t="shared" si="18"/>
        <v>0</v>
      </c>
      <c r="S42" s="188"/>
      <c r="T42" s="124"/>
      <c r="U42" s="905">
        <f t="shared" si="11"/>
        <v>6.7501559897209518E-14</v>
      </c>
      <c r="V42" s="76">
        <f t="shared" si="12"/>
        <v>0</v>
      </c>
      <c r="W42" s="63">
        <f t="shared" si="7"/>
        <v>0</v>
      </c>
      <c r="Z42" s="142">
        <v>4.54</v>
      </c>
      <c r="AA42" s="15"/>
      <c r="AB42" s="249">
        <f t="shared" si="4"/>
        <v>0</v>
      </c>
      <c r="AC42" s="904"/>
      <c r="AD42" s="249">
        <f t="shared" si="19"/>
        <v>0</v>
      </c>
      <c r="AE42" s="188"/>
      <c r="AF42" s="124"/>
      <c r="AG42" s="905">
        <f t="shared" si="13"/>
        <v>1112.3</v>
      </c>
      <c r="AH42" s="76">
        <f t="shared" si="14"/>
        <v>245</v>
      </c>
      <c r="AI42" s="63">
        <f t="shared" si="8"/>
        <v>0</v>
      </c>
    </row>
    <row r="43" spans="1:35" x14ac:dyDescent="0.25">
      <c r="B43" s="142">
        <v>4.54</v>
      </c>
      <c r="C43" s="15"/>
      <c r="D43" s="249">
        <f t="shared" si="0"/>
        <v>0</v>
      </c>
      <c r="E43" s="904"/>
      <c r="F43" s="249">
        <f t="shared" si="17"/>
        <v>0</v>
      </c>
      <c r="G43" s="188"/>
      <c r="H43" s="124"/>
      <c r="I43" s="905">
        <f t="shared" si="9"/>
        <v>0</v>
      </c>
      <c r="J43" s="76">
        <f t="shared" si="10"/>
        <v>0</v>
      </c>
      <c r="K43" s="63">
        <f t="shared" si="6"/>
        <v>0</v>
      </c>
      <c r="N43" s="142">
        <v>4.54</v>
      </c>
      <c r="O43" s="15"/>
      <c r="P43" s="249">
        <f t="shared" si="15"/>
        <v>0</v>
      </c>
      <c r="Q43" s="904"/>
      <c r="R43" s="249">
        <f t="shared" si="18"/>
        <v>0</v>
      </c>
      <c r="S43" s="188"/>
      <c r="T43" s="124"/>
      <c r="U43" s="905">
        <f t="shared" si="11"/>
        <v>6.7501559897209518E-14</v>
      </c>
      <c r="V43" s="76">
        <f t="shared" si="12"/>
        <v>0</v>
      </c>
      <c r="W43" s="63">
        <f t="shared" si="7"/>
        <v>0</v>
      </c>
      <c r="Z43" s="142">
        <v>4.54</v>
      </c>
      <c r="AA43" s="15"/>
      <c r="AB43" s="249">
        <f t="shared" si="4"/>
        <v>0</v>
      </c>
      <c r="AC43" s="904"/>
      <c r="AD43" s="249">
        <f t="shared" si="19"/>
        <v>0</v>
      </c>
      <c r="AE43" s="188"/>
      <c r="AF43" s="124"/>
      <c r="AG43" s="905">
        <f t="shared" si="13"/>
        <v>1112.3</v>
      </c>
      <c r="AH43" s="76">
        <f t="shared" si="14"/>
        <v>245</v>
      </c>
      <c r="AI43" s="63">
        <f t="shared" si="8"/>
        <v>0</v>
      </c>
    </row>
    <row r="44" spans="1:35" x14ac:dyDescent="0.25">
      <c r="B44" s="142">
        <v>4.54</v>
      </c>
      <c r="C44" s="15"/>
      <c r="D44" s="249">
        <f t="shared" si="0"/>
        <v>0</v>
      </c>
      <c r="E44" s="904"/>
      <c r="F44" s="249">
        <f t="shared" si="17"/>
        <v>0</v>
      </c>
      <c r="G44" s="188"/>
      <c r="H44" s="124"/>
      <c r="I44" s="905">
        <f t="shared" si="9"/>
        <v>0</v>
      </c>
      <c r="J44" s="76">
        <f t="shared" si="10"/>
        <v>0</v>
      </c>
      <c r="K44" s="63">
        <f t="shared" si="6"/>
        <v>0</v>
      </c>
      <c r="N44" s="142">
        <v>4.54</v>
      </c>
      <c r="O44" s="15"/>
      <c r="P44" s="249">
        <f t="shared" si="15"/>
        <v>0</v>
      </c>
      <c r="Q44" s="904"/>
      <c r="R44" s="249">
        <f t="shared" si="18"/>
        <v>0</v>
      </c>
      <c r="S44" s="188"/>
      <c r="T44" s="124"/>
      <c r="U44" s="905">
        <f t="shared" si="11"/>
        <v>6.7501559897209518E-14</v>
      </c>
      <c r="V44" s="76">
        <f t="shared" si="12"/>
        <v>0</v>
      </c>
      <c r="W44" s="63">
        <f t="shared" si="7"/>
        <v>0</v>
      </c>
      <c r="Z44" s="142">
        <v>4.54</v>
      </c>
      <c r="AA44" s="15"/>
      <c r="AB44" s="249">
        <f t="shared" si="4"/>
        <v>0</v>
      </c>
      <c r="AC44" s="904"/>
      <c r="AD44" s="249">
        <f t="shared" si="19"/>
        <v>0</v>
      </c>
      <c r="AE44" s="188"/>
      <c r="AF44" s="124"/>
      <c r="AG44" s="905">
        <f t="shared" si="13"/>
        <v>1112.3</v>
      </c>
      <c r="AH44" s="76">
        <f t="shared" si="14"/>
        <v>245</v>
      </c>
      <c r="AI44" s="63">
        <f t="shared" si="8"/>
        <v>0</v>
      </c>
    </row>
    <row r="45" spans="1:35" x14ac:dyDescent="0.25">
      <c r="B45" s="142">
        <v>4.54</v>
      </c>
      <c r="C45" s="15"/>
      <c r="D45" s="249">
        <f t="shared" si="0"/>
        <v>0</v>
      </c>
      <c r="E45" s="904"/>
      <c r="F45" s="249">
        <f t="shared" si="17"/>
        <v>0</v>
      </c>
      <c r="G45" s="188"/>
      <c r="H45" s="124"/>
      <c r="I45" s="905">
        <f t="shared" si="9"/>
        <v>0</v>
      </c>
      <c r="J45" s="76">
        <f t="shared" si="10"/>
        <v>0</v>
      </c>
      <c r="K45" s="63">
        <f t="shared" si="6"/>
        <v>0</v>
      </c>
      <c r="N45" s="142">
        <v>4.54</v>
      </c>
      <c r="O45" s="15"/>
      <c r="P45" s="249">
        <f t="shared" si="15"/>
        <v>0</v>
      </c>
      <c r="Q45" s="904"/>
      <c r="R45" s="249">
        <f t="shared" si="18"/>
        <v>0</v>
      </c>
      <c r="S45" s="188"/>
      <c r="T45" s="124"/>
      <c r="U45" s="905">
        <f t="shared" si="11"/>
        <v>6.7501559897209518E-14</v>
      </c>
      <c r="V45" s="76">
        <f t="shared" si="12"/>
        <v>0</v>
      </c>
      <c r="W45" s="63">
        <f t="shared" si="7"/>
        <v>0</v>
      </c>
      <c r="Z45" s="142">
        <v>4.54</v>
      </c>
      <c r="AA45" s="15"/>
      <c r="AB45" s="249">
        <f t="shared" si="4"/>
        <v>0</v>
      </c>
      <c r="AC45" s="904"/>
      <c r="AD45" s="249">
        <f t="shared" si="19"/>
        <v>0</v>
      </c>
      <c r="AE45" s="188"/>
      <c r="AF45" s="124"/>
      <c r="AG45" s="905">
        <f t="shared" si="13"/>
        <v>1112.3</v>
      </c>
      <c r="AH45" s="76">
        <f t="shared" si="14"/>
        <v>245</v>
      </c>
      <c r="AI45" s="63">
        <f t="shared" si="8"/>
        <v>0</v>
      </c>
    </row>
    <row r="46" spans="1:35" x14ac:dyDescent="0.25">
      <c r="B46" s="142">
        <v>4.54</v>
      </c>
      <c r="C46" s="15"/>
      <c r="D46" s="249">
        <f t="shared" si="0"/>
        <v>0</v>
      </c>
      <c r="E46" s="904"/>
      <c r="F46" s="249">
        <f t="shared" si="17"/>
        <v>0</v>
      </c>
      <c r="G46" s="188"/>
      <c r="H46" s="124"/>
      <c r="I46" s="905">
        <f t="shared" si="9"/>
        <v>0</v>
      </c>
      <c r="J46" s="76">
        <f t="shared" si="10"/>
        <v>0</v>
      </c>
      <c r="K46" s="63">
        <f t="shared" si="6"/>
        <v>0</v>
      </c>
      <c r="N46" s="142">
        <v>4.54</v>
      </c>
      <c r="O46" s="15"/>
      <c r="P46" s="249">
        <f t="shared" si="15"/>
        <v>0</v>
      </c>
      <c r="Q46" s="904"/>
      <c r="R46" s="249">
        <f t="shared" si="18"/>
        <v>0</v>
      </c>
      <c r="S46" s="188"/>
      <c r="T46" s="124"/>
      <c r="U46" s="905">
        <f t="shared" si="11"/>
        <v>6.7501559897209518E-14</v>
      </c>
      <c r="V46" s="76">
        <f t="shared" si="12"/>
        <v>0</v>
      </c>
      <c r="W46" s="63">
        <f t="shared" si="7"/>
        <v>0</v>
      </c>
      <c r="Z46" s="142">
        <v>4.54</v>
      </c>
      <c r="AA46" s="15"/>
      <c r="AB46" s="249">
        <f t="shared" si="4"/>
        <v>0</v>
      </c>
      <c r="AC46" s="904"/>
      <c r="AD46" s="249">
        <f t="shared" si="19"/>
        <v>0</v>
      </c>
      <c r="AE46" s="188"/>
      <c r="AF46" s="124"/>
      <c r="AG46" s="905">
        <f t="shared" si="13"/>
        <v>1112.3</v>
      </c>
      <c r="AH46" s="76">
        <f t="shared" si="14"/>
        <v>245</v>
      </c>
      <c r="AI46" s="63">
        <f t="shared" si="8"/>
        <v>0</v>
      </c>
    </row>
    <row r="47" spans="1:35" x14ac:dyDescent="0.25">
      <c r="B47" s="142">
        <v>4.54</v>
      </c>
      <c r="C47" s="15"/>
      <c r="D47" s="249">
        <f t="shared" si="0"/>
        <v>0</v>
      </c>
      <c r="E47" s="904"/>
      <c r="F47" s="249">
        <f t="shared" si="17"/>
        <v>0</v>
      </c>
      <c r="G47" s="188"/>
      <c r="H47" s="124"/>
      <c r="I47" s="905">
        <f t="shared" si="9"/>
        <v>0</v>
      </c>
      <c r="J47" s="76">
        <f t="shared" si="10"/>
        <v>0</v>
      </c>
      <c r="K47" s="63">
        <f t="shared" si="6"/>
        <v>0</v>
      </c>
      <c r="N47" s="142">
        <v>4.54</v>
      </c>
      <c r="O47" s="15"/>
      <c r="P47" s="249">
        <f t="shared" si="15"/>
        <v>0</v>
      </c>
      <c r="Q47" s="904"/>
      <c r="R47" s="249">
        <f t="shared" si="18"/>
        <v>0</v>
      </c>
      <c r="S47" s="188"/>
      <c r="T47" s="124"/>
      <c r="U47" s="905">
        <f t="shared" si="11"/>
        <v>6.7501559897209518E-14</v>
      </c>
      <c r="V47" s="76">
        <f t="shared" si="12"/>
        <v>0</v>
      </c>
      <c r="W47" s="63">
        <f t="shared" si="7"/>
        <v>0</v>
      </c>
      <c r="Z47" s="142">
        <v>4.54</v>
      </c>
      <c r="AA47" s="15"/>
      <c r="AB47" s="249">
        <f t="shared" si="4"/>
        <v>0</v>
      </c>
      <c r="AC47" s="904"/>
      <c r="AD47" s="249">
        <f t="shared" si="19"/>
        <v>0</v>
      </c>
      <c r="AE47" s="188"/>
      <c r="AF47" s="124"/>
      <c r="AG47" s="905">
        <f t="shared" si="13"/>
        <v>1112.3</v>
      </c>
      <c r="AH47" s="76">
        <f t="shared" si="14"/>
        <v>245</v>
      </c>
      <c r="AI47" s="63">
        <f t="shared" si="8"/>
        <v>0</v>
      </c>
    </row>
    <row r="48" spans="1:35" x14ac:dyDescent="0.25">
      <c r="B48" s="142">
        <v>4.54</v>
      </c>
      <c r="C48" s="15"/>
      <c r="D48" s="249">
        <f t="shared" si="0"/>
        <v>0</v>
      </c>
      <c r="E48" s="904"/>
      <c r="F48" s="249">
        <f t="shared" si="17"/>
        <v>0</v>
      </c>
      <c r="G48" s="188"/>
      <c r="H48" s="124"/>
      <c r="I48" s="905">
        <f t="shared" si="9"/>
        <v>0</v>
      </c>
      <c r="J48" s="76">
        <f t="shared" si="10"/>
        <v>0</v>
      </c>
      <c r="K48" s="63">
        <f t="shared" si="6"/>
        <v>0</v>
      </c>
      <c r="N48" s="142">
        <v>4.54</v>
      </c>
      <c r="O48" s="15"/>
      <c r="P48" s="249">
        <f t="shared" si="15"/>
        <v>0</v>
      </c>
      <c r="Q48" s="904"/>
      <c r="R48" s="249">
        <f t="shared" si="18"/>
        <v>0</v>
      </c>
      <c r="S48" s="188"/>
      <c r="T48" s="124"/>
      <c r="U48" s="905">
        <f t="shared" si="11"/>
        <v>6.7501559897209518E-14</v>
      </c>
      <c r="V48" s="76">
        <f t="shared" si="12"/>
        <v>0</v>
      </c>
      <c r="W48" s="63">
        <f t="shared" si="7"/>
        <v>0</v>
      </c>
      <c r="Z48" s="142">
        <v>4.54</v>
      </c>
      <c r="AA48" s="15"/>
      <c r="AB48" s="249">
        <f t="shared" si="4"/>
        <v>0</v>
      </c>
      <c r="AC48" s="904"/>
      <c r="AD48" s="249">
        <f t="shared" si="19"/>
        <v>0</v>
      </c>
      <c r="AE48" s="188"/>
      <c r="AF48" s="124"/>
      <c r="AG48" s="905">
        <f t="shared" si="13"/>
        <v>1112.3</v>
      </c>
      <c r="AH48" s="76">
        <f t="shared" si="14"/>
        <v>245</v>
      </c>
      <c r="AI48" s="63">
        <f t="shared" si="8"/>
        <v>0</v>
      </c>
    </row>
    <row r="49" spans="2:35" x14ac:dyDescent="0.25">
      <c r="B49" s="142">
        <v>4.54</v>
      </c>
      <c r="C49" s="15"/>
      <c r="D49" s="249">
        <f t="shared" si="0"/>
        <v>0</v>
      </c>
      <c r="E49" s="904"/>
      <c r="F49" s="249">
        <f t="shared" si="17"/>
        <v>0</v>
      </c>
      <c r="G49" s="188"/>
      <c r="H49" s="124"/>
      <c r="I49" s="905">
        <f t="shared" si="9"/>
        <v>0</v>
      </c>
      <c r="J49" s="76">
        <f t="shared" si="10"/>
        <v>0</v>
      </c>
      <c r="K49" s="63">
        <f t="shared" si="6"/>
        <v>0</v>
      </c>
      <c r="N49" s="142">
        <v>4.54</v>
      </c>
      <c r="O49" s="15"/>
      <c r="P49" s="249">
        <f t="shared" si="15"/>
        <v>0</v>
      </c>
      <c r="Q49" s="904"/>
      <c r="R49" s="249">
        <f t="shared" si="18"/>
        <v>0</v>
      </c>
      <c r="S49" s="188"/>
      <c r="T49" s="124"/>
      <c r="U49" s="905">
        <f t="shared" si="11"/>
        <v>6.7501559897209518E-14</v>
      </c>
      <c r="V49" s="76">
        <f t="shared" si="12"/>
        <v>0</v>
      </c>
      <c r="W49" s="63">
        <f t="shared" si="7"/>
        <v>0</v>
      </c>
      <c r="Z49" s="142">
        <v>4.54</v>
      </c>
      <c r="AA49" s="15"/>
      <c r="AB49" s="249">
        <f t="shared" si="4"/>
        <v>0</v>
      </c>
      <c r="AC49" s="904"/>
      <c r="AD49" s="249">
        <f t="shared" si="19"/>
        <v>0</v>
      </c>
      <c r="AE49" s="188"/>
      <c r="AF49" s="124"/>
      <c r="AG49" s="905">
        <f t="shared" si="13"/>
        <v>1112.3</v>
      </c>
      <c r="AH49" s="76">
        <f t="shared" si="14"/>
        <v>245</v>
      </c>
      <c r="AI49" s="63">
        <f t="shared" si="8"/>
        <v>0</v>
      </c>
    </row>
    <row r="50" spans="2:35" x14ac:dyDescent="0.25">
      <c r="B50" s="142">
        <v>4.54</v>
      </c>
      <c r="C50" s="15"/>
      <c r="D50" s="249">
        <f t="shared" si="0"/>
        <v>0</v>
      </c>
      <c r="E50" s="904"/>
      <c r="F50" s="249">
        <f t="shared" si="17"/>
        <v>0</v>
      </c>
      <c r="G50" s="188"/>
      <c r="H50" s="124"/>
      <c r="I50" s="905">
        <f t="shared" si="9"/>
        <v>0</v>
      </c>
      <c r="J50" s="76">
        <f t="shared" si="10"/>
        <v>0</v>
      </c>
      <c r="K50" s="63">
        <f t="shared" si="6"/>
        <v>0</v>
      </c>
      <c r="N50" s="142">
        <v>4.54</v>
      </c>
      <c r="O50" s="15"/>
      <c r="P50" s="249">
        <f t="shared" si="15"/>
        <v>0</v>
      </c>
      <c r="Q50" s="904"/>
      <c r="R50" s="249">
        <f t="shared" si="18"/>
        <v>0</v>
      </c>
      <c r="S50" s="188"/>
      <c r="T50" s="124"/>
      <c r="U50" s="905">
        <f t="shared" si="11"/>
        <v>6.7501559897209518E-14</v>
      </c>
      <c r="V50" s="76">
        <f t="shared" si="12"/>
        <v>0</v>
      </c>
      <c r="W50" s="63">
        <f t="shared" si="7"/>
        <v>0</v>
      </c>
      <c r="Z50" s="142">
        <v>4.54</v>
      </c>
      <c r="AA50" s="15"/>
      <c r="AB50" s="249">
        <f t="shared" si="4"/>
        <v>0</v>
      </c>
      <c r="AC50" s="904"/>
      <c r="AD50" s="249">
        <f t="shared" si="19"/>
        <v>0</v>
      </c>
      <c r="AE50" s="188"/>
      <c r="AF50" s="124"/>
      <c r="AG50" s="905">
        <f t="shared" si="13"/>
        <v>1112.3</v>
      </c>
      <c r="AH50" s="76">
        <f t="shared" si="14"/>
        <v>245</v>
      </c>
      <c r="AI50" s="63">
        <f t="shared" si="8"/>
        <v>0</v>
      </c>
    </row>
    <row r="51" spans="2:35" x14ac:dyDescent="0.25">
      <c r="B51" s="142">
        <v>4.54</v>
      </c>
      <c r="C51" s="15"/>
      <c r="D51" s="249">
        <f t="shared" si="0"/>
        <v>0</v>
      </c>
      <c r="E51" s="904"/>
      <c r="F51" s="249">
        <f t="shared" si="17"/>
        <v>0</v>
      </c>
      <c r="G51" s="188"/>
      <c r="H51" s="124"/>
      <c r="I51" s="905">
        <f t="shared" si="9"/>
        <v>0</v>
      </c>
      <c r="J51" s="76">
        <f t="shared" si="10"/>
        <v>0</v>
      </c>
      <c r="K51" s="63">
        <f t="shared" si="6"/>
        <v>0</v>
      </c>
      <c r="N51" s="142">
        <v>4.54</v>
      </c>
      <c r="O51" s="15"/>
      <c r="P51" s="249">
        <f t="shared" si="15"/>
        <v>0</v>
      </c>
      <c r="Q51" s="904"/>
      <c r="R51" s="249">
        <f t="shared" si="18"/>
        <v>0</v>
      </c>
      <c r="S51" s="188"/>
      <c r="T51" s="124"/>
      <c r="U51" s="905">
        <f t="shared" si="11"/>
        <v>6.7501559897209518E-14</v>
      </c>
      <c r="V51" s="76">
        <f t="shared" si="12"/>
        <v>0</v>
      </c>
      <c r="W51" s="63">
        <f t="shared" si="7"/>
        <v>0</v>
      </c>
      <c r="Z51" s="142">
        <v>4.54</v>
      </c>
      <c r="AA51" s="15"/>
      <c r="AB51" s="249">
        <f t="shared" si="4"/>
        <v>0</v>
      </c>
      <c r="AC51" s="904"/>
      <c r="AD51" s="249">
        <f t="shared" si="19"/>
        <v>0</v>
      </c>
      <c r="AE51" s="188"/>
      <c r="AF51" s="124"/>
      <c r="AG51" s="905">
        <f t="shared" si="13"/>
        <v>1112.3</v>
      </c>
      <c r="AH51" s="76">
        <f t="shared" si="14"/>
        <v>245</v>
      </c>
      <c r="AI51" s="63">
        <f t="shared" si="8"/>
        <v>0</v>
      </c>
    </row>
    <row r="52" spans="2:35" x14ac:dyDescent="0.25">
      <c r="B52" s="142">
        <v>4.54</v>
      </c>
      <c r="C52" s="15"/>
      <c r="D52" s="249">
        <f t="shared" si="0"/>
        <v>0</v>
      </c>
      <c r="E52" s="904"/>
      <c r="F52" s="249">
        <f t="shared" si="17"/>
        <v>0</v>
      </c>
      <c r="G52" s="188"/>
      <c r="H52" s="124"/>
      <c r="I52" s="905">
        <f t="shared" si="9"/>
        <v>0</v>
      </c>
      <c r="J52" s="76">
        <f t="shared" si="10"/>
        <v>0</v>
      </c>
      <c r="K52" s="63">
        <f t="shared" si="6"/>
        <v>0</v>
      </c>
      <c r="N52" s="142">
        <v>4.54</v>
      </c>
      <c r="O52" s="15"/>
      <c r="P52" s="249">
        <f t="shared" si="15"/>
        <v>0</v>
      </c>
      <c r="Q52" s="904"/>
      <c r="R52" s="249">
        <f t="shared" si="18"/>
        <v>0</v>
      </c>
      <c r="S52" s="188"/>
      <c r="T52" s="124"/>
      <c r="U52" s="905">
        <f t="shared" si="11"/>
        <v>6.7501559897209518E-14</v>
      </c>
      <c r="V52" s="76">
        <f t="shared" si="12"/>
        <v>0</v>
      </c>
      <c r="W52" s="63">
        <f t="shared" si="7"/>
        <v>0</v>
      </c>
      <c r="Z52" s="142">
        <v>4.54</v>
      </c>
      <c r="AA52" s="15"/>
      <c r="AB52" s="249">
        <f t="shared" si="4"/>
        <v>0</v>
      </c>
      <c r="AC52" s="904"/>
      <c r="AD52" s="249">
        <f t="shared" si="19"/>
        <v>0</v>
      </c>
      <c r="AE52" s="188"/>
      <c r="AF52" s="124"/>
      <c r="AG52" s="905">
        <f t="shared" si="13"/>
        <v>1112.3</v>
      </c>
      <c r="AH52" s="76">
        <f t="shared" si="14"/>
        <v>245</v>
      </c>
      <c r="AI52" s="63">
        <f t="shared" si="8"/>
        <v>0</v>
      </c>
    </row>
    <row r="53" spans="2:35" x14ac:dyDescent="0.25">
      <c r="B53" s="142">
        <v>4.54</v>
      </c>
      <c r="C53" s="15"/>
      <c r="D53" s="249">
        <f t="shared" si="0"/>
        <v>0</v>
      </c>
      <c r="E53" s="904"/>
      <c r="F53" s="249">
        <f t="shared" si="17"/>
        <v>0</v>
      </c>
      <c r="G53" s="188"/>
      <c r="H53" s="124"/>
      <c r="I53" s="905">
        <f t="shared" si="9"/>
        <v>0</v>
      </c>
      <c r="J53" s="76">
        <f t="shared" si="10"/>
        <v>0</v>
      </c>
      <c r="K53" s="63">
        <f t="shared" si="6"/>
        <v>0</v>
      </c>
      <c r="N53" s="142">
        <v>4.54</v>
      </c>
      <c r="O53" s="15"/>
      <c r="P53" s="249">
        <f t="shared" si="15"/>
        <v>0</v>
      </c>
      <c r="Q53" s="904"/>
      <c r="R53" s="249">
        <f t="shared" si="18"/>
        <v>0</v>
      </c>
      <c r="S53" s="188"/>
      <c r="T53" s="124"/>
      <c r="U53" s="905">
        <f t="shared" si="11"/>
        <v>6.7501559897209518E-14</v>
      </c>
      <c r="V53" s="76">
        <f t="shared" si="12"/>
        <v>0</v>
      </c>
      <c r="W53" s="63">
        <f t="shared" si="7"/>
        <v>0</v>
      </c>
      <c r="Z53" s="142">
        <v>4.54</v>
      </c>
      <c r="AA53" s="15"/>
      <c r="AB53" s="249">
        <f t="shared" si="4"/>
        <v>0</v>
      </c>
      <c r="AC53" s="904"/>
      <c r="AD53" s="249">
        <f t="shared" si="19"/>
        <v>0</v>
      </c>
      <c r="AE53" s="188"/>
      <c r="AF53" s="124"/>
      <c r="AG53" s="905">
        <f t="shared" si="13"/>
        <v>1112.3</v>
      </c>
      <c r="AH53" s="76">
        <f t="shared" si="14"/>
        <v>245</v>
      </c>
      <c r="AI53" s="63">
        <f t="shared" si="8"/>
        <v>0</v>
      </c>
    </row>
    <row r="54" spans="2:35" x14ac:dyDescent="0.25">
      <c r="B54" s="142">
        <v>4.54</v>
      </c>
      <c r="C54" s="15"/>
      <c r="D54" s="249">
        <f t="shared" si="0"/>
        <v>0</v>
      </c>
      <c r="E54" s="904"/>
      <c r="F54" s="249">
        <f t="shared" si="17"/>
        <v>0</v>
      </c>
      <c r="G54" s="188"/>
      <c r="H54" s="124"/>
      <c r="I54" s="905">
        <f t="shared" si="9"/>
        <v>0</v>
      </c>
      <c r="J54" s="76">
        <f t="shared" si="10"/>
        <v>0</v>
      </c>
      <c r="K54" s="63">
        <f t="shared" si="6"/>
        <v>0</v>
      </c>
      <c r="N54" s="142">
        <v>4.54</v>
      </c>
      <c r="O54" s="15"/>
      <c r="P54" s="249">
        <f t="shared" si="15"/>
        <v>0</v>
      </c>
      <c r="Q54" s="904"/>
      <c r="R54" s="249">
        <f t="shared" si="18"/>
        <v>0</v>
      </c>
      <c r="S54" s="188"/>
      <c r="T54" s="124"/>
      <c r="U54" s="905">
        <f t="shared" si="11"/>
        <v>6.7501559897209518E-14</v>
      </c>
      <c r="V54" s="76">
        <f t="shared" si="12"/>
        <v>0</v>
      </c>
      <c r="W54" s="63">
        <f t="shared" si="7"/>
        <v>0</v>
      </c>
      <c r="Z54" s="142">
        <v>4.54</v>
      </c>
      <c r="AA54" s="15"/>
      <c r="AB54" s="249">
        <f t="shared" si="4"/>
        <v>0</v>
      </c>
      <c r="AC54" s="904"/>
      <c r="AD54" s="249">
        <f t="shared" si="19"/>
        <v>0</v>
      </c>
      <c r="AE54" s="188"/>
      <c r="AF54" s="124"/>
      <c r="AG54" s="905">
        <f t="shared" si="13"/>
        <v>1112.3</v>
      </c>
      <c r="AH54" s="76">
        <f t="shared" si="14"/>
        <v>245</v>
      </c>
      <c r="AI54" s="63">
        <f t="shared" si="8"/>
        <v>0</v>
      </c>
    </row>
    <row r="55" spans="2:35" x14ac:dyDescent="0.25">
      <c r="B55" s="142">
        <v>4.54</v>
      </c>
      <c r="C55" s="15"/>
      <c r="D55" s="249">
        <f t="shared" si="0"/>
        <v>0</v>
      </c>
      <c r="E55" s="904"/>
      <c r="F55" s="249">
        <f t="shared" si="17"/>
        <v>0</v>
      </c>
      <c r="G55" s="188"/>
      <c r="H55" s="124"/>
      <c r="I55" s="219">
        <f t="shared" si="9"/>
        <v>0</v>
      </c>
      <c r="J55" s="76">
        <f t="shared" si="10"/>
        <v>0</v>
      </c>
      <c r="K55" s="63">
        <f t="shared" si="6"/>
        <v>0</v>
      </c>
      <c r="N55" s="142">
        <v>4.54</v>
      </c>
      <c r="O55" s="15"/>
      <c r="P55" s="249">
        <f t="shared" si="15"/>
        <v>0</v>
      </c>
      <c r="Q55" s="904"/>
      <c r="R55" s="249">
        <f t="shared" si="18"/>
        <v>0</v>
      </c>
      <c r="S55" s="188"/>
      <c r="T55" s="124"/>
      <c r="U55" s="219">
        <f t="shared" si="11"/>
        <v>6.7501559897209518E-14</v>
      </c>
      <c r="V55" s="76">
        <f t="shared" si="12"/>
        <v>0</v>
      </c>
      <c r="W55" s="63">
        <f t="shared" si="7"/>
        <v>0</v>
      </c>
      <c r="Z55" s="142">
        <v>4.54</v>
      </c>
      <c r="AA55" s="15"/>
      <c r="AB55" s="249">
        <f t="shared" si="4"/>
        <v>0</v>
      </c>
      <c r="AC55" s="904"/>
      <c r="AD55" s="249">
        <f t="shared" si="19"/>
        <v>0</v>
      </c>
      <c r="AE55" s="188"/>
      <c r="AF55" s="124"/>
      <c r="AG55" s="219">
        <f t="shared" si="13"/>
        <v>1112.3</v>
      </c>
      <c r="AH55" s="76">
        <f t="shared" si="14"/>
        <v>245</v>
      </c>
      <c r="AI55" s="63">
        <f t="shared" si="8"/>
        <v>0</v>
      </c>
    </row>
    <row r="56" spans="2:35" x14ac:dyDescent="0.25">
      <c r="B56" s="142">
        <v>4.54</v>
      </c>
      <c r="C56" s="15"/>
      <c r="D56" s="249">
        <f t="shared" si="0"/>
        <v>0</v>
      </c>
      <c r="E56" s="904"/>
      <c r="F56" s="249">
        <f t="shared" si="17"/>
        <v>0</v>
      </c>
      <c r="G56" s="188"/>
      <c r="H56" s="124"/>
      <c r="I56" s="219">
        <f t="shared" si="9"/>
        <v>0</v>
      </c>
      <c r="J56" s="76">
        <f t="shared" si="10"/>
        <v>0</v>
      </c>
      <c r="K56" s="63">
        <f t="shared" si="6"/>
        <v>0</v>
      </c>
      <c r="N56" s="142">
        <v>4.54</v>
      </c>
      <c r="O56" s="15"/>
      <c r="P56" s="249">
        <f t="shared" si="15"/>
        <v>0</v>
      </c>
      <c r="Q56" s="904"/>
      <c r="R56" s="249">
        <f t="shared" si="18"/>
        <v>0</v>
      </c>
      <c r="S56" s="188"/>
      <c r="T56" s="124"/>
      <c r="U56" s="219">
        <f t="shared" si="11"/>
        <v>6.7501559897209518E-14</v>
      </c>
      <c r="V56" s="76">
        <f t="shared" si="12"/>
        <v>0</v>
      </c>
      <c r="W56" s="63">
        <f t="shared" si="7"/>
        <v>0</v>
      </c>
      <c r="Z56" s="142">
        <v>4.54</v>
      </c>
      <c r="AA56" s="15"/>
      <c r="AB56" s="249">
        <f t="shared" si="4"/>
        <v>0</v>
      </c>
      <c r="AC56" s="904"/>
      <c r="AD56" s="249">
        <f t="shared" si="19"/>
        <v>0</v>
      </c>
      <c r="AE56" s="188"/>
      <c r="AF56" s="124"/>
      <c r="AG56" s="219">
        <f t="shared" si="13"/>
        <v>1112.3</v>
      </c>
      <c r="AH56" s="76">
        <f t="shared" si="14"/>
        <v>245</v>
      </c>
      <c r="AI56" s="63">
        <f t="shared" si="8"/>
        <v>0</v>
      </c>
    </row>
    <row r="57" spans="2:35" x14ac:dyDescent="0.25">
      <c r="B57" s="142">
        <v>4.54</v>
      </c>
      <c r="C57" s="15"/>
      <c r="D57" s="249">
        <f t="shared" si="0"/>
        <v>0</v>
      </c>
      <c r="E57" s="904"/>
      <c r="F57" s="249">
        <f t="shared" si="17"/>
        <v>0</v>
      </c>
      <c r="G57" s="188"/>
      <c r="H57" s="124"/>
      <c r="I57" s="219">
        <f t="shared" si="9"/>
        <v>0</v>
      </c>
      <c r="J57" s="76">
        <f t="shared" si="10"/>
        <v>0</v>
      </c>
      <c r="K57" s="63">
        <f t="shared" si="6"/>
        <v>0</v>
      </c>
      <c r="N57" s="142">
        <v>4.54</v>
      </c>
      <c r="O57" s="15"/>
      <c r="P57" s="249">
        <f t="shared" si="15"/>
        <v>0</v>
      </c>
      <c r="Q57" s="904"/>
      <c r="R57" s="249">
        <f t="shared" si="18"/>
        <v>0</v>
      </c>
      <c r="S57" s="188"/>
      <c r="T57" s="124"/>
      <c r="U57" s="219">
        <f t="shared" si="11"/>
        <v>6.7501559897209518E-14</v>
      </c>
      <c r="V57" s="76">
        <f t="shared" si="12"/>
        <v>0</v>
      </c>
      <c r="W57" s="63">
        <f t="shared" si="7"/>
        <v>0</v>
      </c>
      <c r="Z57" s="142">
        <v>4.54</v>
      </c>
      <c r="AA57" s="15"/>
      <c r="AB57" s="249">
        <f t="shared" si="4"/>
        <v>0</v>
      </c>
      <c r="AC57" s="904"/>
      <c r="AD57" s="249">
        <f t="shared" si="19"/>
        <v>0</v>
      </c>
      <c r="AE57" s="188"/>
      <c r="AF57" s="124"/>
      <c r="AG57" s="219">
        <f t="shared" si="13"/>
        <v>1112.3</v>
      </c>
      <c r="AH57" s="76">
        <f t="shared" si="14"/>
        <v>245</v>
      </c>
      <c r="AI57" s="63">
        <f t="shared" si="8"/>
        <v>0</v>
      </c>
    </row>
    <row r="58" spans="2:35" x14ac:dyDescent="0.25">
      <c r="B58" s="142">
        <v>4.54</v>
      </c>
      <c r="C58" s="15"/>
      <c r="D58" s="249">
        <f t="shared" si="0"/>
        <v>0</v>
      </c>
      <c r="E58" s="904"/>
      <c r="F58" s="249">
        <f t="shared" si="17"/>
        <v>0</v>
      </c>
      <c r="G58" s="188"/>
      <c r="H58" s="124"/>
      <c r="I58" s="219">
        <f t="shared" si="9"/>
        <v>0</v>
      </c>
      <c r="J58" s="76">
        <f t="shared" si="10"/>
        <v>0</v>
      </c>
      <c r="K58" s="63">
        <f t="shared" si="6"/>
        <v>0</v>
      </c>
      <c r="N58" s="142">
        <v>4.54</v>
      </c>
      <c r="O58" s="15"/>
      <c r="P58" s="249">
        <f t="shared" si="15"/>
        <v>0</v>
      </c>
      <c r="Q58" s="904"/>
      <c r="R58" s="249">
        <f t="shared" si="18"/>
        <v>0</v>
      </c>
      <c r="S58" s="188"/>
      <c r="T58" s="124"/>
      <c r="U58" s="219">
        <f t="shared" si="11"/>
        <v>6.7501559897209518E-14</v>
      </c>
      <c r="V58" s="76">
        <f t="shared" si="12"/>
        <v>0</v>
      </c>
      <c r="W58" s="63">
        <f t="shared" si="7"/>
        <v>0</v>
      </c>
      <c r="Z58" s="142">
        <v>4.54</v>
      </c>
      <c r="AA58" s="15"/>
      <c r="AB58" s="249">
        <f t="shared" si="4"/>
        <v>0</v>
      </c>
      <c r="AC58" s="904"/>
      <c r="AD58" s="249">
        <f t="shared" si="19"/>
        <v>0</v>
      </c>
      <c r="AE58" s="188"/>
      <c r="AF58" s="124"/>
      <c r="AG58" s="219">
        <f t="shared" si="13"/>
        <v>1112.3</v>
      </c>
      <c r="AH58" s="76">
        <f t="shared" si="14"/>
        <v>245</v>
      </c>
      <c r="AI58" s="63">
        <f t="shared" si="8"/>
        <v>0</v>
      </c>
    </row>
    <row r="59" spans="2:35" x14ac:dyDescent="0.25">
      <c r="B59" s="142">
        <v>4.54</v>
      </c>
      <c r="C59" s="15"/>
      <c r="D59" s="249">
        <f t="shared" si="0"/>
        <v>0</v>
      </c>
      <c r="E59" s="904"/>
      <c r="F59" s="249">
        <f t="shared" si="17"/>
        <v>0</v>
      </c>
      <c r="G59" s="188"/>
      <c r="H59" s="124"/>
      <c r="I59" s="219">
        <f t="shared" si="9"/>
        <v>0</v>
      </c>
      <c r="J59" s="76">
        <f t="shared" si="10"/>
        <v>0</v>
      </c>
      <c r="K59" s="63">
        <f t="shared" si="6"/>
        <v>0</v>
      </c>
      <c r="N59" s="142">
        <v>4.54</v>
      </c>
      <c r="O59" s="15"/>
      <c r="P59" s="249">
        <f t="shared" si="15"/>
        <v>0</v>
      </c>
      <c r="Q59" s="904"/>
      <c r="R59" s="249">
        <f t="shared" si="18"/>
        <v>0</v>
      </c>
      <c r="S59" s="188"/>
      <c r="T59" s="124"/>
      <c r="U59" s="219">
        <f t="shared" si="11"/>
        <v>6.7501559897209518E-14</v>
      </c>
      <c r="V59" s="76">
        <f t="shared" si="12"/>
        <v>0</v>
      </c>
      <c r="W59" s="63">
        <f t="shared" si="7"/>
        <v>0</v>
      </c>
      <c r="Z59" s="142">
        <v>4.54</v>
      </c>
      <c r="AA59" s="15"/>
      <c r="AB59" s="249">
        <f t="shared" si="4"/>
        <v>0</v>
      </c>
      <c r="AC59" s="904"/>
      <c r="AD59" s="249">
        <f t="shared" si="19"/>
        <v>0</v>
      </c>
      <c r="AE59" s="188"/>
      <c r="AF59" s="124"/>
      <c r="AG59" s="219">
        <f t="shared" si="13"/>
        <v>1112.3</v>
      </c>
      <c r="AH59" s="76">
        <f t="shared" si="14"/>
        <v>245</v>
      </c>
      <c r="AI59" s="63">
        <f t="shared" si="8"/>
        <v>0</v>
      </c>
    </row>
    <row r="60" spans="2:35" x14ac:dyDescent="0.25">
      <c r="B60" s="142">
        <v>4.54</v>
      </c>
      <c r="C60" s="15"/>
      <c r="D60" s="249">
        <f t="shared" si="0"/>
        <v>0</v>
      </c>
      <c r="E60" s="904"/>
      <c r="F60" s="249">
        <f t="shared" si="17"/>
        <v>0</v>
      </c>
      <c r="G60" s="188"/>
      <c r="H60" s="124"/>
      <c r="I60" s="219">
        <f t="shared" si="9"/>
        <v>0</v>
      </c>
      <c r="J60" s="76">
        <f t="shared" si="10"/>
        <v>0</v>
      </c>
      <c r="K60" s="63">
        <f t="shared" si="6"/>
        <v>0</v>
      </c>
      <c r="N60" s="142">
        <v>4.54</v>
      </c>
      <c r="O60" s="15"/>
      <c r="P60" s="249">
        <f t="shared" si="15"/>
        <v>0</v>
      </c>
      <c r="Q60" s="904"/>
      <c r="R60" s="249">
        <f t="shared" si="18"/>
        <v>0</v>
      </c>
      <c r="S60" s="188"/>
      <c r="T60" s="124"/>
      <c r="U60" s="219">
        <f t="shared" si="11"/>
        <v>6.7501559897209518E-14</v>
      </c>
      <c r="V60" s="76">
        <f t="shared" si="12"/>
        <v>0</v>
      </c>
      <c r="W60" s="63">
        <f t="shared" si="7"/>
        <v>0</v>
      </c>
      <c r="Z60" s="142">
        <v>4.54</v>
      </c>
      <c r="AA60" s="15"/>
      <c r="AB60" s="249">
        <f t="shared" si="4"/>
        <v>0</v>
      </c>
      <c r="AC60" s="904"/>
      <c r="AD60" s="249">
        <f t="shared" si="19"/>
        <v>0</v>
      </c>
      <c r="AE60" s="188"/>
      <c r="AF60" s="124"/>
      <c r="AG60" s="219">
        <f t="shared" si="13"/>
        <v>1112.3</v>
      </c>
      <c r="AH60" s="76">
        <f t="shared" si="14"/>
        <v>245</v>
      </c>
      <c r="AI60" s="63">
        <f t="shared" si="8"/>
        <v>0</v>
      </c>
    </row>
    <row r="61" spans="2:35" x14ac:dyDescent="0.25">
      <c r="B61" s="142">
        <v>4.54</v>
      </c>
      <c r="C61" s="15"/>
      <c r="D61" s="249">
        <f t="shared" si="0"/>
        <v>0</v>
      </c>
      <c r="E61" s="779"/>
      <c r="F61" s="249">
        <f t="shared" si="17"/>
        <v>0</v>
      </c>
      <c r="G61" s="778"/>
      <c r="H61" s="191"/>
      <c r="I61" s="219">
        <f t="shared" si="9"/>
        <v>0</v>
      </c>
      <c r="J61" s="76">
        <f t="shared" si="10"/>
        <v>0</v>
      </c>
      <c r="K61" s="63">
        <f t="shared" si="6"/>
        <v>0</v>
      </c>
      <c r="N61" s="142">
        <v>4.54</v>
      </c>
      <c r="O61" s="15"/>
      <c r="P61" s="249">
        <f t="shared" si="15"/>
        <v>0</v>
      </c>
      <c r="Q61" s="779"/>
      <c r="R61" s="249">
        <f t="shared" si="18"/>
        <v>0</v>
      </c>
      <c r="S61" s="778"/>
      <c r="T61" s="191"/>
      <c r="U61" s="219">
        <f t="shared" si="11"/>
        <v>6.7501559897209518E-14</v>
      </c>
      <c r="V61" s="76">
        <f t="shared" si="12"/>
        <v>0</v>
      </c>
      <c r="W61" s="63">
        <f t="shared" si="7"/>
        <v>0</v>
      </c>
      <c r="Z61" s="142">
        <v>4.54</v>
      </c>
      <c r="AA61" s="15"/>
      <c r="AB61" s="249">
        <f t="shared" si="4"/>
        <v>0</v>
      </c>
      <c r="AC61" s="779"/>
      <c r="AD61" s="249">
        <f t="shared" si="19"/>
        <v>0</v>
      </c>
      <c r="AE61" s="778"/>
      <c r="AF61" s="191"/>
      <c r="AG61" s="219">
        <f t="shared" si="13"/>
        <v>1112.3</v>
      </c>
      <c r="AH61" s="76">
        <f t="shared" si="14"/>
        <v>245</v>
      </c>
      <c r="AI61" s="63">
        <f t="shared" si="8"/>
        <v>0</v>
      </c>
    </row>
    <row r="62" spans="2:35" x14ac:dyDescent="0.25">
      <c r="B62" s="142">
        <v>4.54</v>
      </c>
      <c r="C62" s="15"/>
      <c r="D62" s="249">
        <f t="shared" si="0"/>
        <v>0</v>
      </c>
      <c r="E62" s="779"/>
      <c r="F62" s="249">
        <f t="shared" si="17"/>
        <v>0</v>
      </c>
      <c r="G62" s="778"/>
      <c r="H62" s="191"/>
      <c r="I62" s="219">
        <f t="shared" si="9"/>
        <v>0</v>
      </c>
      <c r="J62" s="76">
        <f t="shared" si="10"/>
        <v>0</v>
      </c>
      <c r="K62" s="63">
        <f t="shared" si="6"/>
        <v>0</v>
      </c>
      <c r="N62" s="142">
        <v>4.54</v>
      </c>
      <c r="O62" s="15"/>
      <c r="P62" s="249">
        <f t="shared" si="15"/>
        <v>0</v>
      </c>
      <c r="Q62" s="779"/>
      <c r="R62" s="249">
        <f t="shared" si="18"/>
        <v>0</v>
      </c>
      <c r="S62" s="778"/>
      <c r="T62" s="191"/>
      <c r="U62" s="219">
        <f t="shared" si="11"/>
        <v>6.7501559897209518E-14</v>
      </c>
      <c r="V62" s="76">
        <f t="shared" si="12"/>
        <v>0</v>
      </c>
      <c r="W62" s="63">
        <f t="shared" si="7"/>
        <v>0</v>
      </c>
      <c r="Z62" s="142">
        <v>4.54</v>
      </c>
      <c r="AA62" s="15"/>
      <c r="AB62" s="249">
        <f t="shared" si="4"/>
        <v>0</v>
      </c>
      <c r="AC62" s="779"/>
      <c r="AD62" s="249">
        <f t="shared" si="19"/>
        <v>0</v>
      </c>
      <c r="AE62" s="778"/>
      <c r="AF62" s="191"/>
      <c r="AG62" s="219">
        <f t="shared" si="13"/>
        <v>1112.3</v>
      </c>
      <c r="AH62" s="76">
        <f t="shared" si="14"/>
        <v>245</v>
      </c>
      <c r="AI62" s="63">
        <f t="shared" si="8"/>
        <v>0</v>
      </c>
    </row>
    <row r="63" spans="2:35" x14ac:dyDescent="0.25">
      <c r="B63" s="142">
        <v>4.54</v>
      </c>
      <c r="C63" s="15"/>
      <c r="D63" s="249">
        <f t="shared" si="0"/>
        <v>0</v>
      </c>
      <c r="E63" s="779"/>
      <c r="F63" s="249">
        <f t="shared" si="17"/>
        <v>0</v>
      </c>
      <c r="G63" s="778"/>
      <c r="H63" s="191"/>
      <c r="I63" s="219">
        <f t="shared" si="9"/>
        <v>0</v>
      </c>
      <c r="J63" s="76">
        <f t="shared" si="10"/>
        <v>0</v>
      </c>
      <c r="K63" s="63">
        <f t="shared" si="6"/>
        <v>0</v>
      </c>
      <c r="N63" s="142">
        <v>4.54</v>
      </c>
      <c r="O63" s="15"/>
      <c r="P63" s="249">
        <f t="shared" si="15"/>
        <v>0</v>
      </c>
      <c r="Q63" s="779"/>
      <c r="R63" s="249">
        <f t="shared" si="18"/>
        <v>0</v>
      </c>
      <c r="S63" s="778"/>
      <c r="T63" s="191"/>
      <c r="U63" s="219">
        <f t="shared" si="11"/>
        <v>6.7501559897209518E-14</v>
      </c>
      <c r="V63" s="76">
        <f t="shared" si="12"/>
        <v>0</v>
      </c>
      <c r="W63" s="63">
        <f t="shared" si="7"/>
        <v>0</v>
      </c>
      <c r="Z63" s="142">
        <v>4.54</v>
      </c>
      <c r="AA63" s="15"/>
      <c r="AB63" s="249">
        <f t="shared" si="4"/>
        <v>0</v>
      </c>
      <c r="AC63" s="779"/>
      <c r="AD63" s="249">
        <f t="shared" si="19"/>
        <v>0</v>
      </c>
      <c r="AE63" s="778"/>
      <c r="AF63" s="191"/>
      <c r="AG63" s="219">
        <f t="shared" si="13"/>
        <v>1112.3</v>
      </c>
      <c r="AH63" s="76">
        <f t="shared" si="14"/>
        <v>245</v>
      </c>
      <c r="AI63" s="63">
        <f t="shared" si="8"/>
        <v>0</v>
      </c>
    </row>
    <row r="64" spans="2:35" x14ac:dyDescent="0.25">
      <c r="B64" s="142">
        <v>4.54</v>
      </c>
      <c r="C64" s="15"/>
      <c r="D64" s="249">
        <f t="shared" si="0"/>
        <v>0</v>
      </c>
      <c r="E64" s="779"/>
      <c r="F64" s="249">
        <f t="shared" si="17"/>
        <v>0</v>
      </c>
      <c r="G64" s="778"/>
      <c r="H64" s="191"/>
      <c r="I64" s="219">
        <f t="shared" si="9"/>
        <v>0</v>
      </c>
      <c r="J64" s="76">
        <f t="shared" si="10"/>
        <v>0</v>
      </c>
      <c r="K64" s="63">
        <f t="shared" si="6"/>
        <v>0</v>
      </c>
      <c r="N64" s="142">
        <v>4.54</v>
      </c>
      <c r="O64" s="15"/>
      <c r="P64" s="249">
        <f t="shared" si="15"/>
        <v>0</v>
      </c>
      <c r="Q64" s="779"/>
      <c r="R64" s="249">
        <f t="shared" si="18"/>
        <v>0</v>
      </c>
      <c r="S64" s="778"/>
      <c r="T64" s="191"/>
      <c r="U64" s="219">
        <f t="shared" si="11"/>
        <v>6.7501559897209518E-14</v>
      </c>
      <c r="V64" s="76">
        <f t="shared" si="12"/>
        <v>0</v>
      </c>
      <c r="W64" s="63">
        <f t="shared" si="7"/>
        <v>0</v>
      </c>
      <c r="Z64" s="142">
        <v>4.54</v>
      </c>
      <c r="AA64" s="15"/>
      <c r="AB64" s="249">
        <f t="shared" si="4"/>
        <v>0</v>
      </c>
      <c r="AC64" s="779"/>
      <c r="AD64" s="249">
        <f t="shared" si="19"/>
        <v>0</v>
      </c>
      <c r="AE64" s="778"/>
      <c r="AF64" s="191"/>
      <c r="AG64" s="219">
        <f t="shared" si="13"/>
        <v>1112.3</v>
      </c>
      <c r="AH64" s="76">
        <f t="shared" si="14"/>
        <v>245</v>
      </c>
      <c r="AI64" s="63">
        <f t="shared" si="8"/>
        <v>0</v>
      </c>
    </row>
    <row r="65" spans="2:35" x14ac:dyDescent="0.25">
      <c r="B65" s="142">
        <v>4.54</v>
      </c>
      <c r="C65" s="15"/>
      <c r="D65" s="249">
        <f t="shared" si="0"/>
        <v>0</v>
      </c>
      <c r="E65" s="779"/>
      <c r="F65" s="249">
        <f t="shared" si="17"/>
        <v>0</v>
      </c>
      <c r="G65" s="778"/>
      <c r="H65" s="191"/>
      <c r="I65" s="219">
        <f t="shared" si="9"/>
        <v>0</v>
      </c>
      <c r="J65" s="76">
        <f t="shared" si="10"/>
        <v>0</v>
      </c>
      <c r="K65" s="63">
        <f t="shared" si="6"/>
        <v>0</v>
      </c>
      <c r="N65" s="142">
        <v>4.54</v>
      </c>
      <c r="O65" s="15"/>
      <c r="P65" s="249">
        <f t="shared" si="15"/>
        <v>0</v>
      </c>
      <c r="Q65" s="779"/>
      <c r="R65" s="249">
        <f t="shared" si="18"/>
        <v>0</v>
      </c>
      <c r="S65" s="778"/>
      <c r="T65" s="191"/>
      <c r="U65" s="219">
        <f t="shared" si="11"/>
        <v>6.7501559897209518E-14</v>
      </c>
      <c r="V65" s="76">
        <f t="shared" si="12"/>
        <v>0</v>
      </c>
      <c r="W65" s="63">
        <f t="shared" si="7"/>
        <v>0</v>
      </c>
      <c r="Z65" s="142">
        <v>4.54</v>
      </c>
      <c r="AA65" s="15"/>
      <c r="AB65" s="249">
        <f t="shared" si="4"/>
        <v>0</v>
      </c>
      <c r="AC65" s="779"/>
      <c r="AD65" s="249">
        <f t="shared" si="19"/>
        <v>0</v>
      </c>
      <c r="AE65" s="778"/>
      <c r="AF65" s="191"/>
      <c r="AG65" s="219">
        <f t="shared" si="13"/>
        <v>1112.3</v>
      </c>
      <c r="AH65" s="76">
        <f t="shared" si="14"/>
        <v>245</v>
      </c>
      <c r="AI65" s="63">
        <f t="shared" si="8"/>
        <v>0</v>
      </c>
    </row>
    <row r="66" spans="2:35" x14ac:dyDescent="0.25">
      <c r="B66" s="142">
        <v>4.54</v>
      </c>
      <c r="C66" s="15"/>
      <c r="D66" s="249">
        <f t="shared" si="0"/>
        <v>0</v>
      </c>
      <c r="E66" s="779"/>
      <c r="F66" s="249">
        <f t="shared" si="17"/>
        <v>0</v>
      </c>
      <c r="G66" s="778"/>
      <c r="H66" s="191"/>
      <c r="I66" s="219">
        <f t="shared" si="9"/>
        <v>0</v>
      </c>
      <c r="J66" s="76">
        <f t="shared" si="10"/>
        <v>0</v>
      </c>
      <c r="K66" s="63">
        <f t="shared" si="6"/>
        <v>0</v>
      </c>
      <c r="N66" s="142">
        <v>4.54</v>
      </c>
      <c r="O66" s="15"/>
      <c r="P66" s="249">
        <f t="shared" si="15"/>
        <v>0</v>
      </c>
      <c r="Q66" s="779"/>
      <c r="R66" s="249">
        <f t="shared" si="18"/>
        <v>0</v>
      </c>
      <c r="S66" s="778"/>
      <c r="T66" s="191"/>
      <c r="U66" s="219">
        <f t="shared" si="11"/>
        <v>6.7501559897209518E-14</v>
      </c>
      <c r="V66" s="76">
        <f t="shared" si="12"/>
        <v>0</v>
      </c>
      <c r="W66" s="63">
        <f t="shared" si="7"/>
        <v>0</v>
      </c>
      <c r="Z66" s="142">
        <v>4.54</v>
      </c>
      <c r="AA66" s="15"/>
      <c r="AB66" s="249">
        <f t="shared" si="4"/>
        <v>0</v>
      </c>
      <c r="AC66" s="779"/>
      <c r="AD66" s="249">
        <f t="shared" si="19"/>
        <v>0</v>
      </c>
      <c r="AE66" s="778"/>
      <c r="AF66" s="191"/>
      <c r="AG66" s="219">
        <f t="shared" si="13"/>
        <v>1112.3</v>
      </c>
      <c r="AH66" s="76">
        <f t="shared" si="14"/>
        <v>245</v>
      </c>
      <c r="AI66" s="63">
        <f t="shared" si="8"/>
        <v>0</v>
      </c>
    </row>
    <row r="67" spans="2:35" x14ac:dyDescent="0.25">
      <c r="B67" s="142">
        <v>4.54</v>
      </c>
      <c r="C67" s="15"/>
      <c r="D67" s="249">
        <f t="shared" si="0"/>
        <v>0</v>
      </c>
      <c r="E67" s="779"/>
      <c r="F67" s="249">
        <f t="shared" si="17"/>
        <v>0</v>
      </c>
      <c r="G67" s="778"/>
      <c r="H67" s="191"/>
      <c r="I67" s="219">
        <f t="shared" si="9"/>
        <v>0</v>
      </c>
      <c r="J67" s="76">
        <f t="shared" si="10"/>
        <v>0</v>
      </c>
      <c r="K67" s="63">
        <f t="shared" si="6"/>
        <v>0</v>
      </c>
      <c r="N67" s="142">
        <v>4.54</v>
      </c>
      <c r="O67" s="15"/>
      <c r="P67" s="249">
        <f t="shared" si="15"/>
        <v>0</v>
      </c>
      <c r="Q67" s="779"/>
      <c r="R67" s="249">
        <f t="shared" si="18"/>
        <v>0</v>
      </c>
      <c r="S67" s="778"/>
      <c r="T67" s="191"/>
      <c r="U67" s="219">
        <f t="shared" si="11"/>
        <v>6.7501559897209518E-14</v>
      </c>
      <c r="V67" s="76">
        <f t="shared" si="12"/>
        <v>0</v>
      </c>
      <c r="W67" s="63">
        <f t="shared" si="7"/>
        <v>0</v>
      </c>
      <c r="Z67" s="142">
        <v>4.54</v>
      </c>
      <c r="AA67" s="15"/>
      <c r="AB67" s="249">
        <f t="shared" si="4"/>
        <v>0</v>
      </c>
      <c r="AC67" s="779"/>
      <c r="AD67" s="249">
        <f t="shared" si="19"/>
        <v>0</v>
      </c>
      <c r="AE67" s="778"/>
      <c r="AF67" s="191"/>
      <c r="AG67" s="219">
        <f t="shared" si="13"/>
        <v>1112.3</v>
      </c>
      <c r="AH67" s="76">
        <f t="shared" si="14"/>
        <v>245</v>
      </c>
      <c r="AI67" s="63">
        <f t="shared" si="8"/>
        <v>0</v>
      </c>
    </row>
    <row r="68" spans="2:35" x14ac:dyDescent="0.25">
      <c r="B68" s="142">
        <v>4.54</v>
      </c>
      <c r="C68" s="15"/>
      <c r="D68" s="249">
        <f t="shared" si="0"/>
        <v>0</v>
      </c>
      <c r="E68" s="779"/>
      <c r="F68" s="777">
        <f t="shared" si="17"/>
        <v>0</v>
      </c>
      <c r="G68" s="778"/>
      <c r="H68" s="191"/>
      <c r="I68" s="219">
        <f t="shared" si="9"/>
        <v>0</v>
      </c>
      <c r="J68" s="76">
        <f t="shared" si="10"/>
        <v>0</v>
      </c>
      <c r="K68" s="63">
        <f t="shared" si="6"/>
        <v>0</v>
      </c>
      <c r="N68" s="142">
        <v>4.54</v>
      </c>
      <c r="O68" s="15"/>
      <c r="P68" s="249">
        <f t="shared" si="15"/>
        <v>0</v>
      </c>
      <c r="Q68" s="779"/>
      <c r="R68" s="777">
        <f t="shared" si="18"/>
        <v>0</v>
      </c>
      <c r="S68" s="778"/>
      <c r="T68" s="191"/>
      <c r="U68" s="219">
        <f t="shared" si="11"/>
        <v>6.7501559897209518E-14</v>
      </c>
      <c r="V68" s="76">
        <f t="shared" si="12"/>
        <v>0</v>
      </c>
      <c r="W68" s="63">
        <f t="shared" si="7"/>
        <v>0</v>
      </c>
      <c r="Z68" s="142">
        <v>4.54</v>
      </c>
      <c r="AA68" s="15"/>
      <c r="AB68" s="249">
        <f t="shared" si="4"/>
        <v>0</v>
      </c>
      <c r="AC68" s="779"/>
      <c r="AD68" s="777">
        <f t="shared" si="19"/>
        <v>0</v>
      </c>
      <c r="AE68" s="778"/>
      <c r="AF68" s="191"/>
      <c r="AG68" s="219">
        <f t="shared" si="13"/>
        <v>1112.3</v>
      </c>
      <c r="AH68" s="76">
        <f t="shared" si="14"/>
        <v>245</v>
      </c>
      <c r="AI68" s="63">
        <f t="shared" si="8"/>
        <v>0</v>
      </c>
    </row>
    <row r="69" spans="2:35" ht="15.75" thickBot="1" x14ac:dyDescent="0.3">
      <c r="B69" s="142">
        <v>4.54</v>
      </c>
      <c r="C69" s="38"/>
      <c r="D69" s="249">
        <f t="shared" si="0"/>
        <v>0</v>
      </c>
      <c r="E69" s="227"/>
      <c r="F69" s="164">
        <f t="shared" si="17"/>
        <v>0</v>
      </c>
      <c r="G69" s="148"/>
      <c r="H69" s="228"/>
      <c r="I69" s="139"/>
      <c r="J69" s="76"/>
      <c r="N69" s="142">
        <v>4.54</v>
      </c>
      <c r="O69" s="38"/>
      <c r="P69" s="249">
        <f t="shared" si="15"/>
        <v>0</v>
      </c>
      <c r="Q69" s="227"/>
      <c r="R69" s="164">
        <f t="shared" si="18"/>
        <v>0</v>
      </c>
      <c r="S69" s="148"/>
      <c r="T69" s="228"/>
      <c r="U69" s="139"/>
      <c r="V69" s="76"/>
      <c r="Z69" s="142">
        <v>4.54</v>
      </c>
      <c r="AA69" s="38"/>
      <c r="AB69" s="249">
        <f t="shared" si="4"/>
        <v>0</v>
      </c>
      <c r="AC69" s="227"/>
      <c r="AD69" s="164">
        <f t="shared" si="19"/>
        <v>0</v>
      </c>
      <c r="AE69" s="148"/>
      <c r="AF69" s="228"/>
      <c r="AG69" s="139"/>
      <c r="AH69" s="76"/>
    </row>
    <row r="70" spans="2:35" ht="15.75" thickTop="1" x14ac:dyDescent="0.25">
      <c r="C70" s="15">
        <f>SUM(C9:C69)</f>
        <v>221</v>
      </c>
      <c r="D70" s="6">
        <f>SUM(D9:D69)</f>
        <v>1003.3399999999999</v>
      </c>
      <c r="E70" s="13"/>
      <c r="F70" s="6">
        <f>SUM(F9:F69)</f>
        <v>1003.3399999999999</v>
      </c>
      <c r="G70" s="31"/>
      <c r="H70" s="17"/>
      <c r="I70" s="139"/>
      <c r="J70" s="76"/>
      <c r="O70" s="15">
        <f>SUM(O9:O69)</f>
        <v>111</v>
      </c>
      <c r="P70" s="6">
        <f>SUM(P9:P69)</f>
        <v>503.94</v>
      </c>
      <c r="Q70" s="13"/>
      <c r="R70" s="6">
        <f>SUM(R9:R69)</f>
        <v>503.94</v>
      </c>
      <c r="S70" s="31"/>
      <c r="T70" s="17"/>
      <c r="U70" s="139"/>
      <c r="V70" s="76"/>
      <c r="AA70" s="15">
        <f>SUM(AA9:AA69)</f>
        <v>196</v>
      </c>
      <c r="AB70" s="6">
        <f>SUM(AB9:AB69)</f>
        <v>889.84</v>
      </c>
      <c r="AC70" s="13"/>
      <c r="AD70" s="6">
        <f>SUM(AD9:AD69)</f>
        <v>889.84</v>
      </c>
      <c r="AE70" s="31"/>
      <c r="AF70" s="17"/>
      <c r="AG70" s="139"/>
      <c r="AH70" s="76"/>
    </row>
    <row r="71" spans="2:35" ht="15.75" thickBot="1" x14ac:dyDescent="0.3">
      <c r="C71" s="15"/>
      <c r="D71" s="6"/>
      <c r="E71" s="13"/>
      <c r="F71" s="6"/>
      <c r="G71" s="31"/>
      <c r="H71" s="17"/>
      <c r="I71" s="139"/>
      <c r="J71" s="76"/>
      <c r="O71" s="15"/>
      <c r="P71" s="6"/>
      <c r="Q71" s="13"/>
      <c r="R71" s="6"/>
      <c r="S71" s="31"/>
      <c r="T71" s="17"/>
      <c r="U71" s="139"/>
      <c r="V71" s="76"/>
      <c r="AA71" s="15"/>
      <c r="AB71" s="6"/>
      <c r="AC71" s="13"/>
      <c r="AD71" s="6"/>
      <c r="AE71" s="31"/>
      <c r="AF71" s="17"/>
      <c r="AG71" s="139"/>
      <c r="AH71" s="76"/>
    </row>
    <row r="72" spans="2:35" x14ac:dyDescent="0.25">
      <c r="C72" s="52" t="s">
        <v>4</v>
      </c>
      <c r="D72" s="242">
        <f>F4+F5-C70+F6+F7</f>
        <v>0</v>
      </c>
      <c r="E72" s="41"/>
      <c r="F72" s="6"/>
      <c r="G72" s="31"/>
      <c r="H72" s="17"/>
      <c r="I72" s="139"/>
      <c r="J72" s="76"/>
      <c r="O72" s="52" t="s">
        <v>4</v>
      </c>
      <c r="P72" s="242">
        <f>R4+R5-O70+R6+R7</f>
        <v>0</v>
      </c>
      <c r="Q72" s="41"/>
      <c r="R72" s="6"/>
      <c r="S72" s="31"/>
      <c r="T72" s="17"/>
      <c r="U72" s="139"/>
      <c r="V72" s="76"/>
      <c r="AA72" s="52" t="s">
        <v>4</v>
      </c>
      <c r="AB72" s="242">
        <f>AD4+AD5-AA70+AD6+AD7</f>
        <v>245</v>
      </c>
      <c r="AC72" s="41"/>
      <c r="AD72" s="6"/>
      <c r="AE72" s="31"/>
      <c r="AF72" s="17"/>
      <c r="AG72" s="139"/>
      <c r="AH72" s="76"/>
    </row>
    <row r="73" spans="2:35" x14ac:dyDescent="0.25">
      <c r="C73" s="1138" t="s">
        <v>19</v>
      </c>
      <c r="D73" s="1139"/>
      <c r="E73" s="40">
        <f>E4+E5-F70+E6+E7</f>
        <v>1.1368683772161603E-13</v>
      </c>
      <c r="F73" s="6"/>
      <c r="G73" s="6"/>
      <c r="H73" s="17"/>
      <c r="I73" s="139"/>
      <c r="J73" s="76"/>
      <c r="O73" s="1138" t="s">
        <v>19</v>
      </c>
      <c r="P73" s="1139"/>
      <c r="Q73" s="40">
        <f>Q4+Q5-R70+Q6+Q7</f>
        <v>0</v>
      </c>
      <c r="R73" s="6"/>
      <c r="S73" s="6"/>
      <c r="T73" s="17"/>
      <c r="U73" s="139"/>
      <c r="V73" s="76"/>
      <c r="AA73" s="1138" t="s">
        <v>19</v>
      </c>
      <c r="AB73" s="1139"/>
      <c r="AC73" s="40">
        <f>AC4+AC5-AD70+AC6+AC7</f>
        <v>1112.3000000000002</v>
      </c>
      <c r="AD73" s="6"/>
      <c r="AE73" s="6"/>
      <c r="AF73" s="17"/>
      <c r="AG73" s="139"/>
      <c r="AH73" s="76"/>
    </row>
    <row r="74" spans="2:35" ht="15.75" thickBot="1" x14ac:dyDescent="0.3">
      <c r="C74" s="45"/>
      <c r="D74" s="44"/>
      <c r="E74" s="42"/>
      <c r="F74" s="6"/>
      <c r="G74" s="31"/>
      <c r="H74" s="17"/>
      <c r="I74" s="139"/>
      <c r="J74" s="76"/>
      <c r="O74" s="45"/>
      <c r="P74" s="44"/>
      <c r="Q74" s="42"/>
      <c r="R74" s="6"/>
      <c r="S74" s="31"/>
      <c r="T74" s="17"/>
      <c r="U74" s="139"/>
      <c r="V74" s="76"/>
      <c r="AA74" s="45"/>
      <c r="AB74" s="44"/>
      <c r="AC74" s="42"/>
      <c r="AD74" s="6"/>
      <c r="AE74" s="31"/>
      <c r="AF74" s="17"/>
      <c r="AG74" s="139"/>
      <c r="AH74" s="76"/>
    </row>
    <row r="75" spans="2:35" x14ac:dyDescent="0.25">
      <c r="C75" s="15"/>
      <c r="D75" s="6"/>
      <c r="E75" s="13"/>
      <c r="F75" s="6"/>
      <c r="G75" s="31"/>
      <c r="H75" s="17"/>
      <c r="I75" s="139"/>
      <c r="J75" s="76"/>
      <c r="O75" s="15"/>
      <c r="P75" s="6"/>
      <c r="Q75" s="13"/>
      <c r="R75" s="6"/>
      <c r="S75" s="31"/>
      <c r="T75" s="17"/>
      <c r="U75" s="139"/>
      <c r="V75" s="76"/>
      <c r="AA75" s="15"/>
      <c r="AB75" s="6"/>
      <c r="AC75" s="13"/>
      <c r="AD75" s="6"/>
      <c r="AE75" s="31"/>
      <c r="AF75" s="17"/>
      <c r="AG75" s="139"/>
      <c r="AH75" s="76"/>
    </row>
    <row r="76" spans="2:35" x14ac:dyDescent="0.25">
      <c r="I76" s="139"/>
      <c r="J76" s="76"/>
      <c r="U76" s="139"/>
      <c r="V76" s="76"/>
      <c r="AG76" s="139"/>
      <c r="AH76" s="76"/>
    </row>
  </sheetData>
  <mergeCells count="9">
    <mergeCell ref="Y1:AE1"/>
    <mergeCell ref="Z5:Z6"/>
    <mergeCell ref="AA73:AB73"/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9" customWidth="1"/>
    <col min="10" max="10" width="11.42578125" style="12"/>
  </cols>
  <sheetData>
    <row r="1" spans="1:10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18"/>
    </row>
    <row r="4" spans="1:10" ht="15.75" thickTop="1" x14ac:dyDescent="0.25">
      <c r="B4" s="12"/>
      <c r="C4" s="135"/>
      <c r="D4" s="163"/>
      <c r="E4" s="5"/>
      <c r="F4" s="76"/>
      <c r="G4" s="76"/>
      <c r="I4" s="219"/>
    </row>
    <row r="5" spans="1:10" x14ac:dyDescent="0.25">
      <c r="A5" s="76" t="s">
        <v>44</v>
      </c>
      <c r="B5" s="235" t="s">
        <v>46</v>
      </c>
      <c r="C5" s="229"/>
      <c r="D5" s="163"/>
      <c r="E5" s="110"/>
      <c r="F5" s="76"/>
      <c r="G5" s="286">
        <f>F61</f>
        <v>0</v>
      </c>
      <c r="H5" s="7">
        <f>E4+E5-G5+E6+E7</f>
        <v>0</v>
      </c>
      <c r="I5" s="219"/>
    </row>
    <row r="6" spans="1:10" ht="15.75" thickBot="1" x14ac:dyDescent="0.3">
      <c r="B6" s="12"/>
      <c r="C6" s="229"/>
      <c r="D6" s="163"/>
      <c r="E6" s="110"/>
      <c r="F6" s="76"/>
      <c r="I6" s="220"/>
    </row>
    <row r="7" spans="1:10" ht="15.75" thickBot="1" x14ac:dyDescent="0.3">
      <c r="B7" s="12"/>
      <c r="C7" s="229"/>
      <c r="D7" s="163"/>
      <c r="E7" s="110"/>
      <c r="F7" s="76"/>
      <c r="I7" s="1140" t="s">
        <v>19</v>
      </c>
      <c r="J7" s="1142" t="s">
        <v>4</v>
      </c>
    </row>
    <row r="8" spans="1:10" ht="16.5" thickTop="1" thickBot="1" x14ac:dyDescent="0.3">
      <c r="B8" s="67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41"/>
      <c r="J8" s="1143"/>
    </row>
    <row r="9" spans="1:10" ht="15.75" thickTop="1" x14ac:dyDescent="0.25">
      <c r="A9" s="76"/>
      <c r="B9" s="142">
        <v>10</v>
      </c>
      <c r="C9" s="289"/>
      <c r="D9" s="96">
        <f t="shared" ref="D9:D13" si="0">C9*B9</f>
        <v>0</v>
      </c>
      <c r="E9" s="225"/>
      <c r="F9" s="72">
        <f t="shared" ref="F9:F13" si="1">D9</f>
        <v>0</v>
      </c>
      <c r="G9" s="73"/>
      <c r="H9" s="74"/>
      <c r="I9" s="219">
        <f>E5-F9+E6+E4</f>
        <v>0</v>
      </c>
      <c r="J9" s="134">
        <f>F4+F5+F6+F7-C9</f>
        <v>0</v>
      </c>
    </row>
    <row r="10" spans="1:10" x14ac:dyDescent="0.25">
      <c r="B10" s="142">
        <v>10</v>
      </c>
      <c r="C10" s="15"/>
      <c r="D10" s="96">
        <f t="shared" si="0"/>
        <v>0</v>
      </c>
      <c r="E10" s="225"/>
      <c r="F10" s="72">
        <f t="shared" si="1"/>
        <v>0</v>
      </c>
      <c r="G10" s="73"/>
      <c r="H10" s="292"/>
      <c r="I10" s="219">
        <f>I9-F10</f>
        <v>0</v>
      </c>
      <c r="J10" s="134">
        <f>J9-C10</f>
        <v>0</v>
      </c>
    </row>
    <row r="11" spans="1:10" x14ac:dyDescent="0.25">
      <c r="A11" s="58" t="s">
        <v>32</v>
      </c>
      <c r="B11" s="142">
        <f>B10</f>
        <v>10</v>
      </c>
      <c r="C11" s="289"/>
      <c r="D11" s="96">
        <f t="shared" si="0"/>
        <v>0</v>
      </c>
      <c r="E11" s="225"/>
      <c r="F11" s="72">
        <f t="shared" si="1"/>
        <v>0</v>
      </c>
      <c r="G11" s="73"/>
      <c r="H11" s="74"/>
      <c r="I11" s="219">
        <f t="shared" ref="I11:I59" si="2">I10-F11</f>
        <v>0</v>
      </c>
      <c r="J11" s="134">
        <f t="shared" ref="J11:J59" si="3">J10-C11</f>
        <v>0</v>
      </c>
    </row>
    <row r="12" spans="1:10" x14ac:dyDescent="0.25">
      <c r="A12" s="89"/>
      <c r="B12" s="142">
        <f t="shared" ref="B12:B60" si="4">B11</f>
        <v>10</v>
      </c>
      <c r="C12" s="289"/>
      <c r="D12" s="96">
        <f t="shared" si="0"/>
        <v>0</v>
      </c>
      <c r="E12" s="225"/>
      <c r="F12" s="72">
        <f t="shared" si="1"/>
        <v>0</v>
      </c>
      <c r="G12" s="73"/>
      <c r="H12" s="74"/>
      <c r="I12" s="219">
        <f t="shared" si="2"/>
        <v>0</v>
      </c>
      <c r="J12" s="134">
        <f t="shared" si="3"/>
        <v>0</v>
      </c>
    </row>
    <row r="13" spans="1:10" x14ac:dyDescent="0.25">
      <c r="B13" s="142">
        <f t="shared" si="4"/>
        <v>10</v>
      </c>
      <c r="C13" s="289"/>
      <c r="D13" s="96">
        <f t="shared" si="0"/>
        <v>0</v>
      </c>
      <c r="E13" s="225"/>
      <c r="F13" s="72">
        <f t="shared" si="1"/>
        <v>0</v>
      </c>
      <c r="G13" s="73"/>
      <c r="H13" s="74"/>
      <c r="I13" s="219">
        <f t="shared" si="2"/>
        <v>0</v>
      </c>
      <c r="J13" s="134">
        <f t="shared" si="3"/>
        <v>0</v>
      </c>
    </row>
    <row r="14" spans="1:10" x14ac:dyDescent="0.25">
      <c r="A14" s="58" t="s">
        <v>33</v>
      </c>
      <c r="B14" s="142">
        <f t="shared" si="4"/>
        <v>10</v>
      </c>
      <c r="C14" s="289"/>
      <c r="D14" s="306">
        <f>C14*B14</f>
        <v>0</v>
      </c>
      <c r="E14" s="547"/>
      <c r="F14" s="290">
        <f>D14</f>
        <v>0</v>
      </c>
      <c r="G14" s="291"/>
      <c r="H14" s="292"/>
      <c r="I14" s="307">
        <f t="shared" si="2"/>
        <v>0</v>
      </c>
      <c r="J14" s="294">
        <f t="shared" si="3"/>
        <v>0</v>
      </c>
    </row>
    <row r="15" spans="1:10" x14ac:dyDescent="0.25">
      <c r="B15" s="142">
        <f t="shared" si="4"/>
        <v>10</v>
      </c>
      <c r="C15" s="289"/>
      <c r="D15" s="96">
        <f>C15*B15</f>
        <v>0</v>
      </c>
      <c r="E15" s="225"/>
      <c r="F15" s="72">
        <f>D15</f>
        <v>0</v>
      </c>
      <c r="G15" s="73"/>
      <c r="H15" s="292"/>
      <c r="I15" s="307">
        <f t="shared" si="2"/>
        <v>0</v>
      </c>
      <c r="J15" s="294">
        <f t="shared" si="3"/>
        <v>0</v>
      </c>
    </row>
    <row r="16" spans="1:10" x14ac:dyDescent="0.25">
      <c r="B16" s="142">
        <f t="shared" si="4"/>
        <v>10</v>
      </c>
      <c r="C16" s="289"/>
      <c r="D16" s="96">
        <f t="shared" ref="D16:D60" si="5">C16*B16</f>
        <v>0</v>
      </c>
      <c r="E16" s="225"/>
      <c r="F16" s="72">
        <f t="shared" ref="F16:F60" si="6">D16</f>
        <v>0</v>
      </c>
      <c r="G16" s="73"/>
      <c r="H16" s="292"/>
      <c r="I16" s="307">
        <f t="shared" si="2"/>
        <v>0</v>
      </c>
      <c r="J16" s="294">
        <f t="shared" si="3"/>
        <v>0</v>
      </c>
    </row>
    <row r="17" spans="2:10" x14ac:dyDescent="0.25">
      <c r="B17" s="142">
        <f t="shared" si="4"/>
        <v>10</v>
      </c>
      <c r="C17" s="15"/>
      <c r="D17" s="96">
        <f t="shared" si="5"/>
        <v>0</v>
      </c>
      <c r="E17" s="225"/>
      <c r="F17" s="72">
        <f t="shared" si="6"/>
        <v>0</v>
      </c>
      <c r="G17" s="73"/>
      <c r="H17" s="292"/>
      <c r="I17" s="307">
        <f t="shared" si="2"/>
        <v>0</v>
      </c>
      <c r="J17" s="294">
        <f t="shared" si="3"/>
        <v>0</v>
      </c>
    </row>
    <row r="18" spans="2:10" x14ac:dyDescent="0.25">
      <c r="B18" s="142">
        <f t="shared" si="4"/>
        <v>10</v>
      </c>
      <c r="C18" s="15"/>
      <c r="D18" s="96">
        <f t="shared" si="5"/>
        <v>0</v>
      </c>
      <c r="E18" s="225"/>
      <c r="F18" s="72">
        <f t="shared" si="6"/>
        <v>0</v>
      </c>
      <c r="G18" s="73"/>
      <c r="H18" s="292"/>
      <c r="I18" s="307">
        <f t="shared" si="2"/>
        <v>0</v>
      </c>
      <c r="J18" s="294">
        <f t="shared" si="3"/>
        <v>0</v>
      </c>
    </row>
    <row r="19" spans="2:10" x14ac:dyDescent="0.25">
      <c r="B19" s="142">
        <f t="shared" si="4"/>
        <v>10</v>
      </c>
      <c r="C19" s="15"/>
      <c r="D19" s="96">
        <f t="shared" si="5"/>
        <v>0</v>
      </c>
      <c r="E19" s="225"/>
      <c r="F19" s="72">
        <f t="shared" si="6"/>
        <v>0</v>
      </c>
      <c r="G19" s="73"/>
      <c r="H19" s="292"/>
      <c r="I19" s="307">
        <f t="shared" si="2"/>
        <v>0</v>
      </c>
      <c r="J19" s="294">
        <f t="shared" si="3"/>
        <v>0</v>
      </c>
    </row>
    <row r="20" spans="2:10" x14ac:dyDescent="0.25">
      <c r="B20" s="142">
        <f t="shared" si="4"/>
        <v>10</v>
      </c>
      <c r="C20" s="15"/>
      <c r="D20" s="96">
        <f t="shared" si="5"/>
        <v>0</v>
      </c>
      <c r="E20" s="225"/>
      <c r="F20" s="72">
        <f t="shared" si="6"/>
        <v>0</v>
      </c>
      <c r="G20" s="73"/>
      <c r="H20" s="292"/>
      <c r="I20" s="307">
        <f t="shared" si="2"/>
        <v>0</v>
      </c>
      <c r="J20" s="294">
        <f t="shared" si="3"/>
        <v>0</v>
      </c>
    </row>
    <row r="21" spans="2:10" x14ac:dyDescent="0.25">
      <c r="B21" s="142">
        <f t="shared" si="4"/>
        <v>10</v>
      </c>
      <c r="C21" s="15"/>
      <c r="D21" s="96">
        <f t="shared" si="5"/>
        <v>0</v>
      </c>
      <c r="E21" s="225"/>
      <c r="F21" s="72">
        <f t="shared" si="6"/>
        <v>0</v>
      </c>
      <c r="G21" s="73"/>
      <c r="H21" s="292"/>
      <c r="I21" s="307">
        <f t="shared" si="2"/>
        <v>0</v>
      </c>
      <c r="J21" s="294">
        <f t="shared" si="3"/>
        <v>0</v>
      </c>
    </row>
    <row r="22" spans="2:10" x14ac:dyDescent="0.25">
      <c r="B22" s="142">
        <f t="shared" si="4"/>
        <v>10</v>
      </c>
      <c r="C22" s="15"/>
      <c r="D22" s="96">
        <f t="shared" si="5"/>
        <v>0</v>
      </c>
      <c r="E22" s="225"/>
      <c r="F22" s="72">
        <f t="shared" si="6"/>
        <v>0</v>
      </c>
      <c r="G22" s="73"/>
      <c r="H22" s="292"/>
      <c r="I22" s="219">
        <f t="shared" si="2"/>
        <v>0</v>
      </c>
      <c r="J22" s="294">
        <f t="shared" si="3"/>
        <v>0</v>
      </c>
    </row>
    <row r="23" spans="2:10" x14ac:dyDescent="0.25">
      <c r="B23" s="142">
        <f t="shared" si="4"/>
        <v>10</v>
      </c>
      <c r="C23" s="15"/>
      <c r="D23" s="96">
        <f t="shared" si="5"/>
        <v>0</v>
      </c>
      <c r="E23" s="225"/>
      <c r="F23" s="72">
        <f t="shared" si="6"/>
        <v>0</v>
      </c>
      <c r="G23" s="73"/>
      <c r="H23" s="74"/>
      <c r="I23" s="219">
        <f t="shared" si="2"/>
        <v>0</v>
      </c>
      <c r="J23" s="134">
        <f t="shared" si="3"/>
        <v>0</v>
      </c>
    </row>
    <row r="24" spans="2:10" x14ac:dyDescent="0.25">
      <c r="B24" s="142">
        <f t="shared" si="4"/>
        <v>10</v>
      </c>
      <c r="C24" s="15"/>
      <c r="D24" s="96">
        <f t="shared" si="5"/>
        <v>0</v>
      </c>
      <c r="E24" s="225"/>
      <c r="F24" s="72">
        <f t="shared" si="6"/>
        <v>0</v>
      </c>
      <c r="G24" s="73"/>
      <c r="H24" s="74"/>
      <c r="I24" s="219">
        <f t="shared" si="2"/>
        <v>0</v>
      </c>
      <c r="J24" s="134">
        <f t="shared" si="3"/>
        <v>0</v>
      </c>
    </row>
    <row r="25" spans="2:10" x14ac:dyDescent="0.25">
      <c r="B25" s="142">
        <f t="shared" si="4"/>
        <v>10</v>
      </c>
      <c r="C25" s="15"/>
      <c r="D25" s="96">
        <f t="shared" si="5"/>
        <v>0</v>
      </c>
      <c r="E25" s="225"/>
      <c r="F25" s="72">
        <f t="shared" si="6"/>
        <v>0</v>
      </c>
      <c r="G25" s="73"/>
      <c r="H25" s="74"/>
      <c r="I25" s="219">
        <f t="shared" si="2"/>
        <v>0</v>
      </c>
      <c r="J25" s="134">
        <f t="shared" si="3"/>
        <v>0</v>
      </c>
    </row>
    <row r="26" spans="2:10" x14ac:dyDescent="0.25">
      <c r="B26" s="142">
        <f t="shared" si="4"/>
        <v>10</v>
      </c>
      <c r="C26" s="15"/>
      <c r="D26" s="96">
        <f t="shared" si="5"/>
        <v>0</v>
      </c>
      <c r="E26" s="225"/>
      <c r="F26" s="72">
        <f t="shared" si="6"/>
        <v>0</v>
      </c>
      <c r="G26" s="73"/>
      <c r="H26" s="74"/>
      <c r="I26" s="219">
        <f t="shared" si="2"/>
        <v>0</v>
      </c>
      <c r="J26" s="134">
        <f t="shared" si="3"/>
        <v>0</v>
      </c>
    </row>
    <row r="27" spans="2:10" x14ac:dyDescent="0.25">
      <c r="B27" s="142">
        <f t="shared" si="4"/>
        <v>10</v>
      </c>
      <c r="C27" s="15"/>
      <c r="D27" s="96">
        <f t="shared" si="5"/>
        <v>0</v>
      </c>
      <c r="E27" s="225"/>
      <c r="F27" s="72">
        <f t="shared" si="6"/>
        <v>0</v>
      </c>
      <c r="G27" s="73"/>
      <c r="H27" s="74"/>
      <c r="I27" s="219">
        <f t="shared" si="2"/>
        <v>0</v>
      </c>
      <c r="J27" s="134">
        <f t="shared" si="3"/>
        <v>0</v>
      </c>
    </row>
    <row r="28" spans="2:10" x14ac:dyDescent="0.25">
      <c r="B28" s="142">
        <f t="shared" si="4"/>
        <v>10</v>
      </c>
      <c r="C28" s="15"/>
      <c r="D28" s="96">
        <f t="shared" si="5"/>
        <v>0</v>
      </c>
      <c r="E28" s="225"/>
      <c r="F28" s="72">
        <f t="shared" si="6"/>
        <v>0</v>
      </c>
      <c r="G28" s="73"/>
      <c r="H28" s="74"/>
      <c r="I28" s="219">
        <f t="shared" si="2"/>
        <v>0</v>
      </c>
      <c r="J28" s="134">
        <f t="shared" si="3"/>
        <v>0</v>
      </c>
    </row>
    <row r="29" spans="2:10" x14ac:dyDescent="0.25">
      <c r="B29" s="142">
        <f t="shared" si="4"/>
        <v>10</v>
      </c>
      <c r="C29" s="15"/>
      <c r="D29" s="96">
        <f t="shared" si="5"/>
        <v>0</v>
      </c>
      <c r="E29" s="225"/>
      <c r="F29" s="72">
        <f t="shared" si="6"/>
        <v>0</v>
      </c>
      <c r="G29" s="73"/>
      <c r="H29" s="74"/>
      <c r="I29" s="219">
        <f t="shared" si="2"/>
        <v>0</v>
      </c>
      <c r="J29" s="134">
        <f t="shared" si="3"/>
        <v>0</v>
      </c>
    </row>
    <row r="30" spans="2:10" x14ac:dyDescent="0.25">
      <c r="B30" s="142">
        <f t="shared" si="4"/>
        <v>10</v>
      </c>
      <c r="C30" s="15"/>
      <c r="D30" s="96">
        <f t="shared" si="5"/>
        <v>0</v>
      </c>
      <c r="E30" s="225"/>
      <c r="F30" s="72">
        <f t="shared" si="6"/>
        <v>0</v>
      </c>
      <c r="G30" s="73"/>
      <c r="H30" s="74"/>
      <c r="I30" s="219">
        <f t="shared" si="2"/>
        <v>0</v>
      </c>
      <c r="J30" s="134">
        <f t="shared" si="3"/>
        <v>0</v>
      </c>
    </row>
    <row r="31" spans="2:10" x14ac:dyDescent="0.25">
      <c r="B31" s="142">
        <f t="shared" si="4"/>
        <v>10</v>
      </c>
      <c r="C31" s="15"/>
      <c r="D31" s="96">
        <f t="shared" si="5"/>
        <v>0</v>
      </c>
      <c r="E31" s="225"/>
      <c r="F31" s="72">
        <f t="shared" si="6"/>
        <v>0</v>
      </c>
      <c r="G31" s="73"/>
      <c r="H31" s="74"/>
      <c r="I31" s="219">
        <f t="shared" si="2"/>
        <v>0</v>
      </c>
      <c r="J31" s="134">
        <f t="shared" si="3"/>
        <v>0</v>
      </c>
    </row>
    <row r="32" spans="2:10" x14ac:dyDescent="0.25">
      <c r="B32" s="142">
        <f t="shared" si="4"/>
        <v>10</v>
      </c>
      <c r="C32" s="15"/>
      <c r="D32" s="96">
        <f t="shared" si="5"/>
        <v>0</v>
      </c>
      <c r="E32" s="225"/>
      <c r="F32" s="72">
        <f t="shared" si="6"/>
        <v>0</v>
      </c>
      <c r="G32" s="73"/>
      <c r="H32" s="74"/>
      <c r="I32" s="219">
        <f t="shared" si="2"/>
        <v>0</v>
      </c>
      <c r="J32" s="134">
        <f t="shared" si="3"/>
        <v>0</v>
      </c>
    </row>
    <row r="33" spans="1:10" x14ac:dyDescent="0.25">
      <c r="B33" s="142">
        <f t="shared" si="4"/>
        <v>10</v>
      </c>
      <c r="C33" s="15"/>
      <c r="D33" s="96">
        <f t="shared" si="5"/>
        <v>0</v>
      </c>
      <c r="E33" s="143"/>
      <c r="F33" s="72">
        <f t="shared" si="6"/>
        <v>0</v>
      </c>
      <c r="G33" s="73"/>
      <c r="H33" s="74"/>
      <c r="I33" s="219">
        <f t="shared" si="2"/>
        <v>0</v>
      </c>
      <c r="J33" s="134">
        <f t="shared" si="3"/>
        <v>0</v>
      </c>
    </row>
    <row r="34" spans="1:10" x14ac:dyDescent="0.25">
      <c r="B34" s="142">
        <f t="shared" si="4"/>
        <v>10</v>
      </c>
      <c r="C34" s="15"/>
      <c r="D34" s="96">
        <f t="shared" si="5"/>
        <v>0</v>
      </c>
      <c r="E34" s="143"/>
      <c r="F34" s="72">
        <f t="shared" si="6"/>
        <v>0</v>
      </c>
      <c r="G34" s="73"/>
      <c r="H34" s="74"/>
      <c r="I34" s="219">
        <f t="shared" si="2"/>
        <v>0</v>
      </c>
      <c r="J34" s="134">
        <f t="shared" si="3"/>
        <v>0</v>
      </c>
    </row>
    <row r="35" spans="1:10" x14ac:dyDescent="0.25">
      <c r="B35" s="142">
        <f t="shared" si="4"/>
        <v>10</v>
      </c>
      <c r="C35" s="15"/>
      <c r="D35" s="96">
        <f t="shared" si="5"/>
        <v>0</v>
      </c>
      <c r="E35" s="143"/>
      <c r="F35" s="72">
        <f t="shared" si="6"/>
        <v>0</v>
      </c>
      <c r="G35" s="73"/>
      <c r="H35" s="74"/>
      <c r="I35" s="219">
        <f t="shared" si="2"/>
        <v>0</v>
      </c>
      <c r="J35" s="134">
        <f t="shared" si="3"/>
        <v>0</v>
      </c>
    </row>
    <row r="36" spans="1:10" x14ac:dyDescent="0.25">
      <c r="A36" s="79"/>
      <c r="B36" s="142">
        <f t="shared" si="4"/>
        <v>10</v>
      </c>
      <c r="C36" s="15"/>
      <c r="D36" s="96">
        <f t="shared" si="5"/>
        <v>0</v>
      </c>
      <c r="E36" s="143"/>
      <c r="F36" s="72">
        <f t="shared" si="6"/>
        <v>0</v>
      </c>
      <c r="G36" s="73"/>
      <c r="H36" s="74"/>
      <c r="I36" s="219">
        <f t="shared" si="2"/>
        <v>0</v>
      </c>
      <c r="J36" s="134">
        <f t="shared" si="3"/>
        <v>0</v>
      </c>
    </row>
    <row r="37" spans="1:10" x14ac:dyDescent="0.25">
      <c r="B37" s="142">
        <f t="shared" si="4"/>
        <v>10</v>
      </c>
      <c r="C37" s="15"/>
      <c r="D37" s="96">
        <f t="shared" si="5"/>
        <v>0</v>
      </c>
      <c r="E37" s="143"/>
      <c r="F37" s="72">
        <f t="shared" si="6"/>
        <v>0</v>
      </c>
      <c r="G37" s="73"/>
      <c r="H37" s="74"/>
      <c r="I37" s="219">
        <f t="shared" si="2"/>
        <v>0</v>
      </c>
      <c r="J37" s="134">
        <f t="shared" si="3"/>
        <v>0</v>
      </c>
    </row>
    <row r="38" spans="1:10" x14ac:dyDescent="0.25">
      <c r="B38" s="142">
        <f t="shared" si="4"/>
        <v>10</v>
      </c>
      <c r="C38" s="15"/>
      <c r="D38" s="96">
        <f t="shared" si="5"/>
        <v>0</v>
      </c>
      <c r="E38" s="225"/>
      <c r="F38" s="72">
        <f t="shared" si="6"/>
        <v>0</v>
      </c>
      <c r="G38" s="73"/>
      <c r="H38" s="74"/>
      <c r="I38" s="219">
        <f t="shared" si="2"/>
        <v>0</v>
      </c>
      <c r="J38" s="134">
        <f t="shared" si="3"/>
        <v>0</v>
      </c>
    </row>
    <row r="39" spans="1:10" x14ac:dyDescent="0.25">
      <c r="B39" s="142">
        <f t="shared" si="4"/>
        <v>10</v>
      </c>
      <c r="C39" s="15"/>
      <c r="D39" s="96">
        <f t="shared" si="5"/>
        <v>0</v>
      </c>
      <c r="E39" s="225"/>
      <c r="F39" s="72">
        <f t="shared" si="6"/>
        <v>0</v>
      </c>
      <c r="G39" s="73"/>
      <c r="H39" s="74"/>
      <c r="I39" s="219">
        <f t="shared" si="2"/>
        <v>0</v>
      </c>
      <c r="J39" s="134">
        <f t="shared" si="3"/>
        <v>0</v>
      </c>
    </row>
    <row r="40" spans="1:10" x14ac:dyDescent="0.25">
      <c r="B40" s="142">
        <f t="shared" si="4"/>
        <v>10</v>
      </c>
      <c r="C40" s="15"/>
      <c r="D40" s="96">
        <f t="shared" si="5"/>
        <v>0</v>
      </c>
      <c r="E40" s="225"/>
      <c r="F40" s="72">
        <f t="shared" si="6"/>
        <v>0</v>
      </c>
      <c r="G40" s="73"/>
      <c r="H40" s="74"/>
      <c r="I40" s="219">
        <f t="shared" si="2"/>
        <v>0</v>
      </c>
      <c r="J40" s="134">
        <f t="shared" si="3"/>
        <v>0</v>
      </c>
    </row>
    <row r="41" spans="1:10" x14ac:dyDescent="0.25">
      <c r="B41" s="142">
        <f t="shared" si="4"/>
        <v>10</v>
      </c>
      <c r="C41" s="15"/>
      <c r="D41" s="96">
        <f t="shared" si="5"/>
        <v>0</v>
      </c>
      <c r="E41" s="225"/>
      <c r="F41" s="72">
        <f t="shared" si="6"/>
        <v>0</v>
      </c>
      <c r="G41" s="73"/>
      <c r="H41" s="74"/>
      <c r="I41" s="219">
        <f t="shared" si="2"/>
        <v>0</v>
      </c>
      <c r="J41" s="134">
        <f t="shared" si="3"/>
        <v>0</v>
      </c>
    </row>
    <row r="42" spans="1:10" x14ac:dyDescent="0.25">
      <c r="B42" s="142">
        <f t="shared" si="4"/>
        <v>10</v>
      </c>
      <c r="C42" s="15"/>
      <c r="D42" s="96">
        <f t="shared" si="5"/>
        <v>0</v>
      </c>
      <c r="E42" s="225"/>
      <c r="F42" s="72">
        <f t="shared" si="6"/>
        <v>0</v>
      </c>
      <c r="G42" s="73"/>
      <c r="H42" s="74"/>
      <c r="I42" s="219">
        <f t="shared" si="2"/>
        <v>0</v>
      </c>
      <c r="J42" s="134">
        <f t="shared" si="3"/>
        <v>0</v>
      </c>
    </row>
    <row r="43" spans="1:10" x14ac:dyDescent="0.25">
      <c r="B43" s="142">
        <f t="shared" si="4"/>
        <v>10</v>
      </c>
      <c r="C43" s="15"/>
      <c r="D43" s="96">
        <f t="shared" si="5"/>
        <v>0</v>
      </c>
      <c r="E43" s="225"/>
      <c r="F43" s="72">
        <f t="shared" si="6"/>
        <v>0</v>
      </c>
      <c r="G43" s="73"/>
      <c r="H43" s="74"/>
      <c r="I43" s="219">
        <f t="shared" si="2"/>
        <v>0</v>
      </c>
      <c r="J43" s="134">
        <f t="shared" si="3"/>
        <v>0</v>
      </c>
    </row>
    <row r="44" spans="1:10" x14ac:dyDescent="0.25">
      <c r="B44" s="142">
        <f t="shared" si="4"/>
        <v>10</v>
      </c>
      <c r="C44" s="15"/>
      <c r="D44" s="96">
        <f t="shared" si="5"/>
        <v>0</v>
      </c>
      <c r="E44" s="225"/>
      <c r="F44" s="72">
        <f t="shared" si="6"/>
        <v>0</v>
      </c>
      <c r="G44" s="73"/>
      <c r="H44" s="74"/>
      <c r="I44" s="219">
        <f t="shared" si="2"/>
        <v>0</v>
      </c>
      <c r="J44" s="134">
        <f t="shared" si="3"/>
        <v>0</v>
      </c>
    </row>
    <row r="45" spans="1:10" x14ac:dyDescent="0.25">
      <c r="B45" s="142">
        <f t="shared" si="4"/>
        <v>10</v>
      </c>
      <c r="C45" s="15"/>
      <c r="D45" s="96">
        <f t="shared" si="5"/>
        <v>0</v>
      </c>
      <c r="E45" s="225"/>
      <c r="F45" s="72">
        <f t="shared" si="6"/>
        <v>0</v>
      </c>
      <c r="G45" s="73"/>
      <c r="H45" s="74"/>
      <c r="I45" s="219">
        <f t="shared" si="2"/>
        <v>0</v>
      </c>
      <c r="J45" s="134">
        <f t="shared" si="3"/>
        <v>0</v>
      </c>
    </row>
    <row r="46" spans="1:10" x14ac:dyDescent="0.25">
      <c r="B46" s="142">
        <f t="shared" si="4"/>
        <v>10</v>
      </c>
      <c r="C46" s="15"/>
      <c r="D46" s="96">
        <f t="shared" si="5"/>
        <v>0</v>
      </c>
      <c r="E46" s="225"/>
      <c r="F46" s="72">
        <f t="shared" si="6"/>
        <v>0</v>
      </c>
      <c r="G46" s="73"/>
      <c r="H46" s="74"/>
      <c r="I46" s="219">
        <f t="shared" si="2"/>
        <v>0</v>
      </c>
      <c r="J46" s="134">
        <f t="shared" si="3"/>
        <v>0</v>
      </c>
    </row>
    <row r="47" spans="1:10" x14ac:dyDescent="0.25">
      <c r="B47" s="142">
        <f t="shared" si="4"/>
        <v>10</v>
      </c>
      <c r="C47" s="15"/>
      <c r="D47" s="96">
        <f t="shared" si="5"/>
        <v>0</v>
      </c>
      <c r="E47" s="225"/>
      <c r="F47" s="72">
        <f t="shared" si="6"/>
        <v>0</v>
      </c>
      <c r="G47" s="73"/>
      <c r="H47" s="74"/>
      <c r="I47" s="219">
        <f t="shared" si="2"/>
        <v>0</v>
      </c>
      <c r="J47" s="134">
        <f t="shared" si="3"/>
        <v>0</v>
      </c>
    </row>
    <row r="48" spans="1:10" x14ac:dyDescent="0.25">
      <c r="B48" s="142">
        <f t="shared" si="4"/>
        <v>10</v>
      </c>
      <c r="C48" s="15"/>
      <c r="D48" s="96">
        <f t="shared" si="5"/>
        <v>0</v>
      </c>
      <c r="E48" s="225"/>
      <c r="F48" s="72">
        <f t="shared" si="6"/>
        <v>0</v>
      </c>
      <c r="G48" s="73"/>
      <c r="H48" s="74"/>
      <c r="I48" s="219">
        <f t="shared" si="2"/>
        <v>0</v>
      </c>
      <c r="J48" s="134">
        <f t="shared" si="3"/>
        <v>0</v>
      </c>
    </row>
    <row r="49" spans="2:10" x14ac:dyDescent="0.25">
      <c r="B49" s="142">
        <f t="shared" si="4"/>
        <v>10</v>
      </c>
      <c r="C49" s="15"/>
      <c r="D49" s="96">
        <f t="shared" si="5"/>
        <v>0</v>
      </c>
      <c r="E49" s="225"/>
      <c r="F49" s="72">
        <f t="shared" si="6"/>
        <v>0</v>
      </c>
      <c r="G49" s="73"/>
      <c r="H49" s="74"/>
      <c r="I49" s="219">
        <f t="shared" si="2"/>
        <v>0</v>
      </c>
      <c r="J49" s="134">
        <f t="shared" si="3"/>
        <v>0</v>
      </c>
    </row>
    <row r="50" spans="2:10" x14ac:dyDescent="0.25">
      <c r="B50" s="142">
        <f t="shared" si="4"/>
        <v>10</v>
      </c>
      <c r="C50" s="15"/>
      <c r="D50" s="96">
        <f t="shared" si="5"/>
        <v>0</v>
      </c>
      <c r="E50" s="225"/>
      <c r="F50" s="72">
        <f t="shared" si="6"/>
        <v>0</v>
      </c>
      <c r="G50" s="73"/>
      <c r="H50" s="74"/>
      <c r="I50" s="219">
        <f t="shared" si="2"/>
        <v>0</v>
      </c>
      <c r="J50" s="134">
        <f t="shared" si="3"/>
        <v>0</v>
      </c>
    </row>
    <row r="51" spans="2:10" x14ac:dyDescent="0.25">
      <c r="B51" s="142">
        <f t="shared" si="4"/>
        <v>10</v>
      </c>
      <c r="C51" s="15"/>
      <c r="D51" s="96">
        <f t="shared" si="5"/>
        <v>0</v>
      </c>
      <c r="E51" s="225"/>
      <c r="F51" s="72">
        <f t="shared" si="6"/>
        <v>0</v>
      </c>
      <c r="G51" s="73"/>
      <c r="H51" s="74"/>
      <c r="I51" s="219">
        <f t="shared" si="2"/>
        <v>0</v>
      </c>
      <c r="J51" s="134">
        <f t="shared" si="3"/>
        <v>0</v>
      </c>
    </row>
    <row r="52" spans="2:10" x14ac:dyDescent="0.25">
      <c r="B52" s="142">
        <f t="shared" si="4"/>
        <v>10</v>
      </c>
      <c r="C52" s="15"/>
      <c r="D52" s="96">
        <f t="shared" si="5"/>
        <v>0</v>
      </c>
      <c r="E52" s="225"/>
      <c r="F52" s="72">
        <f t="shared" si="6"/>
        <v>0</v>
      </c>
      <c r="G52" s="73"/>
      <c r="H52" s="74"/>
      <c r="I52" s="219">
        <f t="shared" si="2"/>
        <v>0</v>
      </c>
      <c r="J52" s="134">
        <f t="shared" si="3"/>
        <v>0</v>
      </c>
    </row>
    <row r="53" spans="2:10" x14ac:dyDescent="0.25">
      <c r="B53" s="142">
        <f t="shared" si="4"/>
        <v>10</v>
      </c>
      <c r="C53" s="15"/>
      <c r="D53" s="96">
        <f t="shared" si="5"/>
        <v>0</v>
      </c>
      <c r="E53" s="225"/>
      <c r="F53" s="72">
        <f t="shared" si="6"/>
        <v>0</v>
      </c>
      <c r="G53" s="73"/>
      <c r="H53" s="74"/>
      <c r="I53" s="219">
        <f t="shared" si="2"/>
        <v>0</v>
      </c>
      <c r="J53" s="134">
        <f t="shared" si="3"/>
        <v>0</v>
      </c>
    </row>
    <row r="54" spans="2:10" x14ac:dyDescent="0.25">
      <c r="B54" s="142">
        <f t="shared" si="4"/>
        <v>10</v>
      </c>
      <c r="C54" s="15"/>
      <c r="D54" s="96">
        <f t="shared" si="5"/>
        <v>0</v>
      </c>
      <c r="E54" s="225"/>
      <c r="F54" s="72">
        <f t="shared" si="6"/>
        <v>0</v>
      </c>
      <c r="G54" s="73"/>
      <c r="H54" s="74"/>
      <c r="I54" s="219">
        <f t="shared" si="2"/>
        <v>0</v>
      </c>
      <c r="J54" s="134">
        <f t="shared" si="3"/>
        <v>0</v>
      </c>
    </row>
    <row r="55" spans="2:10" x14ac:dyDescent="0.25">
      <c r="B55" s="142">
        <f t="shared" si="4"/>
        <v>10</v>
      </c>
      <c r="C55" s="15"/>
      <c r="D55" s="96">
        <f t="shared" si="5"/>
        <v>0</v>
      </c>
      <c r="E55" s="225"/>
      <c r="F55" s="72">
        <f t="shared" si="6"/>
        <v>0</v>
      </c>
      <c r="G55" s="73"/>
      <c r="H55" s="74"/>
      <c r="I55" s="219">
        <f t="shared" si="2"/>
        <v>0</v>
      </c>
      <c r="J55" s="134">
        <f t="shared" si="3"/>
        <v>0</v>
      </c>
    </row>
    <row r="56" spans="2:10" x14ac:dyDescent="0.25">
      <c r="B56" s="142">
        <f t="shared" si="4"/>
        <v>10</v>
      </c>
      <c r="C56" s="15"/>
      <c r="D56" s="96">
        <f t="shared" si="5"/>
        <v>0</v>
      </c>
      <c r="E56" s="225"/>
      <c r="F56" s="72">
        <f t="shared" si="6"/>
        <v>0</v>
      </c>
      <c r="G56" s="73"/>
      <c r="H56" s="74"/>
      <c r="I56" s="219">
        <f t="shared" si="2"/>
        <v>0</v>
      </c>
      <c r="J56" s="134">
        <f t="shared" si="3"/>
        <v>0</v>
      </c>
    </row>
    <row r="57" spans="2:10" x14ac:dyDescent="0.25">
      <c r="B57" s="142">
        <f t="shared" si="4"/>
        <v>10</v>
      </c>
      <c r="C57" s="15"/>
      <c r="D57" s="96">
        <f t="shared" si="5"/>
        <v>0</v>
      </c>
      <c r="E57" s="225"/>
      <c r="F57" s="72">
        <f t="shared" si="6"/>
        <v>0</v>
      </c>
      <c r="G57" s="73"/>
      <c r="H57" s="74"/>
      <c r="I57" s="219">
        <f t="shared" si="2"/>
        <v>0</v>
      </c>
      <c r="J57" s="134">
        <f t="shared" si="3"/>
        <v>0</v>
      </c>
    </row>
    <row r="58" spans="2:10" x14ac:dyDescent="0.25">
      <c r="B58" s="142">
        <f t="shared" si="4"/>
        <v>10</v>
      </c>
      <c r="C58" s="15"/>
      <c r="D58" s="96">
        <f t="shared" si="5"/>
        <v>0</v>
      </c>
      <c r="E58" s="225"/>
      <c r="F58" s="72">
        <f t="shared" si="6"/>
        <v>0</v>
      </c>
      <c r="G58" s="73"/>
      <c r="H58" s="74"/>
      <c r="I58" s="219">
        <f t="shared" si="2"/>
        <v>0</v>
      </c>
      <c r="J58" s="134">
        <f t="shared" si="3"/>
        <v>0</v>
      </c>
    </row>
    <row r="59" spans="2:10" x14ac:dyDescent="0.25">
      <c r="B59" s="142">
        <f t="shared" si="4"/>
        <v>10</v>
      </c>
      <c r="C59" s="15"/>
      <c r="D59" s="96">
        <f t="shared" si="5"/>
        <v>0</v>
      </c>
      <c r="E59" s="225"/>
      <c r="F59" s="72">
        <f t="shared" si="6"/>
        <v>0</v>
      </c>
      <c r="G59" s="73"/>
      <c r="H59" s="74"/>
      <c r="I59" s="219">
        <f t="shared" si="2"/>
        <v>0</v>
      </c>
      <c r="J59" s="134">
        <f t="shared" si="3"/>
        <v>0</v>
      </c>
    </row>
    <row r="60" spans="2:10" ht="15.75" thickBot="1" x14ac:dyDescent="0.3">
      <c r="B60" s="142">
        <f t="shared" si="4"/>
        <v>10</v>
      </c>
      <c r="C60" s="38"/>
      <c r="D60" s="164">
        <f t="shared" si="5"/>
        <v>0</v>
      </c>
      <c r="E60" s="227"/>
      <c r="F60" s="164">
        <f t="shared" si="6"/>
        <v>0</v>
      </c>
      <c r="G60" s="148"/>
      <c r="H60" s="228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2" t="s">
        <v>4</v>
      </c>
      <c r="D63" s="43">
        <f>F4+F5-C61+F6+F7</f>
        <v>0</v>
      </c>
      <c r="E63" s="41"/>
      <c r="F63" s="6"/>
      <c r="G63" s="31"/>
      <c r="H63" s="17"/>
    </row>
    <row r="64" spans="2:10" x14ac:dyDescent="0.25">
      <c r="C64" s="1138" t="s">
        <v>19</v>
      </c>
      <c r="D64" s="1139"/>
      <c r="E64" s="40">
        <f>E4+E5-F61+E6+E7</f>
        <v>0</v>
      </c>
      <c r="F64" s="6"/>
      <c r="G64" s="6"/>
      <c r="H64" s="17"/>
    </row>
    <row r="65" spans="3:8" ht="15.75" thickBot="1" x14ac:dyDescent="0.3">
      <c r="C65" s="45"/>
      <c r="D65" s="44"/>
      <c r="E65" s="42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selection activeCell="D15" sqref="D15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44" t="s">
        <v>269</v>
      </c>
      <c r="B1" s="1144"/>
      <c r="C1" s="1144"/>
      <c r="D1" s="1144"/>
      <c r="E1" s="1144"/>
      <c r="F1" s="1144"/>
      <c r="G1" s="1144"/>
      <c r="H1" s="103">
        <v>1</v>
      </c>
    </row>
    <row r="2" spans="1:10" ht="15.75" thickBot="1" x14ac:dyDescent="0.3">
      <c r="B2" s="743"/>
      <c r="D2" s="48"/>
      <c r="F2" s="5"/>
    </row>
    <row r="3" spans="1:10" ht="16.5" thickTop="1" thickBot="1" x14ac:dyDescent="0.3">
      <c r="A3" s="8" t="s">
        <v>0</v>
      </c>
      <c r="B3" s="584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26.25" customHeight="1" thickTop="1" x14ac:dyDescent="0.25">
      <c r="B4" s="1149" t="s">
        <v>80</v>
      </c>
      <c r="C4" s="320"/>
      <c r="D4" s="478"/>
      <c r="E4" s="375"/>
      <c r="F4" s="346"/>
      <c r="G4" s="76"/>
    </row>
    <row r="5" spans="1:10" ht="15" customHeight="1" thickBot="1" x14ac:dyDescent="0.3">
      <c r="A5" s="518" t="s">
        <v>105</v>
      </c>
      <c r="B5" s="1150"/>
      <c r="C5" s="320">
        <v>68</v>
      </c>
      <c r="D5" s="478">
        <v>44342</v>
      </c>
      <c r="E5" s="375">
        <v>907.54</v>
      </c>
      <c r="F5" s="346">
        <v>30</v>
      </c>
      <c r="G5" s="332">
        <f>F37</f>
        <v>1264.94</v>
      </c>
      <c r="H5" s="61">
        <f>E4+E5+E6-G5</f>
        <v>0</v>
      </c>
    </row>
    <row r="6" spans="1:10" ht="16.5" customHeight="1" thickBot="1" x14ac:dyDescent="0.3">
      <c r="A6" s="668"/>
      <c r="B6" s="479"/>
      <c r="C6" s="320"/>
      <c r="D6" s="478"/>
      <c r="E6" s="375">
        <v>357.4</v>
      </c>
      <c r="F6" s="346">
        <v>13</v>
      </c>
      <c r="G6" s="268"/>
      <c r="H6" s="265"/>
      <c r="I6" s="265"/>
    </row>
    <row r="7" spans="1:10" ht="15.75" customHeight="1" thickBot="1" x14ac:dyDescent="0.35">
      <c r="A7" s="668"/>
      <c r="B7" s="466"/>
      <c r="C7" s="320"/>
      <c r="D7" s="478"/>
      <c r="E7" s="375"/>
      <c r="F7" s="346"/>
      <c r="G7" s="268"/>
      <c r="H7" s="265"/>
      <c r="I7" s="819"/>
      <c r="J7" s="600"/>
    </row>
    <row r="8" spans="1:10" ht="16.5" customHeight="1" thickTop="1" thickBot="1" x14ac:dyDescent="0.3">
      <c r="A8" s="265"/>
      <c r="B8" s="744"/>
      <c r="C8" s="320"/>
      <c r="D8" s="341"/>
      <c r="E8" s="476"/>
      <c r="F8" s="477"/>
      <c r="G8" s="268"/>
      <c r="H8" s="265"/>
      <c r="I8" s="1145" t="s">
        <v>50</v>
      </c>
      <c r="J8" s="114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7" t="s">
        <v>3</v>
      </c>
      <c r="E9" s="21" t="s">
        <v>2</v>
      </c>
      <c r="F9" s="120" t="s">
        <v>9</v>
      </c>
      <c r="G9" s="820" t="s">
        <v>15</v>
      </c>
      <c r="H9" s="821"/>
      <c r="I9" s="1146"/>
      <c r="J9" s="1148"/>
    </row>
    <row r="10" spans="1:10" ht="15.75" thickTop="1" x14ac:dyDescent="0.25">
      <c r="A10" s="2"/>
      <c r="B10" s="87"/>
      <c r="C10" s="15">
        <v>17</v>
      </c>
      <c r="D10" s="165">
        <v>518.55999999999995</v>
      </c>
      <c r="E10" s="357">
        <v>44352</v>
      </c>
      <c r="F10" s="72">
        <f t="shared" ref="F10:F36" si="0">D10</f>
        <v>518.55999999999995</v>
      </c>
      <c r="G10" s="291" t="s">
        <v>164</v>
      </c>
      <c r="H10" s="946">
        <v>52</v>
      </c>
      <c r="I10" s="243">
        <f>E4+E5+E6-F10+E7+E8</f>
        <v>746.38000000000011</v>
      </c>
      <c r="J10" s="134">
        <f>F4+F5+F6+F7-C10+F8</f>
        <v>26</v>
      </c>
    </row>
    <row r="11" spans="1:10" x14ac:dyDescent="0.25">
      <c r="A11" s="2"/>
      <c r="B11" s="87"/>
      <c r="C11" s="15">
        <v>18</v>
      </c>
      <c r="D11" s="165">
        <v>512.97</v>
      </c>
      <c r="E11" s="358">
        <v>44357</v>
      </c>
      <c r="F11" s="72">
        <f t="shared" si="0"/>
        <v>512.97</v>
      </c>
      <c r="G11" s="291" t="s">
        <v>176</v>
      </c>
      <c r="H11" s="292">
        <v>52</v>
      </c>
      <c r="I11" s="293">
        <f>I10-F11</f>
        <v>233.41000000000008</v>
      </c>
      <c r="J11" s="294">
        <f>J10-C11</f>
        <v>8</v>
      </c>
    </row>
    <row r="12" spans="1:10" x14ac:dyDescent="0.25">
      <c r="A12" s="84" t="s">
        <v>32</v>
      </c>
      <c r="B12" s="87"/>
      <c r="C12" s="15">
        <v>8</v>
      </c>
      <c r="D12" s="1013">
        <v>233.41</v>
      </c>
      <c r="E12" s="983">
        <v>44393</v>
      </c>
      <c r="F12" s="249">
        <f t="shared" si="0"/>
        <v>233.41</v>
      </c>
      <c r="G12" s="463" t="s">
        <v>487</v>
      </c>
      <c r="H12" s="464">
        <v>52</v>
      </c>
      <c r="I12" s="293">
        <f t="shared" ref="I12:I26" si="1">I11-F12</f>
        <v>0</v>
      </c>
      <c r="J12" s="294">
        <f t="shared" ref="J12:J26" si="2">J11-C12</f>
        <v>0</v>
      </c>
    </row>
    <row r="13" spans="1:10" x14ac:dyDescent="0.25">
      <c r="A13" s="85"/>
      <c r="B13" s="87"/>
      <c r="C13" s="15"/>
      <c r="D13" s="1013">
        <v>0</v>
      </c>
      <c r="E13" s="984"/>
      <c r="F13" s="249">
        <f t="shared" si="0"/>
        <v>0</v>
      </c>
      <c r="G13" s="1057"/>
      <c r="H13" s="1058"/>
      <c r="I13" s="1059">
        <f t="shared" si="1"/>
        <v>0</v>
      </c>
      <c r="J13" s="1060">
        <f t="shared" si="2"/>
        <v>0</v>
      </c>
    </row>
    <row r="14" spans="1:10" x14ac:dyDescent="0.25">
      <c r="A14" s="87"/>
      <c r="B14" s="87"/>
      <c r="C14" s="15"/>
      <c r="D14" s="1013">
        <v>0</v>
      </c>
      <c r="E14" s="984"/>
      <c r="F14" s="249">
        <f t="shared" si="0"/>
        <v>0</v>
      </c>
      <c r="G14" s="1057"/>
      <c r="H14" s="1058"/>
      <c r="I14" s="1059">
        <f t="shared" si="1"/>
        <v>0</v>
      </c>
      <c r="J14" s="1060">
        <f t="shared" si="2"/>
        <v>0</v>
      </c>
    </row>
    <row r="15" spans="1:10" x14ac:dyDescent="0.25">
      <c r="A15" s="86" t="s">
        <v>33</v>
      </c>
      <c r="B15" s="87"/>
      <c r="C15" s="15"/>
      <c r="D15" s="1013">
        <v>0</v>
      </c>
      <c r="E15" s="984"/>
      <c r="F15" s="249">
        <f t="shared" si="0"/>
        <v>0</v>
      </c>
      <c r="G15" s="1057"/>
      <c r="H15" s="1058"/>
      <c r="I15" s="1059">
        <f t="shared" si="1"/>
        <v>0</v>
      </c>
      <c r="J15" s="1060">
        <f t="shared" si="2"/>
        <v>0</v>
      </c>
    </row>
    <row r="16" spans="1:10" x14ac:dyDescent="0.25">
      <c r="A16" s="85"/>
      <c r="B16" s="87"/>
      <c r="C16" s="15"/>
      <c r="D16" s="1013">
        <v>0</v>
      </c>
      <c r="E16" s="983"/>
      <c r="F16" s="249">
        <f t="shared" si="0"/>
        <v>0</v>
      </c>
      <c r="G16" s="1057"/>
      <c r="H16" s="1058"/>
      <c r="I16" s="1059">
        <f t="shared" si="1"/>
        <v>0</v>
      </c>
      <c r="J16" s="1060">
        <f t="shared" si="2"/>
        <v>0</v>
      </c>
    </row>
    <row r="17" spans="1:10" x14ac:dyDescent="0.25">
      <c r="A17" s="87"/>
      <c r="B17" s="87"/>
      <c r="C17" s="15"/>
      <c r="D17" s="1013">
        <v>0</v>
      </c>
      <c r="E17" s="984"/>
      <c r="F17" s="249">
        <f t="shared" si="0"/>
        <v>0</v>
      </c>
      <c r="G17" s="1057"/>
      <c r="H17" s="1058"/>
      <c r="I17" s="1059">
        <f t="shared" si="1"/>
        <v>0</v>
      </c>
      <c r="J17" s="1060">
        <f t="shared" si="2"/>
        <v>0</v>
      </c>
    </row>
    <row r="18" spans="1:10" x14ac:dyDescent="0.25">
      <c r="A18" s="2"/>
      <c r="B18" s="87"/>
      <c r="C18" s="15"/>
      <c r="D18" s="1013">
        <v>0</v>
      </c>
      <c r="E18" s="984"/>
      <c r="F18" s="249">
        <f t="shared" si="0"/>
        <v>0</v>
      </c>
      <c r="G18" s="1014"/>
      <c r="H18" s="464"/>
      <c r="I18" s="293">
        <f t="shared" si="1"/>
        <v>0</v>
      </c>
      <c r="J18" s="294">
        <f t="shared" si="2"/>
        <v>0</v>
      </c>
    </row>
    <row r="19" spans="1:10" x14ac:dyDescent="0.25">
      <c r="A19" s="2"/>
      <c r="B19" s="87"/>
      <c r="C19" s="55"/>
      <c r="D19" s="1013">
        <v>0</v>
      </c>
      <c r="E19" s="984"/>
      <c r="F19" s="249">
        <f t="shared" si="0"/>
        <v>0</v>
      </c>
      <c r="G19" s="463"/>
      <c r="H19" s="464"/>
      <c r="I19" s="293">
        <f t="shared" si="1"/>
        <v>0</v>
      </c>
      <c r="J19" s="294">
        <f t="shared" si="2"/>
        <v>0</v>
      </c>
    </row>
    <row r="20" spans="1:10" x14ac:dyDescent="0.25">
      <c r="A20" s="2"/>
      <c r="B20" s="87"/>
      <c r="C20" s="15"/>
      <c r="D20" s="1013">
        <v>0</v>
      </c>
      <c r="E20" s="983"/>
      <c r="F20" s="249">
        <f t="shared" si="0"/>
        <v>0</v>
      </c>
      <c r="G20" s="463"/>
      <c r="H20" s="464"/>
      <c r="I20" s="293">
        <f t="shared" si="1"/>
        <v>0</v>
      </c>
      <c r="J20" s="294">
        <f t="shared" si="2"/>
        <v>0</v>
      </c>
    </row>
    <row r="21" spans="1:10" x14ac:dyDescent="0.25">
      <c r="A21" s="2"/>
      <c r="B21" s="87"/>
      <c r="C21" s="15"/>
      <c r="D21" s="1013">
        <v>0</v>
      </c>
      <c r="E21" s="983"/>
      <c r="F21" s="249">
        <f t="shared" si="0"/>
        <v>0</v>
      </c>
      <c r="G21" s="463"/>
      <c r="H21" s="464"/>
      <c r="I21" s="293">
        <f t="shared" si="1"/>
        <v>0</v>
      </c>
      <c r="J21" s="294">
        <f t="shared" si="2"/>
        <v>0</v>
      </c>
    </row>
    <row r="22" spans="1:10" x14ac:dyDescent="0.25">
      <c r="A22" s="2"/>
      <c r="B22" s="87"/>
      <c r="C22" s="15"/>
      <c r="D22" s="165">
        <v>0</v>
      </c>
      <c r="E22" s="358"/>
      <c r="F22" s="72">
        <f t="shared" si="0"/>
        <v>0</v>
      </c>
      <c r="G22" s="73"/>
      <c r="H22" s="74"/>
      <c r="I22" s="293">
        <f t="shared" si="1"/>
        <v>0</v>
      </c>
      <c r="J22" s="294">
        <f t="shared" si="2"/>
        <v>0</v>
      </c>
    </row>
    <row r="23" spans="1:10" x14ac:dyDescent="0.25">
      <c r="A23" s="2"/>
      <c r="B23" s="87"/>
      <c r="C23" s="15"/>
      <c r="D23" s="165">
        <v>0</v>
      </c>
      <c r="E23" s="358"/>
      <c r="F23" s="72">
        <f t="shared" si="0"/>
        <v>0</v>
      </c>
      <c r="G23" s="73"/>
      <c r="H23" s="74"/>
      <c r="I23" s="293">
        <f t="shared" si="1"/>
        <v>0</v>
      </c>
      <c r="J23" s="294">
        <f t="shared" si="2"/>
        <v>0</v>
      </c>
    </row>
    <row r="24" spans="1:10" x14ac:dyDescent="0.25">
      <c r="A24" s="2"/>
      <c r="B24" s="87"/>
      <c r="C24" s="15"/>
      <c r="D24" s="165">
        <v>0</v>
      </c>
      <c r="E24" s="358"/>
      <c r="F24" s="72">
        <f t="shared" si="0"/>
        <v>0</v>
      </c>
      <c r="G24" s="73"/>
      <c r="H24" s="74"/>
      <c r="I24" s="293">
        <f t="shared" si="1"/>
        <v>0</v>
      </c>
      <c r="J24" s="134">
        <f t="shared" si="2"/>
        <v>0</v>
      </c>
    </row>
    <row r="25" spans="1:10" x14ac:dyDescent="0.25">
      <c r="A25" s="2"/>
      <c r="B25" s="87"/>
      <c r="C25" s="15"/>
      <c r="D25" s="165">
        <v>0</v>
      </c>
      <c r="E25" s="358"/>
      <c r="F25" s="72">
        <f t="shared" si="0"/>
        <v>0</v>
      </c>
      <c r="G25" s="73"/>
      <c r="H25" s="74"/>
      <c r="I25" s="293">
        <f t="shared" si="1"/>
        <v>0</v>
      </c>
      <c r="J25" s="134">
        <f t="shared" si="2"/>
        <v>0</v>
      </c>
    </row>
    <row r="26" spans="1:10" x14ac:dyDescent="0.25">
      <c r="A26" s="2"/>
      <c r="B26" s="87"/>
      <c r="C26" s="15"/>
      <c r="D26" s="165">
        <v>0</v>
      </c>
      <c r="E26" s="358"/>
      <c r="F26" s="72">
        <f t="shared" si="0"/>
        <v>0</v>
      </c>
      <c r="G26" s="73"/>
      <c r="H26" s="74"/>
      <c r="I26" s="243">
        <f t="shared" si="1"/>
        <v>0</v>
      </c>
      <c r="J26" s="134">
        <f t="shared" si="2"/>
        <v>0</v>
      </c>
    </row>
    <row r="27" spans="1:10" x14ac:dyDescent="0.25">
      <c r="A27" s="2"/>
      <c r="B27" s="87"/>
      <c r="C27" s="15"/>
      <c r="D27" s="165">
        <v>0</v>
      </c>
      <c r="E27" s="358"/>
      <c r="F27" s="72">
        <f t="shared" si="0"/>
        <v>0</v>
      </c>
      <c r="G27" s="73"/>
      <c r="H27" s="74"/>
      <c r="I27" s="64"/>
    </row>
    <row r="28" spans="1:10" x14ac:dyDescent="0.25">
      <c r="A28" s="2"/>
      <c r="B28" s="87"/>
      <c r="C28" s="15"/>
      <c r="D28" s="165">
        <v>0</v>
      </c>
      <c r="E28" s="358"/>
      <c r="F28" s="72">
        <f t="shared" si="0"/>
        <v>0</v>
      </c>
      <c r="G28" s="73"/>
      <c r="H28" s="74"/>
      <c r="I28" s="64"/>
    </row>
    <row r="29" spans="1:10" x14ac:dyDescent="0.25">
      <c r="A29" s="2"/>
      <c r="B29" s="87"/>
      <c r="C29" s="15"/>
      <c r="D29" s="165">
        <v>0</v>
      </c>
      <c r="E29" s="358"/>
      <c r="F29" s="72">
        <f t="shared" si="0"/>
        <v>0</v>
      </c>
      <c r="G29" s="73"/>
      <c r="H29" s="74"/>
      <c r="I29" s="64"/>
    </row>
    <row r="30" spans="1:10" x14ac:dyDescent="0.25">
      <c r="A30" s="2"/>
      <c r="B30" s="87"/>
      <c r="C30" s="15"/>
      <c r="D30" s="165">
        <v>0</v>
      </c>
      <c r="E30" s="358"/>
      <c r="F30" s="72">
        <f t="shared" si="0"/>
        <v>0</v>
      </c>
      <c r="G30" s="73"/>
      <c r="H30" s="74"/>
      <c r="I30" s="64"/>
    </row>
    <row r="31" spans="1:10" x14ac:dyDescent="0.25">
      <c r="A31" s="2"/>
      <c r="B31" s="87"/>
      <c r="C31" s="15"/>
      <c r="D31" s="165">
        <v>0</v>
      </c>
      <c r="E31" s="358"/>
      <c r="F31" s="72">
        <f t="shared" si="0"/>
        <v>0</v>
      </c>
      <c r="G31" s="73"/>
      <c r="H31" s="74"/>
      <c r="I31" s="64"/>
    </row>
    <row r="32" spans="1:10" x14ac:dyDescent="0.25">
      <c r="A32" s="2"/>
      <c r="B32" s="87"/>
      <c r="C32" s="15"/>
      <c r="D32" s="165">
        <v>0</v>
      </c>
      <c r="E32" s="358"/>
      <c r="F32" s="72">
        <f t="shared" si="0"/>
        <v>0</v>
      </c>
      <c r="G32" s="73"/>
      <c r="H32" s="74"/>
    </row>
    <row r="33" spans="1:8" x14ac:dyDescent="0.25">
      <c r="A33" s="2"/>
      <c r="B33" s="87"/>
      <c r="C33" s="15"/>
      <c r="D33" s="165">
        <v>0</v>
      </c>
      <c r="E33" s="358"/>
      <c r="F33" s="72">
        <f t="shared" si="0"/>
        <v>0</v>
      </c>
      <c r="G33" s="73"/>
      <c r="H33" s="74"/>
    </row>
    <row r="34" spans="1:8" x14ac:dyDescent="0.25">
      <c r="A34" s="2"/>
      <c r="B34" s="87"/>
      <c r="C34" s="15"/>
      <c r="D34" s="165">
        <v>0</v>
      </c>
      <c r="E34" s="358"/>
      <c r="F34" s="72">
        <f t="shared" si="0"/>
        <v>0</v>
      </c>
      <c r="G34" s="73"/>
      <c r="H34" s="74"/>
    </row>
    <row r="35" spans="1:8" x14ac:dyDescent="0.25">
      <c r="A35" s="2"/>
      <c r="B35" s="87"/>
      <c r="C35" s="15"/>
      <c r="D35" s="165">
        <v>0</v>
      </c>
      <c r="E35" s="358"/>
      <c r="F35" s="72">
        <f t="shared" si="0"/>
        <v>0</v>
      </c>
      <c r="G35" s="73"/>
      <c r="H35" s="74"/>
    </row>
    <row r="36" spans="1:8" ht="15.75" thickBot="1" x14ac:dyDescent="0.3">
      <c r="A36" s="4"/>
      <c r="B36" s="87"/>
      <c r="C36" s="38"/>
      <c r="D36" s="165">
        <v>0</v>
      </c>
      <c r="E36" s="171"/>
      <c r="F36" s="164">
        <f t="shared" si="0"/>
        <v>0</v>
      </c>
      <c r="G36" s="148"/>
      <c r="H36" s="74"/>
    </row>
    <row r="37" spans="1:8" ht="16.5" thickTop="1" thickBot="1" x14ac:dyDescent="0.3">
      <c r="C37" s="94">
        <f>SUM(C10:C36)</f>
        <v>43</v>
      </c>
      <c r="D37" s="165">
        <v>0</v>
      </c>
      <c r="E37" s="39"/>
      <c r="F37" s="5">
        <f>SUM(F10:F36)</f>
        <v>1264.94</v>
      </c>
    </row>
    <row r="38" spans="1:8" ht="15.75" thickBot="1" x14ac:dyDescent="0.3">
      <c r="A38" s="53"/>
      <c r="D38" s="165">
        <v>0</v>
      </c>
      <c r="E38" s="71">
        <f>F4+F5+F6-+C37</f>
        <v>0</v>
      </c>
      <c r="F38" s="5"/>
    </row>
    <row r="39" spans="1:8" ht="15.75" thickBot="1" x14ac:dyDescent="0.3">
      <c r="A39" s="126"/>
      <c r="D39" s="48"/>
      <c r="F39" s="5"/>
    </row>
    <row r="40" spans="1:8" ht="16.5" thickTop="1" thickBot="1" x14ac:dyDescent="0.3">
      <c r="A40" s="48"/>
      <c r="C40" s="1132" t="s">
        <v>11</v>
      </c>
      <c r="D40" s="1133"/>
      <c r="E40" s="155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C5" sqref="C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0" ht="45.75" x14ac:dyDescent="0.65">
      <c r="A1" s="1108"/>
      <c r="B1" s="1108"/>
      <c r="C1" s="1108"/>
      <c r="D1" s="1108"/>
      <c r="E1" s="1108"/>
      <c r="F1" s="1108"/>
      <c r="G1" s="1108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7.25" thickTop="1" thickBot="1" x14ac:dyDescent="0.3">
      <c r="A4" s="79"/>
      <c r="B4" s="154"/>
      <c r="C4" s="272"/>
      <c r="D4" s="341"/>
      <c r="E4" s="343"/>
      <c r="F4" s="344"/>
    </row>
    <row r="5" spans="1:10" ht="15" customHeight="1" thickBot="1" x14ac:dyDescent="0.3">
      <c r="A5" s="1153" t="s">
        <v>67</v>
      </c>
      <c r="B5" s="1155" t="s">
        <v>146</v>
      </c>
      <c r="C5" s="272"/>
      <c r="D5" s="341"/>
      <c r="E5" s="343"/>
      <c r="F5" s="344"/>
      <c r="G5" s="332">
        <f>F44</f>
        <v>0</v>
      </c>
      <c r="H5" s="61">
        <f>E4+E5+E6-G5</f>
        <v>0</v>
      </c>
    </row>
    <row r="6" spans="1:10" ht="17.25" thickTop="1" thickBot="1" x14ac:dyDescent="0.3">
      <c r="A6" s="1154"/>
      <c r="B6" s="1156"/>
      <c r="C6" s="272"/>
      <c r="D6" s="341"/>
      <c r="E6" s="345"/>
      <c r="F6" s="346"/>
      <c r="G6" s="265"/>
      <c r="I6" s="1157" t="s">
        <v>3</v>
      </c>
      <c r="J6" s="115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158"/>
      <c r="J7" s="1152"/>
    </row>
    <row r="8" spans="1:10" ht="15.75" thickTop="1" x14ac:dyDescent="0.25">
      <c r="A8" s="84" t="s">
        <v>32</v>
      </c>
      <c r="B8" s="87"/>
      <c r="C8" s="15"/>
      <c r="D8" s="202"/>
      <c r="E8" s="358"/>
      <c r="F8" s="72">
        <f t="shared" ref="F8:F13" si="0">D8</f>
        <v>0</v>
      </c>
      <c r="G8" s="291"/>
      <c r="H8" s="274"/>
      <c r="I8" s="293">
        <f>E5+E4-F8+E6</f>
        <v>0</v>
      </c>
      <c r="J8" s="134">
        <f>F4+F5+F6-C8</f>
        <v>0</v>
      </c>
    </row>
    <row r="9" spans="1:10" x14ac:dyDescent="0.25">
      <c r="A9" s="224"/>
      <c r="B9" s="87"/>
      <c r="C9" s="15"/>
      <c r="D9" s="202"/>
      <c r="E9" s="358"/>
      <c r="F9" s="72">
        <f t="shared" si="0"/>
        <v>0</v>
      </c>
      <c r="G9" s="291"/>
      <c r="H9" s="274"/>
      <c r="I9" s="293">
        <f>I8-F9</f>
        <v>0</v>
      </c>
      <c r="J9" s="294">
        <f>J8-C9</f>
        <v>0</v>
      </c>
    </row>
    <row r="10" spans="1:10" x14ac:dyDescent="0.25">
      <c r="A10" s="211"/>
      <c r="B10" s="87"/>
      <c r="C10" s="15"/>
      <c r="D10" s="202"/>
      <c r="E10" s="358"/>
      <c r="F10" s="72">
        <f t="shared" si="0"/>
        <v>0</v>
      </c>
      <c r="G10" s="291"/>
      <c r="H10" s="274"/>
      <c r="I10" s="293">
        <f t="shared" ref="I10:I42" si="1">I9-F10</f>
        <v>0</v>
      </c>
      <c r="J10" s="294">
        <f t="shared" ref="J10:J42" si="2">J9-C10</f>
        <v>0</v>
      </c>
    </row>
    <row r="11" spans="1:10" x14ac:dyDescent="0.25">
      <c r="A11" s="86" t="s">
        <v>33</v>
      </c>
      <c r="B11" s="87"/>
      <c r="C11" s="15"/>
      <c r="D11" s="202"/>
      <c r="E11" s="358"/>
      <c r="F11" s="72">
        <f t="shared" si="0"/>
        <v>0</v>
      </c>
      <c r="G11" s="291"/>
      <c r="H11" s="274"/>
      <c r="I11" s="293">
        <f t="shared" si="1"/>
        <v>0</v>
      </c>
      <c r="J11" s="294">
        <f t="shared" si="2"/>
        <v>0</v>
      </c>
    </row>
    <row r="12" spans="1:10" x14ac:dyDescent="0.25">
      <c r="A12" s="76"/>
      <c r="B12" s="87"/>
      <c r="C12" s="15"/>
      <c r="D12" s="202"/>
      <c r="E12" s="358"/>
      <c r="F12" s="72">
        <f t="shared" si="0"/>
        <v>0</v>
      </c>
      <c r="G12" s="291"/>
      <c r="H12" s="274"/>
      <c r="I12" s="293">
        <f t="shared" si="1"/>
        <v>0</v>
      </c>
      <c r="J12" s="294">
        <f t="shared" si="2"/>
        <v>0</v>
      </c>
    </row>
    <row r="13" spans="1:10" x14ac:dyDescent="0.25">
      <c r="A13" s="76"/>
      <c r="B13" s="87"/>
      <c r="C13" s="15"/>
      <c r="D13" s="202"/>
      <c r="E13" s="357"/>
      <c r="F13" s="72">
        <f t="shared" si="0"/>
        <v>0</v>
      </c>
      <c r="G13" s="291"/>
      <c r="H13" s="274"/>
      <c r="I13" s="293">
        <f t="shared" si="1"/>
        <v>0</v>
      </c>
      <c r="J13" s="294">
        <f t="shared" si="2"/>
        <v>0</v>
      </c>
    </row>
    <row r="14" spans="1:10" x14ac:dyDescent="0.25">
      <c r="B14" s="87"/>
      <c r="C14" s="15"/>
      <c r="D14" s="202"/>
      <c r="E14" s="357"/>
      <c r="F14" s="72">
        <f>D14</f>
        <v>0</v>
      </c>
      <c r="G14" s="291"/>
      <c r="H14" s="274"/>
      <c r="I14" s="293">
        <f t="shared" si="1"/>
        <v>0</v>
      </c>
      <c r="J14" s="294">
        <f t="shared" si="2"/>
        <v>0</v>
      </c>
    </row>
    <row r="15" spans="1:10" x14ac:dyDescent="0.25">
      <c r="B15" s="87"/>
      <c r="C15" s="289"/>
      <c r="D15" s="202"/>
      <c r="E15" s="357"/>
      <c r="F15" s="72">
        <f>D15</f>
        <v>0</v>
      </c>
      <c r="G15" s="291"/>
      <c r="H15" s="274"/>
      <c r="I15" s="293">
        <f t="shared" si="1"/>
        <v>0</v>
      </c>
      <c r="J15" s="294">
        <f t="shared" si="2"/>
        <v>0</v>
      </c>
    </row>
    <row r="16" spans="1:10" x14ac:dyDescent="0.25">
      <c r="A16" s="85"/>
      <c r="B16" s="87"/>
      <c r="C16" s="15"/>
      <c r="D16" s="202"/>
      <c r="E16" s="373"/>
      <c r="F16" s="72">
        <f>D16</f>
        <v>0</v>
      </c>
      <c r="G16" s="291"/>
      <c r="H16" s="274"/>
      <c r="I16" s="293">
        <f t="shared" si="1"/>
        <v>0</v>
      </c>
      <c r="J16" s="294">
        <f t="shared" si="2"/>
        <v>0</v>
      </c>
    </row>
    <row r="17" spans="1:10" x14ac:dyDescent="0.25">
      <c r="A17" s="87"/>
      <c r="B17" s="87"/>
      <c r="C17" s="15"/>
      <c r="D17" s="202"/>
      <c r="E17" s="373"/>
      <c r="F17" s="72">
        <f t="shared" ref="F17:F43" si="3">D17</f>
        <v>0</v>
      </c>
      <c r="G17" s="736"/>
      <c r="H17" s="274"/>
      <c r="I17" s="293">
        <f t="shared" si="1"/>
        <v>0</v>
      </c>
      <c r="J17" s="294">
        <f t="shared" si="2"/>
        <v>0</v>
      </c>
    </row>
    <row r="18" spans="1:10" x14ac:dyDescent="0.25">
      <c r="A18" s="2"/>
      <c r="B18" s="87"/>
      <c r="C18" s="15"/>
      <c r="D18" s="202"/>
      <c r="E18" s="373"/>
      <c r="F18" s="72">
        <f t="shared" si="3"/>
        <v>0</v>
      </c>
      <c r="G18" s="291"/>
      <c r="H18" s="274"/>
      <c r="I18" s="293">
        <f t="shared" si="1"/>
        <v>0</v>
      </c>
      <c r="J18" s="294">
        <f t="shared" si="2"/>
        <v>0</v>
      </c>
    </row>
    <row r="19" spans="1:10" x14ac:dyDescent="0.25">
      <c r="A19" s="2"/>
      <c r="B19" s="87"/>
      <c r="C19" s="15"/>
      <c r="D19" s="202"/>
      <c r="E19" s="373"/>
      <c r="F19" s="72">
        <f t="shared" si="3"/>
        <v>0</v>
      </c>
      <c r="G19" s="291"/>
      <c r="H19" s="274"/>
      <c r="I19" s="293">
        <f t="shared" si="1"/>
        <v>0</v>
      </c>
      <c r="J19" s="294">
        <f t="shared" si="2"/>
        <v>0</v>
      </c>
    </row>
    <row r="20" spans="1:10" x14ac:dyDescent="0.25">
      <c r="A20" s="2"/>
      <c r="B20" s="87"/>
      <c r="C20" s="15"/>
      <c r="D20" s="202"/>
      <c r="E20" s="357"/>
      <c r="F20" s="72">
        <f t="shared" si="3"/>
        <v>0</v>
      </c>
      <c r="G20" s="291"/>
      <c r="H20" s="274"/>
      <c r="I20" s="293">
        <f t="shared" si="1"/>
        <v>0</v>
      </c>
      <c r="J20" s="294">
        <f t="shared" si="2"/>
        <v>0</v>
      </c>
    </row>
    <row r="21" spans="1:10" x14ac:dyDescent="0.25">
      <c r="A21" s="2"/>
      <c r="B21" s="87"/>
      <c r="C21" s="15"/>
      <c r="D21" s="202"/>
      <c r="E21" s="357"/>
      <c r="F21" s="72">
        <f t="shared" si="3"/>
        <v>0</v>
      </c>
      <c r="G21" s="73"/>
      <c r="H21" s="135"/>
      <c r="I21" s="243">
        <f t="shared" si="1"/>
        <v>0</v>
      </c>
      <c r="J21" s="134">
        <f t="shared" si="2"/>
        <v>0</v>
      </c>
    </row>
    <row r="22" spans="1:10" x14ac:dyDescent="0.25">
      <c r="A22" s="2"/>
      <c r="B22" s="87"/>
      <c r="C22" s="15"/>
      <c r="D22" s="202"/>
      <c r="E22" s="357"/>
      <c r="F22" s="72">
        <f t="shared" si="3"/>
        <v>0</v>
      </c>
      <c r="G22" s="73"/>
      <c r="H22" s="135"/>
      <c r="I22" s="243">
        <f t="shared" si="1"/>
        <v>0</v>
      </c>
      <c r="J22" s="134">
        <f t="shared" si="2"/>
        <v>0</v>
      </c>
    </row>
    <row r="23" spans="1:10" x14ac:dyDescent="0.25">
      <c r="A23" s="2"/>
      <c r="B23" s="87"/>
      <c r="C23" s="15"/>
      <c r="D23" s="202"/>
      <c r="E23" s="357"/>
      <c r="F23" s="72">
        <f t="shared" si="3"/>
        <v>0</v>
      </c>
      <c r="G23" s="73"/>
      <c r="H23" s="135"/>
      <c r="I23" s="243">
        <f t="shared" si="1"/>
        <v>0</v>
      </c>
      <c r="J23" s="134">
        <f t="shared" si="2"/>
        <v>0</v>
      </c>
    </row>
    <row r="24" spans="1:10" x14ac:dyDescent="0.25">
      <c r="A24" s="2"/>
      <c r="B24" s="87"/>
      <c r="C24" s="15"/>
      <c r="D24" s="202"/>
      <c r="E24" s="373"/>
      <c r="F24" s="72">
        <f t="shared" si="3"/>
        <v>0</v>
      </c>
      <c r="G24" s="73"/>
      <c r="H24" s="135"/>
      <c r="I24" s="243">
        <f t="shared" si="1"/>
        <v>0</v>
      </c>
      <c r="J24" s="134">
        <f t="shared" si="2"/>
        <v>0</v>
      </c>
    </row>
    <row r="25" spans="1:10" x14ac:dyDescent="0.25">
      <c r="A25" s="2"/>
      <c r="B25" s="87"/>
      <c r="C25" s="15"/>
      <c r="D25" s="202"/>
      <c r="E25" s="373"/>
      <c r="F25" s="72">
        <f t="shared" si="3"/>
        <v>0</v>
      </c>
      <c r="G25" s="73"/>
      <c r="H25" s="135"/>
      <c r="I25" s="243">
        <f t="shared" si="1"/>
        <v>0</v>
      </c>
      <c r="J25" s="134">
        <f t="shared" si="2"/>
        <v>0</v>
      </c>
    </row>
    <row r="26" spans="1:10" x14ac:dyDescent="0.25">
      <c r="A26" s="2"/>
      <c r="B26" s="87"/>
      <c r="C26" s="15"/>
      <c r="D26" s="202"/>
      <c r="E26" s="373"/>
      <c r="F26" s="72">
        <f t="shared" si="3"/>
        <v>0</v>
      </c>
      <c r="G26" s="73"/>
      <c r="H26" s="135"/>
      <c r="I26" s="243">
        <f t="shared" si="1"/>
        <v>0</v>
      </c>
      <c r="J26" s="134">
        <f t="shared" si="2"/>
        <v>0</v>
      </c>
    </row>
    <row r="27" spans="1:10" x14ac:dyDescent="0.25">
      <c r="A27" s="203"/>
      <c r="B27" s="87"/>
      <c r="C27" s="15"/>
      <c r="D27" s="202"/>
      <c r="E27" s="373"/>
      <c r="F27" s="72">
        <f t="shared" si="3"/>
        <v>0</v>
      </c>
      <c r="G27" s="73"/>
      <c r="H27" s="135"/>
      <c r="I27" s="243">
        <f t="shared" si="1"/>
        <v>0</v>
      </c>
      <c r="J27" s="134">
        <f t="shared" si="2"/>
        <v>0</v>
      </c>
    </row>
    <row r="28" spans="1:10" x14ac:dyDescent="0.25">
      <c r="A28" s="203"/>
      <c r="B28" s="87"/>
      <c r="C28" s="15"/>
      <c r="D28" s="202">
        <f t="shared" ref="D28:D42" si="4">C28*B28</f>
        <v>0</v>
      </c>
      <c r="E28" s="357"/>
      <c r="F28" s="72">
        <f t="shared" si="3"/>
        <v>0</v>
      </c>
      <c r="G28" s="291"/>
      <c r="H28" s="274"/>
      <c r="I28" s="293">
        <f t="shared" si="1"/>
        <v>0</v>
      </c>
      <c r="J28" s="294">
        <f t="shared" si="2"/>
        <v>0</v>
      </c>
    </row>
    <row r="29" spans="1:10" x14ac:dyDescent="0.25">
      <c r="A29" s="203"/>
      <c r="B29" s="87"/>
      <c r="C29" s="15"/>
      <c r="D29" s="202">
        <f t="shared" si="4"/>
        <v>0</v>
      </c>
      <c r="E29" s="357"/>
      <c r="F29" s="72">
        <f t="shared" si="3"/>
        <v>0</v>
      </c>
      <c r="G29" s="291"/>
      <c r="H29" s="274"/>
      <c r="I29" s="293">
        <f t="shared" si="1"/>
        <v>0</v>
      </c>
      <c r="J29" s="294">
        <f t="shared" si="2"/>
        <v>0</v>
      </c>
    </row>
    <row r="30" spans="1:10" x14ac:dyDescent="0.25">
      <c r="A30" s="203"/>
      <c r="B30" s="87"/>
      <c r="C30" s="15"/>
      <c r="D30" s="202">
        <f t="shared" si="4"/>
        <v>0</v>
      </c>
      <c r="E30" s="357"/>
      <c r="F30" s="72">
        <f t="shared" si="3"/>
        <v>0</v>
      </c>
      <c r="G30" s="291"/>
      <c r="H30" s="274"/>
      <c r="I30" s="293">
        <f t="shared" si="1"/>
        <v>0</v>
      </c>
      <c r="J30" s="294">
        <f t="shared" si="2"/>
        <v>0</v>
      </c>
    </row>
    <row r="31" spans="1:10" x14ac:dyDescent="0.25">
      <c r="A31" s="203"/>
      <c r="B31" s="87"/>
      <c r="C31" s="15"/>
      <c r="D31" s="202">
        <f t="shared" si="4"/>
        <v>0</v>
      </c>
      <c r="E31" s="357"/>
      <c r="F31" s="72">
        <f t="shared" si="3"/>
        <v>0</v>
      </c>
      <c r="G31" s="291"/>
      <c r="H31" s="274"/>
      <c r="I31" s="293">
        <f t="shared" si="1"/>
        <v>0</v>
      </c>
      <c r="J31" s="294">
        <f t="shared" si="2"/>
        <v>0</v>
      </c>
    </row>
    <row r="32" spans="1:10" x14ac:dyDescent="0.25">
      <c r="A32" s="2"/>
      <c r="B32" s="87"/>
      <c r="C32" s="15"/>
      <c r="D32" s="202">
        <f t="shared" si="4"/>
        <v>0</v>
      </c>
      <c r="E32" s="357"/>
      <c r="F32" s="72">
        <f t="shared" si="3"/>
        <v>0</v>
      </c>
      <c r="G32" s="291"/>
      <c r="H32" s="274"/>
      <c r="I32" s="293">
        <f t="shared" si="1"/>
        <v>0</v>
      </c>
      <c r="J32" s="294">
        <f t="shared" si="2"/>
        <v>0</v>
      </c>
    </row>
    <row r="33" spans="1:10" x14ac:dyDescent="0.25">
      <c r="A33" s="2"/>
      <c r="B33" s="87"/>
      <c r="C33" s="15"/>
      <c r="D33" s="202">
        <f t="shared" si="4"/>
        <v>0</v>
      </c>
      <c r="E33" s="357"/>
      <c r="F33" s="72">
        <f t="shared" si="3"/>
        <v>0</v>
      </c>
      <c r="G33" s="73"/>
      <c r="H33" s="135"/>
      <c r="I33" s="243">
        <f t="shared" si="1"/>
        <v>0</v>
      </c>
      <c r="J33" s="134">
        <f t="shared" si="2"/>
        <v>0</v>
      </c>
    </row>
    <row r="34" spans="1:10" x14ac:dyDescent="0.25">
      <c r="A34" s="2"/>
      <c r="B34" s="87"/>
      <c r="C34" s="15"/>
      <c r="D34" s="202">
        <f t="shared" si="4"/>
        <v>0</v>
      </c>
      <c r="E34" s="357"/>
      <c r="F34" s="72">
        <f t="shared" si="3"/>
        <v>0</v>
      </c>
      <c r="G34" s="73"/>
      <c r="H34" s="135"/>
      <c r="I34" s="243">
        <f t="shared" si="1"/>
        <v>0</v>
      </c>
      <c r="J34" s="134">
        <f t="shared" si="2"/>
        <v>0</v>
      </c>
    </row>
    <row r="35" spans="1:10" x14ac:dyDescent="0.25">
      <c r="A35" s="2"/>
      <c r="B35" s="87"/>
      <c r="C35" s="15"/>
      <c r="D35" s="202">
        <f t="shared" si="4"/>
        <v>0</v>
      </c>
      <c r="E35" s="358"/>
      <c r="F35" s="72">
        <f t="shared" si="3"/>
        <v>0</v>
      </c>
      <c r="G35" s="73"/>
      <c r="H35" s="135"/>
      <c r="I35" s="243">
        <f t="shared" si="1"/>
        <v>0</v>
      </c>
      <c r="J35" s="134">
        <f t="shared" si="2"/>
        <v>0</v>
      </c>
    </row>
    <row r="36" spans="1:10" x14ac:dyDescent="0.25">
      <c r="A36" s="2"/>
      <c r="B36" s="87"/>
      <c r="C36" s="15"/>
      <c r="D36" s="202">
        <f t="shared" si="4"/>
        <v>0</v>
      </c>
      <c r="E36" s="358"/>
      <c r="F36" s="72">
        <f t="shared" si="3"/>
        <v>0</v>
      </c>
      <c r="G36" s="73"/>
      <c r="H36" s="135"/>
      <c r="I36" s="243">
        <f t="shared" si="1"/>
        <v>0</v>
      </c>
      <c r="J36" s="134">
        <f t="shared" si="2"/>
        <v>0</v>
      </c>
    </row>
    <row r="37" spans="1:10" x14ac:dyDescent="0.25">
      <c r="A37" s="2"/>
      <c r="B37" s="87"/>
      <c r="C37" s="15"/>
      <c r="D37" s="202">
        <f t="shared" si="4"/>
        <v>0</v>
      </c>
      <c r="E37" s="358"/>
      <c r="F37" s="72">
        <f t="shared" si="3"/>
        <v>0</v>
      </c>
      <c r="G37" s="73"/>
      <c r="H37" s="135"/>
      <c r="I37" s="243">
        <f t="shared" si="1"/>
        <v>0</v>
      </c>
      <c r="J37" s="134">
        <f t="shared" si="2"/>
        <v>0</v>
      </c>
    </row>
    <row r="38" spans="1:10" x14ac:dyDescent="0.25">
      <c r="A38" s="2"/>
      <c r="B38" s="87"/>
      <c r="C38" s="15"/>
      <c r="D38" s="202">
        <f t="shared" si="4"/>
        <v>0</v>
      </c>
      <c r="E38" s="358"/>
      <c r="F38" s="72">
        <f t="shared" si="3"/>
        <v>0</v>
      </c>
      <c r="G38" s="73"/>
      <c r="H38" s="135"/>
      <c r="I38" s="243">
        <f t="shared" si="1"/>
        <v>0</v>
      </c>
      <c r="J38" s="134">
        <f t="shared" si="2"/>
        <v>0</v>
      </c>
    </row>
    <row r="39" spans="1:10" x14ac:dyDescent="0.25">
      <c r="A39" s="2"/>
      <c r="B39" s="87"/>
      <c r="C39" s="15"/>
      <c r="D39" s="202">
        <f t="shared" si="4"/>
        <v>0</v>
      </c>
      <c r="E39" s="358"/>
      <c r="F39" s="72">
        <f t="shared" si="3"/>
        <v>0</v>
      </c>
      <c r="G39" s="73"/>
      <c r="H39" s="135"/>
      <c r="I39" s="243">
        <f t="shared" si="1"/>
        <v>0</v>
      </c>
      <c r="J39" s="134">
        <f t="shared" si="2"/>
        <v>0</v>
      </c>
    </row>
    <row r="40" spans="1:10" x14ac:dyDescent="0.25">
      <c r="A40" s="2"/>
      <c r="B40" s="87"/>
      <c r="C40" s="15"/>
      <c r="D40" s="202">
        <f t="shared" si="4"/>
        <v>0</v>
      </c>
      <c r="E40" s="358"/>
      <c r="F40" s="72">
        <f t="shared" si="3"/>
        <v>0</v>
      </c>
      <c r="G40" s="73"/>
      <c r="H40" s="74"/>
      <c r="I40" s="243">
        <f t="shared" si="1"/>
        <v>0</v>
      </c>
      <c r="J40" s="134">
        <f t="shared" si="2"/>
        <v>0</v>
      </c>
    </row>
    <row r="41" spans="1:10" x14ac:dyDescent="0.25">
      <c r="A41" s="2"/>
      <c r="B41" s="87"/>
      <c r="C41" s="15"/>
      <c r="D41" s="202">
        <f t="shared" si="4"/>
        <v>0</v>
      </c>
      <c r="E41" s="358"/>
      <c r="F41" s="72">
        <f t="shared" si="3"/>
        <v>0</v>
      </c>
      <c r="G41" s="73"/>
      <c r="H41" s="74"/>
      <c r="I41" s="243">
        <f t="shared" si="1"/>
        <v>0</v>
      </c>
      <c r="J41" s="134">
        <f t="shared" si="2"/>
        <v>0</v>
      </c>
    </row>
    <row r="42" spans="1:10" x14ac:dyDescent="0.25">
      <c r="A42" s="2"/>
      <c r="B42" s="87"/>
      <c r="C42" s="15"/>
      <c r="D42" s="202">
        <f t="shared" si="4"/>
        <v>0</v>
      </c>
      <c r="E42" s="358"/>
      <c r="F42" s="72">
        <f t="shared" si="3"/>
        <v>0</v>
      </c>
      <c r="G42" s="73"/>
      <c r="H42" s="74"/>
      <c r="I42" s="243">
        <f t="shared" si="1"/>
        <v>0</v>
      </c>
      <c r="J42" s="134">
        <f t="shared" si="2"/>
        <v>0</v>
      </c>
    </row>
    <row r="43" spans="1:10" ht="15.75" thickBot="1" x14ac:dyDescent="0.3">
      <c r="A43" s="4"/>
      <c r="B43" s="87"/>
      <c r="C43" s="38"/>
      <c r="D43" s="231">
        <f>C43*B33</f>
        <v>0</v>
      </c>
      <c r="E43" s="232"/>
      <c r="F43" s="233">
        <f t="shared" si="3"/>
        <v>0</v>
      </c>
      <c r="G43" s="234"/>
      <c r="H43" s="222"/>
      <c r="J43" s="76"/>
    </row>
    <row r="44" spans="1:10" ht="16.5" thickTop="1" thickBot="1" x14ac:dyDescent="0.3">
      <c r="C44" s="94">
        <f>SUM(C8:C43)</f>
        <v>0</v>
      </c>
      <c r="D44" s="49">
        <f>SUM(D8:D43)</f>
        <v>0</v>
      </c>
      <c r="E44" s="39"/>
      <c r="F44" s="5">
        <f>SUM(F8:F43)</f>
        <v>0</v>
      </c>
      <c r="J44" s="76"/>
    </row>
    <row r="45" spans="1:10" ht="15.75" thickBot="1" x14ac:dyDescent="0.3">
      <c r="A45" s="53"/>
      <c r="D45" s="118" t="s">
        <v>4</v>
      </c>
      <c r="E45" s="71">
        <f>F4+F5+F6-+C44</f>
        <v>0</v>
      </c>
      <c r="J45" s="76"/>
    </row>
    <row r="46" spans="1:10" ht="15.75" thickBot="1" x14ac:dyDescent="0.3">
      <c r="A46" s="126"/>
    </row>
    <row r="47" spans="1:10" ht="16.5" thickTop="1" thickBot="1" x14ac:dyDescent="0.3">
      <c r="A47" s="48"/>
      <c r="C47" s="1132" t="s">
        <v>11</v>
      </c>
      <c r="D47" s="1133"/>
      <c r="E47" s="155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1" ht="45.75" x14ac:dyDescent="0.65">
      <c r="A1" s="1108"/>
      <c r="B1" s="1108"/>
      <c r="C1" s="1108"/>
      <c r="D1" s="1108"/>
      <c r="E1" s="1108"/>
      <c r="F1" s="1108"/>
      <c r="G1" s="1108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272"/>
      <c r="D4" s="341"/>
      <c r="E4" s="343"/>
      <c r="F4" s="344"/>
    </row>
    <row r="5" spans="1:11" ht="15" customHeight="1" thickBot="1" x14ac:dyDescent="0.3">
      <c r="A5" s="1128"/>
      <c r="B5" s="1155" t="s">
        <v>70</v>
      </c>
      <c r="C5" s="272"/>
      <c r="D5" s="341"/>
      <c r="E5" s="345"/>
      <c r="F5" s="346"/>
      <c r="G5" s="332">
        <f>F30</f>
        <v>0</v>
      </c>
      <c r="H5" s="61">
        <f>E4+E5+E6-G5</f>
        <v>0</v>
      </c>
    </row>
    <row r="6" spans="1:11" ht="17.25" thickTop="1" thickBot="1" x14ac:dyDescent="0.3">
      <c r="A6" s="1129"/>
      <c r="B6" s="1156"/>
      <c r="C6" s="272"/>
      <c r="D6" s="341"/>
      <c r="E6" s="345"/>
      <c r="F6" s="346"/>
      <c r="G6" s="265"/>
      <c r="I6" s="1157" t="s">
        <v>3</v>
      </c>
      <c r="J6" s="115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158"/>
      <c r="J7" s="1152"/>
    </row>
    <row r="8" spans="1:11" ht="15.75" thickTop="1" x14ac:dyDescent="0.25">
      <c r="A8" s="84" t="s">
        <v>32</v>
      </c>
      <c r="B8" s="87"/>
      <c r="C8" s="15"/>
      <c r="D8" s="202">
        <v>0</v>
      </c>
      <c r="E8" s="358"/>
      <c r="F8" s="72">
        <f t="shared" ref="F8:F13" si="0">D8</f>
        <v>0</v>
      </c>
      <c r="G8" s="291"/>
      <c r="H8" s="274"/>
      <c r="I8" s="293">
        <f>E5+E4-F8+E6</f>
        <v>0</v>
      </c>
      <c r="J8" s="294">
        <f>F4+F5+F6-C8</f>
        <v>0</v>
      </c>
    </row>
    <row r="9" spans="1:11" x14ac:dyDescent="0.25">
      <c r="A9" s="224"/>
      <c r="B9" s="87"/>
      <c r="C9" s="15"/>
      <c r="D9" s="202">
        <f t="shared" ref="D9:D28" si="1">C9*B9</f>
        <v>0</v>
      </c>
      <c r="E9" s="358"/>
      <c r="F9" s="290">
        <f t="shared" si="0"/>
        <v>0</v>
      </c>
      <c r="G9" s="291"/>
      <c r="H9" s="274"/>
      <c r="I9" s="293">
        <f>I8-F9</f>
        <v>0</v>
      </c>
      <c r="J9" s="294">
        <f>J8-C9</f>
        <v>0</v>
      </c>
      <c r="K9" s="265"/>
    </row>
    <row r="10" spans="1:11" x14ac:dyDescent="0.25">
      <c r="A10" s="211"/>
      <c r="B10" s="87"/>
      <c r="C10" s="15"/>
      <c r="D10" s="202">
        <f t="shared" si="1"/>
        <v>0</v>
      </c>
      <c r="E10" s="358"/>
      <c r="F10" s="290">
        <f t="shared" si="0"/>
        <v>0</v>
      </c>
      <c r="G10" s="291"/>
      <c r="H10" s="274"/>
      <c r="I10" s="293">
        <f t="shared" ref="I10:I28" si="2">I9-F10</f>
        <v>0</v>
      </c>
      <c r="J10" s="294">
        <f t="shared" ref="J10:J28" si="3">J9-C10</f>
        <v>0</v>
      </c>
      <c r="K10" s="265"/>
    </row>
    <row r="11" spans="1:11" x14ac:dyDescent="0.25">
      <c r="A11" s="86" t="s">
        <v>33</v>
      </c>
      <c r="B11" s="87"/>
      <c r="C11" s="15"/>
      <c r="D11" s="202">
        <f t="shared" si="1"/>
        <v>0</v>
      </c>
      <c r="E11" s="358"/>
      <c r="F11" s="290">
        <f t="shared" si="0"/>
        <v>0</v>
      </c>
      <c r="G11" s="291"/>
      <c r="H11" s="274"/>
      <c r="I11" s="293">
        <f t="shared" si="2"/>
        <v>0</v>
      </c>
      <c r="J11" s="294">
        <f t="shared" si="3"/>
        <v>0</v>
      </c>
      <c r="K11" s="265"/>
    </row>
    <row r="12" spans="1:11" x14ac:dyDescent="0.25">
      <c r="A12" s="76"/>
      <c r="B12" s="87"/>
      <c r="C12" s="15"/>
      <c r="D12" s="202">
        <f t="shared" si="1"/>
        <v>0</v>
      </c>
      <c r="E12" s="358"/>
      <c r="F12" s="290">
        <f t="shared" si="0"/>
        <v>0</v>
      </c>
      <c r="G12" s="291"/>
      <c r="H12" s="274"/>
      <c r="I12" s="293">
        <f t="shared" si="2"/>
        <v>0</v>
      </c>
      <c r="J12" s="294">
        <f t="shared" si="3"/>
        <v>0</v>
      </c>
      <c r="K12" s="265"/>
    </row>
    <row r="13" spans="1:11" x14ac:dyDescent="0.25">
      <c r="A13" s="76"/>
      <c r="B13" s="87"/>
      <c r="C13" s="15"/>
      <c r="D13" s="202">
        <f t="shared" si="1"/>
        <v>0</v>
      </c>
      <c r="E13" s="357"/>
      <c r="F13" s="72">
        <f t="shared" si="0"/>
        <v>0</v>
      </c>
      <c r="G13" s="291"/>
      <c r="H13" s="274"/>
      <c r="I13" s="293">
        <f t="shared" si="2"/>
        <v>0</v>
      </c>
      <c r="J13" s="294">
        <f t="shared" si="3"/>
        <v>0</v>
      </c>
    </row>
    <row r="14" spans="1:11" x14ac:dyDescent="0.25">
      <c r="B14" s="87"/>
      <c r="C14" s="15"/>
      <c r="D14" s="202">
        <f t="shared" si="1"/>
        <v>0</v>
      </c>
      <c r="E14" s="357"/>
      <c r="F14" s="72">
        <f>D14</f>
        <v>0</v>
      </c>
      <c r="G14" s="291"/>
      <c r="H14" s="274"/>
      <c r="I14" s="293">
        <f t="shared" si="2"/>
        <v>0</v>
      </c>
      <c r="J14" s="294">
        <f t="shared" si="3"/>
        <v>0</v>
      </c>
    </row>
    <row r="15" spans="1:11" x14ac:dyDescent="0.25">
      <c r="B15" s="87"/>
      <c r="C15" s="289"/>
      <c r="D15" s="202">
        <f t="shared" si="1"/>
        <v>0</v>
      </c>
      <c r="E15" s="357"/>
      <c r="F15" s="72">
        <f>D15</f>
        <v>0</v>
      </c>
      <c r="G15" s="291"/>
      <c r="H15" s="274"/>
      <c r="I15" s="293">
        <f t="shared" si="2"/>
        <v>0</v>
      </c>
      <c r="J15" s="294">
        <f t="shared" si="3"/>
        <v>0</v>
      </c>
    </row>
    <row r="16" spans="1:11" x14ac:dyDescent="0.25">
      <c r="A16" s="85"/>
      <c r="B16" s="87"/>
      <c r="C16" s="15"/>
      <c r="D16" s="202">
        <f t="shared" si="1"/>
        <v>0</v>
      </c>
      <c r="E16" s="373"/>
      <c r="F16" s="72">
        <f>D16</f>
        <v>0</v>
      </c>
      <c r="G16" s="73"/>
      <c r="H16" s="274"/>
      <c r="I16" s="293">
        <f t="shared" si="2"/>
        <v>0</v>
      </c>
      <c r="J16" s="294">
        <f t="shared" si="3"/>
        <v>0</v>
      </c>
    </row>
    <row r="17" spans="1:10" x14ac:dyDescent="0.25">
      <c r="A17" s="87"/>
      <c r="B17" s="87"/>
      <c r="C17" s="15"/>
      <c r="D17" s="202">
        <f t="shared" si="1"/>
        <v>0</v>
      </c>
      <c r="E17" s="373"/>
      <c r="F17" s="72">
        <f t="shared" ref="F17:F29" si="4">D17</f>
        <v>0</v>
      </c>
      <c r="G17" s="223"/>
      <c r="H17" s="274"/>
      <c r="I17" s="293">
        <f t="shared" si="2"/>
        <v>0</v>
      </c>
      <c r="J17" s="294">
        <f t="shared" si="3"/>
        <v>0</v>
      </c>
    </row>
    <row r="18" spans="1:10" x14ac:dyDescent="0.25">
      <c r="A18" s="2"/>
      <c r="B18" s="87"/>
      <c r="C18" s="15"/>
      <c r="D18" s="202">
        <f t="shared" si="1"/>
        <v>0</v>
      </c>
      <c r="E18" s="373"/>
      <c r="F18" s="72">
        <f t="shared" si="4"/>
        <v>0</v>
      </c>
      <c r="G18" s="73"/>
      <c r="H18" s="135"/>
      <c r="I18" s="243">
        <f t="shared" si="2"/>
        <v>0</v>
      </c>
      <c r="J18" s="134">
        <f t="shared" si="3"/>
        <v>0</v>
      </c>
    </row>
    <row r="19" spans="1:10" x14ac:dyDescent="0.25">
      <c r="A19" s="2"/>
      <c r="B19" s="87"/>
      <c r="C19" s="15"/>
      <c r="D19" s="202">
        <f t="shared" si="1"/>
        <v>0</v>
      </c>
      <c r="E19" s="373"/>
      <c r="F19" s="72">
        <f t="shared" si="4"/>
        <v>0</v>
      </c>
      <c r="G19" s="73"/>
      <c r="H19" s="135"/>
      <c r="I19" s="243">
        <f t="shared" si="2"/>
        <v>0</v>
      </c>
      <c r="J19" s="134">
        <f t="shared" si="3"/>
        <v>0</v>
      </c>
    </row>
    <row r="20" spans="1:10" x14ac:dyDescent="0.25">
      <c r="A20" s="2"/>
      <c r="B20" s="87"/>
      <c r="C20" s="15"/>
      <c r="D20" s="202">
        <f t="shared" si="1"/>
        <v>0</v>
      </c>
      <c r="E20" s="357"/>
      <c r="F20" s="72">
        <f t="shared" si="4"/>
        <v>0</v>
      </c>
      <c r="G20" s="73"/>
      <c r="H20" s="135"/>
      <c r="I20" s="243">
        <f t="shared" si="2"/>
        <v>0</v>
      </c>
      <c r="J20" s="134">
        <f t="shared" si="3"/>
        <v>0</v>
      </c>
    </row>
    <row r="21" spans="1:10" x14ac:dyDescent="0.25">
      <c r="A21" s="2"/>
      <c r="B21" s="87"/>
      <c r="C21" s="15"/>
      <c r="D21" s="202">
        <f t="shared" si="1"/>
        <v>0</v>
      </c>
      <c r="E21" s="357"/>
      <c r="F21" s="72">
        <f t="shared" si="4"/>
        <v>0</v>
      </c>
      <c r="G21" s="73"/>
      <c r="H21" s="135"/>
      <c r="I21" s="243">
        <f t="shared" si="2"/>
        <v>0</v>
      </c>
      <c r="J21" s="134">
        <f t="shared" si="3"/>
        <v>0</v>
      </c>
    </row>
    <row r="22" spans="1:10" x14ac:dyDescent="0.25">
      <c r="A22" s="2"/>
      <c r="B22" s="87"/>
      <c r="C22" s="15"/>
      <c r="D22" s="202">
        <f t="shared" si="1"/>
        <v>0</v>
      </c>
      <c r="E22" s="357"/>
      <c r="F22" s="72">
        <f t="shared" si="4"/>
        <v>0</v>
      </c>
      <c r="G22" s="73"/>
      <c r="H22" s="135"/>
      <c r="I22" s="243">
        <f t="shared" si="2"/>
        <v>0</v>
      </c>
      <c r="J22" s="134">
        <f t="shared" si="3"/>
        <v>0</v>
      </c>
    </row>
    <row r="23" spans="1:10" x14ac:dyDescent="0.25">
      <c r="A23" s="2"/>
      <c r="B23" s="87"/>
      <c r="C23" s="15"/>
      <c r="D23" s="202">
        <f t="shared" si="1"/>
        <v>0</v>
      </c>
      <c r="E23" s="357"/>
      <c r="F23" s="72">
        <f t="shared" si="4"/>
        <v>0</v>
      </c>
      <c r="G23" s="73"/>
      <c r="H23" s="135"/>
      <c r="I23" s="243">
        <f t="shared" si="2"/>
        <v>0</v>
      </c>
      <c r="J23" s="134">
        <f t="shared" si="3"/>
        <v>0</v>
      </c>
    </row>
    <row r="24" spans="1:10" x14ac:dyDescent="0.25">
      <c r="A24" s="2"/>
      <c r="B24" s="87"/>
      <c r="C24" s="15"/>
      <c r="D24" s="202">
        <f t="shared" si="1"/>
        <v>0</v>
      </c>
      <c r="E24" s="373"/>
      <c r="F24" s="72">
        <f t="shared" si="4"/>
        <v>0</v>
      </c>
      <c r="G24" s="73"/>
      <c r="H24" s="135"/>
      <c r="I24" s="243">
        <f t="shared" si="2"/>
        <v>0</v>
      </c>
      <c r="J24" s="134">
        <f t="shared" si="3"/>
        <v>0</v>
      </c>
    </row>
    <row r="25" spans="1:10" x14ac:dyDescent="0.25">
      <c r="A25" s="2"/>
      <c r="B25" s="87"/>
      <c r="C25" s="15"/>
      <c r="D25" s="202">
        <f t="shared" si="1"/>
        <v>0</v>
      </c>
      <c r="E25" s="373"/>
      <c r="F25" s="72">
        <f t="shared" si="4"/>
        <v>0</v>
      </c>
      <c r="G25" s="73"/>
      <c r="H25" s="135"/>
      <c r="I25" s="243">
        <f t="shared" si="2"/>
        <v>0</v>
      </c>
      <c r="J25" s="134">
        <f t="shared" si="3"/>
        <v>0</v>
      </c>
    </row>
    <row r="26" spans="1:10" x14ac:dyDescent="0.25">
      <c r="A26" s="2"/>
      <c r="B26" s="87"/>
      <c r="C26" s="15"/>
      <c r="D26" s="202">
        <f t="shared" si="1"/>
        <v>0</v>
      </c>
      <c r="E26" s="358"/>
      <c r="F26" s="72">
        <f t="shared" si="4"/>
        <v>0</v>
      </c>
      <c r="G26" s="73"/>
      <c r="H26" s="74"/>
      <c r="I26" s="243">
        <f t="shared" si="2"/>
        <v>0</v>
      </c>
      <c r="J26" s="134">
        <f t="shared" si="3"/>
        <v>0</v>
      </c>
    </row>
    <row r="27" spans="1:10" x14ac:dyDescent="0.25">
      <c r="A27" s="2"/>
      <c r="B27" s="87"/>
      <c r="C27" s="15"/>
      <c r="D27" s="202">
        <f t="shared" si="1"/>
        <v>0</v>
      </c>
      <c r="E27" s="358"/>
      <c r="F27" s="72">
        <f t="shared" si="4"/>
        <v>0</v>
      </c>
      <c r="G27" s="73"/>
      <c r="H27" s="74"/>
      <c r="I27" s="243">
        <f t="shared" si="2"/>
        <v>0</v>
      </c>
      <c r="J27" s="134">
        <f t="shared" si="3"/>
        <v>0</v>
      </c>
    </row>
    <row r="28" spans="1:10" x14ac:dyDescent="0.25">
      <c r="A28" s="2"/>
      <c r="B28" s="87"/>
      <c r="C28" s="15"/>
      <c r="D28" s="202">
        <f t="shared" si="1"/>
        <v>0</v>
      </c>
      <c r="E28" s="358"/>
      <c r="F28" s="72">
        <f t="shared" si="4"/>
        <v>0</v>
      </c>
      <c r="G28" s="73"/>
      <c r="H28" s="74"/>
      <c r="I28" s="243">
        <f t="shared" si="2"/>
        <v>0</v>
      </c>
      <c r="J28" s="134">
        <f t="shared" si="3"/>
        <v>0</v>
      </c>
    </row>
    <row r="29" spans="1:10" ht="15.75" thickBot="1" x14ac:dyDescent="0.3">
      <c r="A29" s="4"/>
      <c r="B29" s="87"/>
      <c r="C29" s="38"/>
      <c r="D29" s="231"/>
      <c r="E29" s="232"/>
      <c r="F29" s="233">
        <f t="shared" si="4"/>
        <v>0</v>
      </c>
      <c r="G29" s="234"/>
      <c r="H29" s="222"/>
      <c r="J29" s="76"/>
    </row>
    <row r="30" spans="1:10" ht="16.5" thickTop="1" thickBot="1" x14ac:dyDescent="0.3">
      <c r="C30" s="94">
        <f>SUM(C8:C29)</f>
        <v>0</v>
      </c>
      <c r="D30" s="49">
        <f>SUM(D8:D29)</f>
        <v>0</v>
      </c>
      <c r="E30" s="39"/>
      <c r="F30" s="5">
        <f>SUM(F8:F29)</f>
        <v>0</v>
      </c>
      <c r="J30" s="76"/>
    </row>
    <row r="31" spans="1:10" ht="15.75" thickBot="1" x14ac:dyDescent="0.3">
      <c r="A31" s="53"/>
      <c r="D31" s="118" t="s">
        <v>4</v>
      </c>
      <c r="E31" s="71">
        <f>F4+F5+F6-+C30</f>
        <v>0</v>
      </c>
      <c r="J31" s="76"/>
    </row>
    <row r="32" spans="1:10" ht="15.75" thickBot="1" x14ac:dyDescent="0.3">
      <c r="A32" s="126"/>
    </row>
    <row r="33" spans="1:5" ht="16.5" thickTop="1" thickBot="1" x14ac:dyDescent="0.3">
      <c r="A33" s="48"/>
      <c r="C33" s="1132" t="s">
        <v>11</v>
      </c>
      <c r="D33" s="1133"/>
      <c r="E33" s="15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8"/>
  <sheetViews>
    <sheetView topLeftCell="B1" workbookViewId="0">
      <pane ySplit="8" topLeftCell="A9" activePane="bottomLeft" state="frozen"/>
      <selection pane="bottomLeft" activeCell="B12" sqref="B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8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114" t="s">
        <v>168</v>
      </c>
      <c r="B1" s="1114"/>
      <c r="C1" s="1114"/>
      <c r="D1" s="1114"/>
      <c r="E1" s="1114"/>
      <c r="F1" s="1114"/>
      <c r="G1" s="1114"/>
      <c r="H1" s="103">
        <v>1</v>
      </c>
      <c r="L1" s="1114" t="s">
        <v>270</v>
      </c>
      <c r="M1" s="1114"/>
      <c r="N1" s="1114"/>
      <c r="O1" s="1114"/>
      <c r="P1" s="1114"/>
      <c r="Q1" s="1114"/>
      <c r="R1" s="1114"/>
      <c r="S1" s="103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  <c r="L3" s="8" t="s">
        <v>0</v>
      </c>
      <c r="M3" s="9" t="s">
        <v>1</v>
      </c>
      <c r="N3" s="9" t="s">
        <v>13</v>
      </c>
      <c r="O3" s="116" t="s">
        <v>2</v>
      </c>
      <c r="P3" s="9" t="s">
        <v>3</v>
      </c>
      <c r="Q3" s="119" t="s">
        <v>4</v>
      </c>
      <c r="R3" s="47" t="s">
        <v>12</v>
      </c>
      <c r="S3" s="36" t="s">
        <v>11</v>
      </c>
    </row>
    <row r="4" spans="1:21" ht="16.5" thickTop="1" x14ac:dyDescent="0.25">
      <c r="A4" s="562"/>
      <c r="B4" s="562"/>
      <c r="C4" s="515"/>
      <c r="D4" s="273"/>
      <c r="E4" s="271"/>
      <c r="F4" s="294"/>
      <c r="G4" s="583"/>
      <c r="H4" s="347"/>
      <c r="L4" s="562"/>
      <c r="M4" s="562"/>
      <c r="N4" s="515"/>
      <c r="O4" s="273"/>
      <c r="P4" s="271"/>
      <c r="Q4" s="294"/>
      <c r="R4" s="583"/>
      <c r="S4" s="347"/>
    </row>
    <row r="5" spans="1:21" ht="16.5" customHeight="1" x14ac:dyDescent="0.25">
      <c r="A5" s="1163" t="s">
        <v>67</v>
      </c>
      <c r="B5" s="1164" t="s">
        <v>167</v>
      </c>
      <c r="C5" s="515">
        <v>76</v>
      </c>
      <c r="D5" s="273">
        <v>44342</v>
      </c>
      <c r="E5" s="209">
        <v>1031.04</v>
      </c>
      <c r="F5" s="192">
        <v>36</v>
      </c>
      <c r="G5" s="5">
        <f>F45</f>
        <v>0</v>
      </c>
      <c r="L5" s="1163" t="s">
        <v>67</v>
      </c>
      <c r="M5" s="1164" t="s">
        <v>167</v>
      </c>
      <c r="N5" s="515">
        <v>71</v>
      </c>
      <c r="O5" s="273">
        <v>44354</v>
      </c>
      <c r="P5" s="209">
        <v>1004.37</v>
      </c>
      <c r="Q5" s="192">
        <v>40</v>
      </c>
      <c r="R5" s="5">
        <f>Q45</f>
        <v>0</v>
      </c>
    </row>
    <row r="6" spans="1:21" ht="16.5" customHeight="1" thickBot="1" x14ac:dyDescent="0.3">
      <c r="A6" s="1163"/>
      <c r="B6" s="1164"/>
      <c r="C6" s="515"/>
      <c r="D6" s="273"/>
      <c r="E6" s="585"/>
      <c r="F6" s="153"/>
      <c r="G6" s="332"/>
      <c r="H6" s="61">
        <f>E4+E5+E6+E7-G5</f>
        <v>1031.04</v>
      </c>
      <c r="L6" s="1163"/>
      <c r="M6" s="1164"/>
      <c r="N6" s="515"/>
      <c r="O6" s="273"/>
      <c r="P6" s="585"/>
      <c r="Q6" s="153"/>
      <c r="R6" s="332"/>
      <c r="S6" s="61">
        <f>P4+P5+P6+P7-R5</f>
        <v>1004.37</v>
      </c>
    </row>
    <row r="7" spans="1:21" ht="16.5" customHeight="1" thickBot="1" x14ac:dyDescent="0.3">
      <c r="A7" s="316"/>
      <c r="B7" s="582"/>
      <c r="C7" s="515"/>
      <c r="D7" s="273"/>
      <c r="E7" s="585"/>
      <c r="F7" s="153"/>
      <c r="G7" s="265"/>
      <c r="I7" s="1161" t="s">
        <v>3</v>
      </c>
      <c r="J7" s="1159" t="s">
        <v>4</v>
      </c>
      <c r="L7" s="316"/>
      <c r="M7" s="979"/>
      <c r="N7" s="515"/>
      <c r="O7" s="273"/>
      <c r="P7" s="585"/>
      <c r="Q7" s="153"/>
      <c r="R7" s="265"/>
      <c r="T7" s="1161" t="s">
        <v>3</v>
      </c>
      <c r="U7" s="1159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7" t="s">
        <v>3</v>
      </c>
      <c r="E8" s="21" t="s">
        <v>2</v>
      </c>
      <c r="F8" s="120" t="s">
        <v>9</v>
      </c>
      <c r="G8" s="22" t="s">
        <v>15</v>
      </c>
      <c r="H8" s="29"/>
      <c r="I8" s="1162"/>
      <c r="J8" s="1160"/>
      <c r="L8" s="1"/>
      <c r="M8" s="24" t="s">
        <v>7</v>
      </c>
      <c r="N8" s="20" t="s">
        <v>8</v>
      </c>
      <c r="O8" s="117" t="s">
        <v>3</v>
      </c>
      <c r="P8" s="21" t="s">
        <v>2</v>
      </c>
      <c r="Q8" s="120" t="s">
        <v>9</v>
      </c>
      <c r="R8" s="22" t="s">
        <v>15</v>
      </c>
      <c r="S8" s="29"/>
      <c r="T8" s="1162"/>
      <c r="U8" s="1160"/>
    </row>
    <row r="9" spans="1:21" ht="16.5" thickTop="1" thickBot="1" x14ac:dyDescent="0.3">
      <c r="A9" s="84" t="s">
        <v>32</v>
      </c>
      <c r="B9" s="87"/>
      <c r="C9" s="15"/>
      <c r="D9" s="202"/>
      <c r="E9" s="358"/>
      <c r="F9" s="72">
        <f t="shared" ref="F9:F44" si="0">D9</f>
        <v>0</v>
      </c>
      <c r="G9" s="291"/>
      <c r="H9" s="292"/>
      <c r="I9" s="285">
        <f>E4+E5-F9</f>
        <v>1031.04</v>
      </c>
      <c r="J9" s="259">
        <f>F4+F5+F6+F7-C9</f>
        <v>36</v>
      </c>
      <c r="L9" s="84" t="s">
        <v>32</v>
      </c>
      <c r="M9" s="87"/>
      <c r="N9" s="15"/>
      <c r="O9" s="202"/>
      <c r="P9" s="358"/>
      <c r="Q9" s="72">
        <f t="shared" ref="Q9:Q44" si="1">O9</f>
        <v>0</v>
      </c>
      <c r="R9" s="291"/>
      <c r="S9" s="292"/>
      <c r="T9" s="285">
        <f>P4+P5-Q9</f>
        <v>1004.37</v>
      </c>
      <c r="U9" s="259">
        <f>Q4+Q5+Q6+Q7-N9</f>
        <v>40</v>
      </c>
    </row>
    <row r="10" spans="1:21" ht="15.75" thickBot="1" x14ac:dyDescent="0.3">
      <c r="A10" s="224"/>
      <c r="B10" s="87"/>
      <c r="C10" s="15"/>
      <c r="D10" s="202"/>
      <c r="E10" s="358"/>
      <c r="F10" s="290">
        <f t="shared" si="0"/>
        <v>0</v>
      </c>
      <c r="G10" s="291"/>
      <c r="H10" s="292"/>
      <c r="I10" s="285">
        <f>I9-F10</f>
        <v>1031.04</v>
      </c>
      <c r="J10" s="465">
        <f>J9-C10</f>
        <v>36</v>
      </c>
      <c r="L10" s="224"/>
      <c r="M10" s="87"/>
      <c r="N10" s="15"/>
      <c r="O10" s="202"/>
      <c r="P10" s="358"/>
      <c r="Q10" s="290">
        <f t="shared" si="1"/>
        <v>0</v>
      </c>
      <c r="R10" s="291"/>
      <c r="S10" s="292"/>
      <c r="T10" s="285">
        <f>T9-Q10</f>
        <v>1004.37</v>
      </c>
      <c r="U10" s="465">
        <f>U9-N10</f>
        <v>40</v>
      </c>
    </row>
    <row r="11" spans="1:21" ht="15.75" thickBot="1" x14ac:dyDescent="0.3">
      <c r="A11" s="211"/>
      <c r="B11" s="87"/>
      <c r="C11" s="15"/>
      <c r="D11" s="202"/>
      <c r="E11" s="358"/>
      <c r="F11" s="290">
        <f t="shared" si="0"/>
        <v>0</v>
      </c>
      <c r="G11" s="291"/>
      <c r="H11" s="292"/>
      <c r="I11" s="285">
        <f t="shared" ref="I11:I43" si="2">I10-F11</f>
        <v>1031.04</v>
      </c>
      <c r="J11" s="465">
        <f>J10-C11</f>
        <v>36</v>
      </c>
      <c r="L11" s="211"/>
      <c r="M11" s="87"/>
      <c r="N11" s="15"/>
      <c r="O11" s="202"/>
      <c r="P11" s="358"/>
      <c r="Q11" s="290">
        <f t="shared" si="1"/>
        <v>0</v>
      </c>
      <c r="R11" s="291"/>
      <c r="S11" s="292"/>
      <c r="T11" s="285">
        <f t="shared" ref="T11:T43" si="3">T10-Q11</f>
        <v>1004.37</v>
      </c>
      <c r="U11" s="465">
        <f>U10-N11</f>
        <v>40</v>
      </c>
    </row>
    <row r="12" spans="1:21" ht="15.75" thickBot="1" x14ac:dyDescent="0.3">
      <c r="A12" s="86" t="s">
        <v>33</v>
      </c>
      <c r="B12" s="87"/>
      <c r="C12" s="15"/>
      <c r="D12" s="202"/>
      <c r="E12" s="358"/>
      <c r="F12" s="290">
        <f t="shared" si="0"/>
        <v>0</v>
      </c>
      <c r="G12" s="291"/>
      <c r="H12" s="292"/>
      <c r="I12" s="285">
        <f t="shared" si="2"/>
        <v>1031.04</v>
      </c>
      <c r="J12" s="465">
        <f t="shared" ref="J12:J46" si="4">J11-C12</f>
        <v>36</v>
      </c>
      <c r="L12" s="86" t="s">
        <v>33</v>
      </c>
      <c r="M12" s="87"/>
      <c r="N12" s="15"/>
      <c r="O12" s="202"/>
      <c r="P12" s="358"/>
      <c r="Q12" s="290">
        <f t="shared" si="1"/>
        <v>0</v>
      </c>
      <c r="R12" s="291"/>
      <c r="S12" s="292"/>
      <c r="T12" s="285">
        <f t="shared" si="3"/>
        <v>1004.37</v>
      </c>
      <c r="U12" s="465">
        <f t="shared" ref="U12:U46" si="5">U11-N12</f>
        <v>40</v>
      </c>
    </row>
    <row r="13" spans="1:21" ht="15.75" thickBot="1" x14ac:dyDescent="0.3">
      <c r="A13" s="76"/>
      <c r="B13" s="87"/>
      <c r="C13" s="15"/>
      <c r="D13" s="202"/>
      <c r="E13" s="358"/>
      <c r="F13" s="290">
        <f t="shared" si="0"/>
        <v>0</v>
      </c>
      <c r="G13" s="291"/>
      <c r="H13" s="292"/>
      <c r="I13" s="285">
        <f t="shared" si="2"/>
        <v>1031.04</v>
      </c>
      <c r="J13" s="465">
        <f t="shared" si="4"/>
        <v>36</v>
      </c>
      <c r="L13" s="76"/>
      <c r="M13" s="87"/>
      <c r="N13" s="15"/>
      <c r="O13" s="202"/>
      <c r="P13" s="358"/>
      <c r="Q13" s="290">
        <f t="shared" si="1"/>
        <v>0</v>
      </c>
      <c r="R13" s="291"/>
      <c r="S13" s="292"/>
      <c r="T13" s="285">
        <f t="shared" si="3"/>
        <v>1004.37</v>
      </c>
      <c r="U13" s="465">
        <f t="shared" si="5"/>
        <v>40</v>
      </c>
    </row>
    <row r="14" spans="1:21" ht="15.75" thickBot="1" x14ac:dyDescent="0.3">
      <c r="A14" s="76"/>
      <c r="B14" s="87"/>
      <c r="C14" s="15"/>
      <c r="D14" s="72"/>
      <c r="E14" s="236"/>
      <c r="F14" s="72">
        <f t="shared" si="0"/>
        <v>0</v>
      </c>
      <c r="G14" s="291"/>
      <c r="H14" s="292"/>
      <c r="I14" s="285">
        <f t="shared" si="2"/>
        <v>1031.04</v>
      </c>
      <c r="J14" s="465">
        <f t="shared" si="4"/>
        <v>36</v>
      </c>
      <c r="L14" s="76"/>
      <c r="M14" s="87"/>
      <c r="N14" s="15"/>
      <c r="O14" s="72"/>
      <c r="P14" s="236"/>
      <c r="Q14" s="72">
        <f t="shared" si="1"/>
        <v>0</v>
      </c>
      <c r="R14" s="291"/>
      <c r="S14" s="292"/>
      <c r="T14" s="285">
        <f t="shared" si="3"/>
        <v>1004.37</v>
      </c>
      <c r="U14" s="465">
        <f t="shared" si="5"/>
        <v>40</v>
      </c>
    </row>
    <row r="15" spans="1:21" ht="15.75" thickBot="1" x14ac:dyDescent="0.3">
      <c r="B15" s="87"/>
      <c r="C15" s="15"/>
      <c r="D15" s="202"/>
      <c r="E15" s="358"/>
      <c r="F15" s="72">
        <f t="shared" si="0"/>
        <v>0</v>
      </c>
      <c r="G15" s="291"/>
      <c r="H15" s="292"/>
      <c r="I15" s="285">
        <f t="shared" si="2"/>
        <v>1031.04</v>
      </c>
      <c r="J15" s="465">
        <f t="shared" si="4"/>
        <v>36</v>
      </c>
      <c r="K15" s="265"/>
      <c r="M15" s="87"/>
      <c r="N15" s="15"/>
      <c r="O15" s="202"/>
      <c r="P15" s="358"/>
      <c r="Q15" s="72">
        <f t="shared" si="1"/>
        <v>0</v>
      </c>
      <c r="R15" s="291"/>
      <c r="S15" s="292"/>
      <c r="T15" s="285">
        <f t="shared" si="3"/>
        <v>1004.37</v>
      </c>
      <c r="U15" s="465">
        <f t="shared" si="5"/>
        <v>40</v>
      </c>
    </row>
    <row r="16" spans="1:21" ht="15.75" thickBot="1" x14ac:dyDescent="0.3">
      <c r="B16" s="87"/>
      <c r="C16" s="15"/>
      <c r="D16" s="202"/>
      <c r="E16" s="358"/>
      <c r="F16" s="72">
        <f t="shared" si="0"/>
        <v>0</v>
      </c>
      <c r="G16" s="291"/>
      <c r="H16" s="292"/>
      <c r="I16" s="285">
        <f t="shared" si="2"/>
        <v>1031.04</v>
      </c>
      <c r="J16" s="465">
        <f t="shared" si="4"/>
        <v>36</v>
      </c>
      <c r="K16" s="265"/>
      <c r="M16" s="87"/>
      <c r="N16" s="15"/>
      <c r="O16" s="202"/>
      <c r="P16" s="358"/>
      <c r="Q16" s="72">
        <f t="shared" si="1"/>
        <v>0</v>
      </c>
      <c r="R16" s="291"/>
      <c r="S16" s="292"/>
      <c r="T16" s="285">
        <f t="shared" si="3"/>
        <v>1004.37</v>
      </c>
      <c r="U16" s="465">
        <f t="shared" si="5"/>
        <v>40</v>
      </c>
    </row>
    <row r="17" spans="1:21" ht="15.75" thickBot="1" x14ac:dyDescent="0.3">
      <c r="A17" s="85"/>
      <c r="B17" s="87"/>
      <c r="C17" s="15"/>
      <c r="D17" s="202"/>
      <c r="E17" s="358"/>
      <c r="F17" s="72">
        <f t="shared" si="0"/>
        <v>0</v>
      </c>
      <c r="G17" s="291"/>
      <c r="H17" s="292"/>
      <c r="I17" s="285">
        <f t="shared" si="2"/>
        <v>1031.04</v>
      </c>
      <c r="J17" s="465">
        <f t="shared" si="4"/>
        <v>36</v>
      </c>
      <c r="K17" s="265"/>
      <c r="L17" s="85"/>
      <c r="M17" s="87"/>
      <c r="N17" s="15"/>
      <c r="O17" s="202"/>
      <c r="P17" s="358"/>
      <c r="Q17" s="72">
        <f t="shared" si="1"/>
        <v>0</v>
      </c>
      <c r="R17" s="291"/>
      <c r="S17" s="292"/>
      <c r="T17" s="285">
        <f t="shared" si="3"/>
        <v>1004.37</v>
      </c>
      <c r="U17" s="465">
        <f t="shared" si="5"/>
        <v>40</v>
      </c>
    </row>
    <row r="18" spans="1:21" ht="15.75" thickBot="1" x14ac:dyDescent="0.3">
      <c r="A18" s="87"/>
      <c r="B18" s="87"/>
      <c r="C18" s="15"/>
      <c r="D18" s="202"/>
      <c r="E18" s="358"/>
      <c r="F18" s="72">
        <f t="shared" si="0"/>
        <v>0</v>
      </c>
      <c r="G18" s="291"/>
      <c r="H18" s="292"/>
      <c r="I18" s="285">
        <f t="shared" si="2"/>
        <v>1031.04</v>
      </c>
      <c r="J18" s="465">
        <f t="shared" si="4"/>
        <v>36</v>
      </c>
      <c r="K18" s="265"/>
      <c r="L18" s="87"/>
      <c r="M18" s="87"/>
      <c r="N18" s="15"/>
      <c r="O18" s="202"/>
      <c r="P18" s="358"/>
      <c r="Q18" s="72">
        <f t="shared" si="1"/>
        <v>0</v>
      </c>
      <c r="R18" s="291"/>
      <c r="S18" s="292"/>
      <c r="T18" s="285">
        <f t="shared" si="3"/>
        <v>1004.37</v>
      </c>
      <c r="U18" s="465">
        <f t="shared" si="5"/>
        <v>40</v>
      </c>
    </row>
    <row r="19" spans="1:21" ht="15.75" thickBot="1" x14ac:dyDescent="0.3">
      <c r="A19" s="2"/>
      <c r="B19" s="87"/>
      <c r="C19" s="15"/>
      <c r="D19" s="202"/>
      <c r="E19" s="358"/>
      <c r="F19" s="72">
        <f t="shared" si="0"/>
        <v>0</v>
      </c>
      <c r="G19" s="291"/>
      <c r="H19" s="292"/>
      <c r="I19" s="285">
        <f t="shared" si="2"/>
        <v>1031.04</v>
      </c>
      <c r="J19" s="465">
        <f t="shared" si="4"/>
        <v>36</v>
      </c>
      <c r="K19" s="265"/>
      <c r="L19" s="2"/>
      <c r="M19" s="87"/>
      <c r="N19" s="15"/>
      <c r="O19" s="202"/>
      <c r="P19" s="358"/>
      <c r="Q19" s="72">
        <f t="shared" si="1"/>
        <v>0</v>
      </c>
      <c r="R19" s="291"/>
      <c r="S19" s="292"/>
      <c r="T19" s="285">
        <f t="shared" si="3"/>
        <v>1004.37</v>
      </c>
      <c r="U19" s="465">
        <f t="shared" si="5"/>
        <v>40</v>
      </c>
    </row>
    <row r="20" spans="1:21" ht="15.75" thickBot="1" x14ac:dyDescent="0.3">
      <c r="A20" s="2"/>
      <c r="B20" s="87"/>
      <c r="C20" s="15"/>
      <c r="D20" s="202"/>
      <c r="E20" s="358"/>
      <c r="F20" s="72">
        <f t="shared" si="0"/>
        <v>0</v>
      </c>
      <c r="G20" s="291"/>
      <c r="H20" s="292"/>
      <c r="I20" s="285">
        <f t="shared" si="2"/>
        <v>1031.04</v>
      </c>
      <c r="J20" s="465">
        <f t="shared" si="4"/>
        <v>36</v>
      </c>
      <c r="K20" s="265"/>
      <c r="L20" s="2"/>
      <c r="M20" s="87"/>
      <c r="N20" s="15"/>
      <c r="O20" s="202"/>
      <c r="P20" s="358"/>
      <c r="Q20" s="72">
        <f t="shared" si="1"/>
        <v>0</v>
      </c>
      <c r="R20" s="291"/>
      <c r="S20" s="292"/>
      <c r="T20" s="285">
        <f t="shared" si="3"/>
        <v>1004.37</v>
      </c>
      <c r="U20" s="465">
        <f t="shared" si="5"/>
        <v>40</v>
      </c>
    </row>
    <row r="21" spans="1:21" ht="15.75" thickBot="1" x14ac:dyDescent="0.3">
      <c r="A21" s="2"/>
      <c r="B21" s="87"/>
      <c r="C21" s="15"/>
      <c r="D21" s="202"/>
      <c r="E21" s="358"/>
      <c r="F21" s="72">
        <f t="shared" si="0"/>
        <v>0</v>
      </c>
      <c r="G21" s="291"/>
      <c r="H21" s="292"/>
      <c r="I21" s="285">
        <f t="shared" si="2"/>
        <v>1031.04</v>
      </c>
      <c r="J21" s="465">
        <f t="shared" si="4"/>
        <v>36</v>
      </c>
      <c r="K21" s="265"/>
      <c r="L21" s="2"/>
      <c r="M21" s="87"/>
      <c r="N21" s="15"/>
      <c r="O21" s="202"/>
      <c r="P21" s="358"/>
      <c r="Q21" s="72">
        <f t="shared" si="1"/>
        <v>0</v>
      </c>
      <c r="R21" s="291"/>
      <c r="S21" s="292"/>
      <c r="T21" s="285">
        <f t="shared" si="3"/>
        <v>1004.37</v>
      </c>
      <c r="U21" s="465">
        <f t="shared" si="5"/>
        <v>40</v>
      </c>
    </row>
    <row r="22" spans="1:21" ht="15.75" thickBot="1" x14ac:dyDescent="0.3">
      <c r="A22" s="2"/>
      <c r="B22" s="87"/>
      <c r="C22" s="15"/>
      <c r="D22" s="202"/>
      <c r="E22" s="358"/>
      <c r="F22" s="72">
        <f t="shared" si="0"/>
        <v>0</v>
      </c>
      <c r="G22" s="291"/>
      <c r="H22" s="292"/>
      <c r="I22" s="285">
        <f t="shared" si="2"/>
        <v>1031.04</v>
      </c>
      <c r="J22" s="465">
        <f t="shared" si="4"/>
        <v>36</v>
      </c>
      <c r="K22" s="265"/>
      <c r="L22" s="2"/>
      <c r="M22" s="87"/>
      <c r="N22" s="15"/>
      <c r="O22" s="202"/>
      <c r="P22" s="358"/>
      <c r="Q22" s="72">
        <f t="shared" si="1"/>
        <v>0</v>
      </c>
      <c r="R22" s="291"/>
      <c r="S22" s="292"/>
      <c r="T22" s="285">
        <f t="shared" si="3"/>
        <v>1004.37</v>
      </c>
      <c r="U22" s="465">
        <f t="shared" si="5"/>
        <v>40</v>
      </c>
    </row>
    <row r="23" spans="1:21" ht="15.75" thickBot="1" x14ac:dyDescent="0.3">
      <c r="A23" s="2"/>
      <c r="B23" s="87"/>
      <c r="C23" s="15"/>
      <c r="D23" s="202"/>
      <c r="E23" s="358"/>
      <c r="F23" s="72">
        <f t="shared" si="0"/>
        <v>0</v>
      </c>
      <c r="G23" s="291"/>
      <c r="H23" s="292"/>
      <c r="I23" s="285">
        <f t="shared" si="2"/>
        <v>1031.04</v>
      </c>
      <c r="J23" s="465">
        <f t="shared" si="4"/>
        <v>36</v>
      </c>
      <c r="K23" s="265"/>
      <c r="L23" s="2"/>
      <c r="M23" s="87"/>
      <c r="N23" s="15"/>
      <c r="O23" s="202"/>
      <c r="P23" s="358"/>
      <c r="Q23" s="72">
        <f t="shared" si="1"/>
        <v>0</v>
      </c>
      <c r="R23" s="291"/>
      <c r="S23" s="292"/>
      <c r="T23" s="285">
        <f t="shared" si="3"/>
        <v>1004.37</v>
      </c>
      <c r="U23" s="465">
        <f t="shared" si="5"/>
        <v>40</v>
      </c>
    </row>
    <row r="24" spans="1:21" ht="15.75" thickBot="1" x14ac:dyDescent="0.3">
      <c r="A24" s="2"/>
      <c r="B24" s="87"/>
      <c r="C24" s="15"/>
      <c r="D24" s="202"/>
      <c r="E24" s="358"/>
      <c r="F24" s="72">
        <f t="shared" si="0"/>
        <v>0</v>
      </c>
      <c r="G24" s="291"/>
      <c r="H24" s="292"/>
      <c r="I24" s="285">
        <f t="shared" si="2"/>
        <v>1031.04</v>
      </c>
      <c r="J24" s="465">
        <f t="shared" si="4"/>
        <v>36</v>
      </c>
      <c r="L24" s="2"/>
      <c r="M24" s="87"/>
      <c r="N24" s="15"/>
      <c r="O24" s="202"/>
      <c r="P24" s="358"/>
      <c r="Q24" s="72">
        <f t="shared" si="1"/>
        <v>0</v>
      </c>
      <c r="R24" s="291"/>
      <c r="S24" s="292"/>
      <c r="T24" s="285">
        <f t="shared" si="3"/>
        <v>1004.37</v>
      </c>
      <c r="U24" s="465">
        <f t="shared" si="5"/>
        <v>40</v>
      </c>
    </row>
    <row r="25" spans="1:21" ht="15.75" thickBot="1" x14ac:dyDescent="0.3">
      <c r="A25" s="2"/>
      <c r="B25" s="87"/>
      <c r="C25" s="15"/>
      <c r="D25" s="202">
        <f t="shared" ref="D25:D43" si="6">C25*B25</f>
        <v>0</v>
      </c>
      <c r="E25" s="373"/>
      <c r="F25" s="72">
        <f t="shared" si="0"/>
        <v>0</v>
      </c>
      <c r="G25" s="73"/>
      <c r="H25" s="74"/>
      <c r="I25" s="285">
        <f t="shared" si="2"/>
        <v>1031.04</v>
      </c>
      <c r="J25" s="465">
        <f t="shared" si="4"/>
        <v>36</v>
      </c>
      <c r="L25" s="2"/>
      <c r="M25" s="87"/>
      <c r="N25" s="15"/>
      <c r="O25" s="202">
        <f t="shared" ref="O25:O43" si="7">N25*M25</f>
        <v>0</v>
      </c>
      <c r="P25" s="373"/>
      <c r="Q25" s="72">
        <f t="shared" si="1"/>
        <v>0</v>
      </c>
      <c r="R25" s="73"/>
      <c r="S25" s="74"/>
      <c r="T25" s="285">
        <f t="shared" si="3"/>
        <v>1004.37</v>
      </c>
      <c r="U25" s="465">
        <f t="shared" si="5"/>
        <v>40</v>
      </c>
    </row>
    <row r="26" spans="1:21" ht="15.75" thickBot="1" x14ac:dyDescent="0.3">
      <c r="A26" s="2"/>
      <c r="B26" s="87"/>
      <c r="C26" s="15"/>
      <c r="D26" s="202">
        <f t="shared" si="6"/>
        <v>0</v>
      </c>
      <c r="E26" s="373"/>
      <c r="F26" s="72">
        <f t="shared" si="0"/>
        <v>0</v>
      </c>
      <c r="G26" s="73"/>
      <c r="H26" s="74"/>
      <c r="I26" s="285">
        <f t="shared" si="2"/>
        <v>1031.04</v>
      </c>
      <c r="J26" s="465">
        <f t="shared" si="4"/>
        <v>36</v>
      </c>
      <c r="L26" s="2"/>
      <c r="M26" s="87"/>
      <c r="N26" s="15"/>
      <c r="O26" s="202">
        <f t="shared" si="7"/>
        <v>0</v>
      </c>
      <c r="P26" s="373"/>
      <c r="Q26" s="72">
        <f t="shared" si="1"/>
        <v>0</v>
      </c>
      <c r="R26" s="73"/>
      <c r="S26" s="74"/>
      <c r="T26" s="285">
        <f t="shared" si="3"/>
        <v>1004.37</v>
      </c>
      <c r="U26" s="465">
        <f t="shared" si="5"/>
        <v>40</v>
      </c>
    </row>
    <row r="27" spans="1:21" ht="15.75" thickBot="1" x14ac:dyDescent="0.3">
      <c r="A27" s="2"/>
      <c r="B27" s="87"/>
      <c r="C27" s="15"/>
      <c r="D27" s="202">
        <f t="shared" si="6"/>
        <v>0</v>
      </c>
      <c r="E27" s="373"/>
      <c r="F27" s="72">
        <f t="shared" si="0"/>
        <v>0</v>
      </c>
      <c r="G27" s="73"/>
      <c r="H27" s="74"/>
      <c r="I27" s="285">
        <f t="shared" si="2"/>
        <v>1031.04</v>
      </c>
      <c r="J27" s="465">
        <f t="shared" si="4"/>
        <v>36</v>
      </c>
      <c r="L27" s="2"/>
      <c r="M27" s="87"/>
      <c r="N27" s="15"/>
      <c r="O27" s="202">
        <f t="shared" si="7"/>
        <v>0</v>
      </c>
      <c r="P27" s="373"/>
      <c r="Q27" s="72">
        <f t="shared" si="1"/>
        <v>0</v>
      </c>
      <c r="R27" s="73"/>
      <c r="S27" s="74"/>
      <c r="T27" s="285">
        <f t="shared" si="3"/>
        <v>1004.37</v>
      </c>
      <c r="U27" s="465">
        <f t="shared" si="5"/>
        <v>40</v>
      </c>
    </row>
    <row r="28" spans="1:21" ht="15.75" thickBot="1" x14ac:dyDescent="0.3">
      <c r="A28" s="203"/>
      <c r="B28" s="87"/>
      <c r="C28" s="15"/>
      <c r="D28" s="202">
        <f t="shared" si="6"/>
        <v>0</v>
      </c>
      <c r="E28" s="373"/>
      <c r="F28" s="72">
        <f t="shared" si="0"/>
        <v>0</v>
      </c>
      <c r="G28" s="73"/>
      <c r="H28" s="74"/>
      <c r="I28" s="285">
        <f t="shared" si="2"/>
        <v>1031.04</v>
      </c>
      <c r="J28" s="465">
        <f t="shared" si="4"/>
        <v>36</v>
      </c>
      <c r="L28" s="203"/>
      <c r="M28" s="87"/>
      <c r="N28" s="15"/>
      <c r="O28" s="202">
        <f t="shared" si="7"/>
        <v>0</v>
      </c>
      <c r="P28" s="373"/>
      <c r="Q28" s="72">
        <f t="shared" si="1"/>
        <v>0</v>
      </c>
      <c r="R28" s="73"/>
      <c r="S28" s="74"/>
      <c r="T28" s="285">
        <f t="shared" si="3"/>
        <v>1004.37</v>
      </c>
      <c r="U28" s="465">
        <f t="shared" si="5"/>
        <v>40</v>
      </c>
    </row>
    <row r="29" spans="1:21" ht="15.75" thickBot="1" x14ac:dyDescent="0.3">
      <c r="A29" s="203"/>
      <c r="B29" s="87"/>
      <c r="C29" s="15"/>
      <c r="D29" s="202">
        <f t="shared" si="6"/>
        <v>0</v>
      </c>
      <c r="E29" s="357"/>
      <c r="F29" s="72">
        <f t="shared" si="0"/>
        <v>0</v>
      </c>
      <c r="G29" s="73"/>
      <c r="H29" s="74"/>
      <c r="I29" s="285">
        <f t="shared" si="2"/>
        <v>1031.04</v>
      </c>
      <c r="J29" s="465">
        <f t="shared" si="4"/>
        <v>36</v>
      </c>
      <c r="L29" s="203"/>
      <c r="M29" s="87"/>
      <c r="N29" s="15"/>
      <c r="O29" s="202">
        <f t="shared" si="7"/>
        <v>0</v>
      </c>
      <c r="P29" s="357"/>
      <c r="Q29" s="72">
        <f t="shared" si="1"/>
        <v>0</v>
      </c>
      <c r="R29" s="73"/>
      <c r="S29" s="74"/>
      <c r="T29" s="285">
        <f t="shared" si="3"/>
        <v>1004.37</v>
      </c>
      <c r="U29" s="465">
        <f t="shared" si="5"/>
        <v>40</v>
      </c>
    </row>
    <row r="30" spans="1:21" ht="15.75" thickBot="1" x14ac:dyDescent="0.3">
      <c r="A30" s="203"/>
      <c r="B30" s="87"/>
      <c r="C30" s="289"/>
      <c r="D30" s="202">
        <f t="shared" si="6"/>
        <v>0</v>
      </c>
      <c r="E30" s="362"/>
      <c r="F30" s="290">
        <f t="shared" si="0"/>
        <v>0</v>
      </c>
      <c r="G30" s="291"/>
      <c r="H30" s="292"/>
      <c r="I30" s="285">
        <f t="shared" si="2"/>
        <v>1031.04</v>
      </c>
      <c r="J30" s="465">
        <f t="shared" si="4"/>
        <v>36</v>
      </c>
      <c r="L30" s="203"/>
      <c r="M30" s="87"/>
      <c r="N30" s="289"/>
      <c r="O30" s="202">
        <f t="shared" si="7"/>
        <v>0</v>
      </c>
      <c r="P30" s="362"/>
      <c r="Q30" s="290">
        <f t="shared" si="1"/>
        <v>0</v>
      </c>
      <c r="R30" s="291"/>
      <c r="S30" s="292"/>
      <c r="T30" s="285">
        <f t="shared" si="3"/>
        <v>1004.37</v>
      </c>
      <c r="U30" s="465">
        <f t="shared" si="5"/>
        <v>40</v>
      </c>
    </row>
    <row r="31" spans="1:21" ht="15.75" thickBot="1" x14ac:dyDescent="0.3">
      <c r="A31" s="203"/>
      <c r="B31" s="87"/>
      <c r="C31" s="15"/>
      <c r="D31" s="202">
        <f t="shared" si="6"/>
        <v>0</v>
      </c>
      <c r="E31" s="357"/>
      <c r="F31" s="72">
        <f t="shared" si="0"/>
        <v>0</v>
      </c>
      <c r="G31" s="73"/>
      <c r="H31" s="74"/>
      <c r="I31" s="285">
        <f t="shared" si="2"/>
        <v>1031.04</v>
      </c>
      <c r="J31" s="465">
        <f t="shared" si="4"/>
        <v>36</v>
      </c>
      <c r="L31" s="203"/>
      <c r="M31" s="87"/>
      <c r="N31" s="15"/>
      <c r="O31" s="202">
        <f t="shared" si="7"/>
        <v>0</v>
      </c>
      <c r="P31" s="357"/>
      <c r="Q31" s="72">
        <f t="shared" si="1"/>
        <v>0</v>
      </c>
      <c r="R31" s="73"/>
      <c r="S31" s="74"/>
      <c r="T31" s="285">
        <f t="shared" si="3"/>
        <v>1004.37</v>
      </c>
      <c r="U31" s="465">
        <f t="shared" si="5"/>
        <v>40</v>
      </c>
    </row>
    <row r="32" spans="1:21" ht="15.75" thickBot="1" x14ac:dyDescent="0.3">
      <c r="A32" s="203"/>
      <c r="B32" s="87"/>
      <c r="C32" s="15"/>
      <c r="D32" s="202">
        <f t="shared" si="6"/>
        <v>0</v>
      </c>
      <c r="E32" s="357"/>
      <c r="F32" s="72">
        <f t="shared" si="0"/>
        <v>0</v>
      </c>
      <c r="G32" s="73"/>
      <c r="H32" s="74"/>
      <c r="I32" s="285">
        <f t="shared" si="2"/>
        <v>1031.04</v>
      </c>
      <c r="J32" s="465">
        <f t="shared" si="4"/>
        <v>36</v>
      </c>
      <c r="L32" s="203"/>
      <c r="M32" s="87"/>
      <c r="N32" s="15"/>
      <c r="O32" s="202">
        <f t="shared" si="7"/>
        <v>0</v>
      </c>
      <c r="P32" s="357"/>
      <c r="Q32" s="72">
        <f t="shared" si="1"/>
        <v>0</v>
      </c>
      <c r="R32" s="73"/>
      <c r="S32" s="74"/>
      <c r="T32" s="285">
        <f t="shared" si="3"/>
        <v>1004.37</v>
      </c>
      <c r="U32" s="465">
        <f t="shared" si="5"/>
        <v>40</v>
      </c>
    </row>
    <row r="33" spans="1:21" ht="15.75" thickBot="1" x14ac:dyDescent="0.3">
      <c r="A33" s="2"/>
      <c r="B33" s="87"/>
      <c r="C33" s="15"/>
      <c r="D33" s="202">
        <f t="shared" si="6"/>
        <v>0</v>
      </c>
      <c r="E33" s="357"/>
      <c r="F33" s="72">
        <f t="shared" si="0"/>
        <v>0</v>
      </c>
      <c r="G33" s="73"/>
      <c r="H33" s="74"/>
      <c r="I33" s="285">
        <f t="shared" si="2"/>
        <v>1031.04</v>
      </c>
      <c r="J33" s="465">
        <f t="shared" si="4"/>
        <v>36</v>
      </c>
      <c r="L33" s="2"/>
      <c r="M33" s="87"/>
      <c r="N33" s="15"/>
      <c r="O33" s="202">
        <f t="shared" si="7"/>
        <v>0</v>
      </c>
      <c r="P33" s="357"/>
      <c r="Q33" s="72">
        <f t="shared" si="1"/>
        <v>0</v>
      </c>
      <c r="R33" s="73"/>
      <c r="S33" s="74"/>
      <c r="T33" s="285">
        <f t="shared" si="3"/>
        <v>1004.37</v>
      </c>
      <c r="U33" s="465">
        <f t="shared" si="5"/>
        <v>40</v>
      </c>
    </row>
    <row r="34" spans="1:21" ht="15.75" thickBot="1" x14ac:dyDescent="0.3">
      <c r="A34" s="2"/>
      <c r="B34" s="87"/>
      <c r="C34" s="15"/>
      <c r="D34" s="202">
        <f t="shared" si="6"/>
        <v>0</v>
      </c>
      <c r="E34" s="357"/>
      <c r="F34" s="72">
        <f t="shared" si="0"/>
        <v>0</v>
      </c>
      <c r="G34" s="73"/>
      <c r="H34" s="74"/>
      <c r="I34" s="285">
        <f t="shared" si="2"/>
        <v>1031.04</v>
      </c>
      <c r="J34" s="465">
        <f t="shared" si="4"/>
        <v>36</v>
      </c>
      <c r="L34" s="2"/>
      <c r="M34" s="87"/>
      <c r="N34" s="15"/>
      <c r="O34" s="202">
        <f t="shared" si="7"/>
        <v>0</v>
      </c>
      <c r="P34" s="357"/>
      <c r="Q34" s="72">
        <f t="shared" si="1"/>
        <v>0</v>
      </c>
      <c r="R34" s="73"/>
      <c r="S34" s="74"/>
      <c r="T34" s="285">
        <f t="shared" si="3"/>
        <v>1004.37</v>
      </c>
      <c r="U34" s="465">
        <f t="shared" si="5"/>
        <v>40</v>
      </c>
    </row>
    <row r="35" spans="1:21" ht="15.75" thickBot="1" x14ac:dyDescent="0.3">
      <c r="A35" s="2"/>
      <c r="B35" s="87"/>
      <c r="C35" s="15"/>
      <c r="D35" s="202">
        <f t="shared" si="6"/>
        <v>0</v>
      </c>
      <c r="E35" s="357"/>
      <c r="F35" s="72">
        <f t="shared" si="0"/>
        <v>0</v>
      </c>
      <c r="G35" s="73"/>
      <c r="H35" s="74"/>
      <c r="I35" s="285">
        <f t="shared" si="2"/>
        <v>1031.04</v>
      </c>
      <c r="J35" s="465">
        <f t="shared" si="4"/>
        <v>36</v>
      </c>
      <c r="L35" s="2"/>
      <c r="M35" s="87"/>
      <c r="N35" s="15"/>
      <c r="O35" s="202">
        <f t="shared" si="7"/>
        <v>0</v>
      </c>
      <c r="P35" s="357"/>
      <c r="Q35" s="72">
        <f t="shared" si="1"/>
        <v>0</v>
      </c>
      <c r="R35" s="73"/>
      <c r="S35" s="74"/>
      <c r="T35" s="285">
        <f t="shared" si="3"/>
        <v>1004.37</v>
      </c>
      <c r="U35" s="465">
        <f t="shared" si="5"/>
        <v>40</v>
      </c>
    </row>
    <row r="36" spans="1:21" ht="15.75" thickBot="1" x14ac:dyDescent="0.3">
      <c r="A36" s="2"/>
      <c r="B36" s="87"/>
      <c r="C36" s="15"/>
      <c r="D36" s="202">
        <f t="shared" si="6"/>
        <v>0</v>
      </c>
      <c r="E36" s="358"/>
      <c r="F36" s="72">
        <f t="shared" si="0"/>
        <v>0</v>
      </c>
      <c r="G36" s="73"/>
      <c r="H36" s="74"/>
      <c r="I36" s="285">
        <f t="shared" si="2"/>
        <v>1031.04</v>
      </c>
      <c r="J36" s="465">
        <f t="shared" si="4"/>
        <v>36</v>
      </c>
      <c r="L36" s="2"/>
      <c r="M36" s="87"/>
      <c r="N36" s="15"/>
      <c r="O36" s="202">
        <f t="shared" si="7"/>
        <v>0</v>
      </c>
      <c r="P36" s="358"/>
      <c r="Q36" s="72">
        <f t="shared" si="1"/>
        <v>0</v>
      </c>
      <c r="R36" s="73"/>
      <c r="S36" s="74"/>
      <c r="T36" s="285">
        <f t="shared" si="3"/>
        <v>1004.37</v>
      </c>
      <c r="U36" s="465">
        <f t="shared" si="5"/>
        <v>40</v>
      </c>
    </row>
    <row r="37" spans="1:21" ht="15.75" thickBot="1" x14ac:dyDescent="0.3">
      <c r="A37" s="2"/>
      <c r="B37" s="87"/>
      <c r="C37" s="15"/>
      <c r="D37" s="202">
        <f t="shared" si="6"/>
        <v>0</v>
      </c>
      <c r="E37" s="358"/>
      <c r="F37" s="72">
        <f t="shared" si="0"/>
        <v>0</v>
      </c>
      <c r="G37" s="73"/>
      <c r="H37" s="74"/>
      <c r="I37" s="285">
        <f t="shared" si="2"/>
        <v>1031.04</v>
      </c>
      <c r="J37" s="465">
        <f t="shared" si="4"/>
        <v>36</v>
      </c>
      <c r="L37" s="2"/>
      <c r="M37" s="87"/>
      <c r="N37" s="15"/>
      <c r="O37" s="202">
        <f t="shared" si="7"/>
        <v>0</v>
      </c>
      <c r="P37" s="358"/>
      <c r="Q37" s="72">
        <f t="shared" si="1"/>
        <v>0</v>
      </c>
      <c r="R37" s="73"/>
      <c r="S37" s="74"/>
      <c r="T37" s="285">
        <f t="shared" si="3"/>
        <v>1004.37</v>
      </c>
      <c r="U37" s="465">
        <f t="shared" si="5"/>
        <v>40</v>
      </c>
    </row>
    <row r="38" spans="1:21" ht="15.75" thickBot="1" x14ac:dyDescent="0.3">
      <c r="A38" s="2"/>
      <c r="B38" s="87"/>
      <c r="C38" s="15"/>
      <c r="D38" s="202">
        <f t="shared" si="6"/>
        <v>0</v>
      </c>
      <c r="E38" s="358"/>
      <c r="F38" s="72">
        <f t="shared" si="0"/>
        <v>0</v>
      </c>
      <c r="G38" s="73"/>
      <c r="H38" s="74"/>
      <c r="I38" s="285">
        <f t="shared" si="2"/>
        <v>1031.04</v>
      </c>
      <c r="J38" s="465">
        <f t="shared" si="4"/>
        <v>36</v>
      </c>
      <c r="L38" s="2"/>
      <c r="M38" s="87"/>
      <c r="N38" s="15"/>
      <c r="O38" s="202">
        <f t="shared" si="7"/>
        <v>0</v>
      </c>
      <c r="P38" s="358"/>
      <c r="Q38" s="72">
        <f t="shared" si="1"/>
        <v>0</v>
      </c>
      <c r="R38" s="73"/>
      <c r="S38" s="74"/>
      <c r="T38" s="285">
        <f t="shared" si="3"/>
        <v>1004.37</v>
      </c>
      <c r="U38" s="465">
        <f t="shared" si="5"/>
        <v>40</v>
      </c>
    </row>
    <row r="39" spans="1:21" ht="15.75" thickBot="1" x14ac:dyDescent="0.3">
      <c r="A39" s="2"/>
      <c r="B39" s="87"/>
      <c r="C39" s="15"/>
      <c r="D39" s="202">
        <f t="shared" si="6"/>
        <v>0</v>
      </c>
      <c r="E39" s="358"/>
      <c r="F39" s="72">
        <f t="shared" si="0"/>
        <v>0</v>
      </c>
      <c r="G39" s="73"/>
      <c r="H39" s="74"/>
      <c r="I39" s="285">
        <f t="shared" si="2"/>
        <v>1031.04</v>
      </c>
      <c r="J39" s="465">
        <f t="shared" si="4"/>
        <v>36</v>
      </c>
      <c r="L39" s="2"/>
      <c r="M39" s="87"/>
      <c r="N39" s="15"/>
      <c r="O39" s="202">
        <f t="shared" si="7"/>
        <v>0</v>
      </c>
      <c r="P39" s="358"/>
      <c r="Q39" s="72">
        <f t="shared" si="1"/>
        <v>0</v>
      </c>
      <c r="R39" s="73"/>
      <c r="S39" s="74"/>
      <c r="T39" s="285">
        <f t="shared" si="3"/>
        <v>1004.37</v>
      </c>
      <c r="U39" s="465">
        <f t="shared" si="5"/>
        <v>40</v>
      </c>
    </row>
    <row r="40" spans="1:21" ht="15.75" thickBot="1" x14ac:dyDescent="0.3">
      <c r="A40" s="2"/>
      <c r="B40" s="87"/>
      <c r="C40" s="15"/>
      <c r="D40" s="202">
        <f t="shared" si="6"/>
        <v>0</v>
      </c>
      <c r="E40" s="358"/>
      <c r="F40" s="72">
        <f t="shared" si="0"/>
        <v>0</v>
      </c>
      <c r="G40" s="73"/>
      <c r="H40" s="74"/>
      <c r="I40" s="285">
        <f t="shared" si="2"/>
        <v>1031.04</v>
      </c>
      <c r="J40" s="465">
        <f t="shared" si="4"/>
        <v>36</v>
      </c>
      <c r="L40" s="2"/>
      <c r="M40" s="87"/>
      <c r="N40" s="15"/>
      <c r="O40" s="202">
        <f t="shared" si="7"/>
        <v>0</v>
      </c>
      <c r="P40" s="358"/>
      <c r="Q40" s="72">
        <f t="shared" si="1"/>
        <v>0</v>
      </c>
      <c r="R40" s="73"/>
      <c r="S40" s="74"/>
      <c r="T40" s="285">
        <f t="shared" si="3"/>
        <v>1004.37</v>
      </c>
      <c r="U40" s="465">
        <f t="shared" si="5"/>
        <v>40</v>
      </c>
    </row>
    <row r="41" spans="1:21" ht="15.75" thickBot="1" x14ac:dyDescent="0.3">
      <c r="A41" s="2"/>
      <c r="B41" s="87"/>
      <c r="C41" s="15"/>
      <c r="D41" s="202">
        <f t="shared" si="6"/>
        <v>0</v>
      </c>
      <c r="E41" s="358"/>
      <c r="F41" s="72">
        <f t="shared" si="0"/>
        <v>0</v>
      </c>
      <c r="G41" s="73"/>
      <c r="H41" s="74"/>
      <c r="I41" s="285">
        <f t="shared" si="2"/>
        <v>1031.04</v>
      </c>
      <c r="J41" s="465">
        <f t="shared" si="4"/>
        <v>36</v>
      </c>
      <c r="L41" s="2"/>
      <c r="M41" s="87"/>
      <c r="N41" s="15"/>
      <c r="O41" s="202">
        <f t="shared" si="7"/>
        <v>0</v>
      </c>
      <c r="P41" s="358"/>
      <c r="Q41" s="72">
        <f t="shared" si="1"/>
        <v>0</v>
      </c>
      <c r="R41" s="73"/>
      <c r="S41" s="74"/>
      <c r="T41" s="285">
        <f t="shared" si="3"/>
        <v>1004.37</v>
      </c>
      <c r="U41" s="465">
        <f t="shared" si="5"/>
        <v>40</v>
      </c>
    </row>
    <row r="42" spans="1:21" ht="15.75" thickBot="1" x14ac:dyDescent="0.3">
      <c r="A42" s="2"/>
      <c r="B42" s="87"/>
      <c r="C42" s="15"/>
      <c r="D42" s="202">
        <f t="shared" si="6"/>
        <v>0</v>
      </c>
      <c r="E42" s="358"/>
      <c r="F42" s="72">
        <f t="shared" si="0"/>
        <v>0</v>
      </c>
      <c r="G42" s="73"/>
      <c r="H42" s="74"/>
      <c r="I42" s="285">
        <f t="shared" si="2"/>
        <v>1031.04</v>
      </c>
      <c r="J42" s="465">
        <f t="shared" si="4"/>
        <v>36</v>
      </c>
      <c r="L42" s="2"/>
      <c r="M42" s="87"/>
      <c r="N42" s="15"/>
      <c r="O42" s="202">
        <f t="shared" si="7"/>
        <v>0</v>
      </c>
      <c r="P42" s="358"/>
      <c r="Q42" s="72">
        <f t="shared" si="1"/>
        <v>0</v>
      </c>
      <c r="R42" s="73"/>
      <c r="S42" s="74"/>
      <c r="T42" s="285">
        <f t="shared" si="3"/>
        <v>1004.37</v>
      </c>
      <c r="U42" s="465">
        <f t="shared" si="5"/>
        <v>40</v>
      </c>
    </row>
    <row r="43" spans="1:21" ht="15.75" thickBot="1" x14ac:dyDescent="0.3">
      <c r="A43" s="2"/>
      <c r="B43" s="87"/>
      <c r="C43" s="15"/>
      <c r="D43" s="202">
        <f t="shared" si="6"/>
        <v>0</v>
      </c>
      <c r="E43" s="358"/>
      <c r="F43" s="72">
        <f t="shared" si="0"/>
        <v>0</v>
      </c>
      <c r="G43" s="73"/>
      <c r="H43" s="74"/>
      <c r="I43" s="285">
        <f t="shared" si="2"/>
        <v>1031.04</v>
      </c>
      <c r="J43" s="465">
        <f t="shared" si="4"/>
        <v>36</v>
      </c>
      <c r="L43" s="2"/>
      <c r="M43" s="87"/>
      <c r="N43" s="15"/>
      <c r="O43" s="202">
        <f t="shared" si="7"/>
        <v>0</v>
      </c>
      <c r="P43" s="358"/>
      <c r="Q43" s="72">
        <f t="shared" si="1"/>
        <v>0</v>
      </c>
      <c r="R43" s="73"/>
      <c r="S43" s="74"/>
      <c r="T43" s="285">
        <f t="shared" si="3"/>
        <v>1004.37</v>
      </c>
      <c r="U43" s="465">
        <f t="shared" si="5"/>
        <v>40</v>
      </c>
    </row>
    <row r="44" spans="1:21" ht="15.75" thickBot="1" x14ac:dyDescent="0.3">
      <c r="A44" s="4"/>
      <c r="B44" s="87"/>
      <c r="C44" s="38"/>
      <c r="D44" s="231">
        <f>C44*B34</f>
        <v>0</v>
      </c>
      <c r="E44" s="232"/>
      <c r="F44" s="233">
        <f t="shared" si="0"/>
        <v>0</v>
      </c>
      <c r="G44" s="234"/>
      <c r="H44" s="222"/>
      <c r="J44" s="465">
        <f t="shared" si="4"/>
        <v>36</v>
      </c>
      <c r="L44" s="4"/>
      <c r="M44" s="87"/>
      <c r="N44" s="38"/>
      <c r="O44" s="231">
        <f>N44*M34</f>
        <v>0</v>
      </c>
      <c r="P44" s="232"/>
      <c r="Q44" s="233">
        <f t="shared" si="1"/>
        <v>0</v>
      </c>
      <c r="R44" s="234"/>
      <c r="S44" s="222"/>
      <c r="U44" s="465">
        <f t="shared" si="5"/>
        <v>40</v>
      </c>
    </row>
    <row r="45" spans="1:21" ht="16.5" thickTop="1" thickBot="1" x14ac:dyDescent="0.3">
      <c r="C45" s="94">
        <f>SUM(C9:C44)</f>
        <v>0</v>
      </c>
      <c r="D45" s="49">
        <f>SUM(D9:D44)</f>
        <v>0</v>
      </c>
      <c r="E45" s="39"/>
      <c r="F45" s="5">
        <f>SUM(F9:F44)</f>
        <v>0</v>
      </c>
      <c r="J45" s="465">
        <f t="shared" si="4"/>
        <v>36</v>
      </c>
      <c r="N45" s="94">
        <f>SUM(N9:N44)</f>
        <v>0</v>
      </c>
      <c r="O45" s="49">
        <f>SUM(O9:O44)</f>
        <v>0</v>
      </c>
      <c r="P45" s="39"/>
      <c r="Q45" s="5">
        <f>SUM(Q9:Q44)</f>
        <v>0</v>
      </c>
      <c r="U45" s="465">
        <f t="shared" si="5"/>
        <v>40</v>
      </c>
    </row>
    <row r="46" spans="1:21" ht="15.75" thickBot="1" x14ac:dyDescent="0.3">
      <c r="A46" s="53"/>
      <c r="D46" s="118" t="s">
        <v>4</v>
      </c>
      <c r="E46" s="71" t="e">
        <f>F5+F6+#REF!-+C45</f>
        <v>#REF!</v>
      </c>
      <c r="J46" s="465">
        <f t="shared" si="4"/>
        <v>36</v>
      </c>
      <c r="L46" s="53"/>
      <c r="O46" s="118" t="s">
        <v>4</v>
      </c>
      <c r="P46" s="71" t="e">
        <f>Q5+Q6+#REF!-+N45</f>
        <v>#REF!</v>
      </c>
      <c r="U46" s="465">
        <f t="shared" si="5"/>
        <v>40</v>
      </c>
    </row>
    <row r="47" spans="1:21" ht="15.75" thickBot="1" x14ac:dyDescent="0.3">
      <c r="A47" s="126"/>
      <c r="L47" s="126"/>
    </row>
    <row r="48" spans="1:21" ht="16.5" thickTop="1" thickBot="1" x14ac:dyDescent="0.3">
      <c r="A48" s="48"/>
      <c r="C48" s="1132" t="s">
        <v>11</v>
      </c>
      <c r="D48" s="1133"/>
      <c r="E48" s="155" t="e">
        <f>E6+E5+#REF!+-F45</f>
        <v>#REF!</v>
      </c>
      <c r="L48" s="48"/>
      <c r="N48" s="1132" t="s">
        <v>11</v>
      </c>
      <c r="O48" s="1133"/>
      <c r="P48" s="155" t="e">
        <f>P6+P5+#REF!+-Q45</f>
        <v>#REF!</v>
      </c>
    </row>
  </sheetData>
  <sortState ref="C5:F6">
    <sortCondition descending="1" ref="D5:D6"/>
  </sortState>
  <mergeCells count="12">
    <mergeCell ref="U7:U8"/>
    <mergeCell ref="I7:I8"/>
    <mergeCell ref="J7:J8"/>
    <mergeCell ref="A1:G1"/>
    <mergeCell ref="C48:D48"/>
    <mergeCell ref="A5:A6"/>
    <mergeCell ref="B5:B6"/>
    <mergeCell ref="N48:O48"/>
    <mergeCell ref="L1:R1"/>
    <mergeCell ref="L5:L6"/>
    <mergeCell ref="M5:M6"/>
    <mergeCell ref="T7:T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9" customWidth="1"/>
  </cols>
  <sheetData>
    <row r="1" spans="1:10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customHeight="1" thickTop="1" x14ac:dyDescent="0.25">
      <c r="B4" s="1165" t="s">
        <v>79</v>
      </c>
      <c r="C4" s="135"/>
      <c r="D4" s="144"/>
      <c r="E4" s="90"/>
      <c r="F4" s="76"/>
      <c r="G4" s="496"/>
    </row>
    <row r="5" spans="1:10" ht="15" customHeight="1" x14ac:dyDescent="0.25">
      <c r="A5" s="79"/>
      <c r="B5" s="1166"/>
      <c r="C5" s="135"/>
      <c r="D5" s="144"/>
      <c r="E5" s="79"/>
      <c r="F5" s="76"/>
      <c r="G5" s="49">
        <f>F33</f>
        <v>0</v>
      </c>
      <c r="H5" s="147">
        <f>E5-G5+E4+E6+E7</f>
        <v>0</v>
      </c>
    </row>
    <row r="6" spans="1:10" x14ac:dyDescent="0.25">
      <c r="C6" s="135"/>
      <c r="D6" s="144"/>
      <c r="E6" s="79"/>
      <c r="F6" s="76"/>
      <c r="G6" s="76"/>
    </row>
    <row r="7" spans="1:10" ht="14.25" customHeight="1" thickBot="1" x14ac:dyDescent="0.3">
      <c r="A7" s="348"/>
      <c r="B7" s="24"/>
      <c r="C7" s="605"/>
      <c r="D7" s="441"/>
      <c r="E7" s="110"/>
      <c r="F7" s="76"/>
      <c r="G7" s="76"/>
    </row>
    <row r="8" spans="1:10" ht="16.5" thickTop="1" thickBot="1" x14ac:dyDescent="0.3">
      <c r="B8" s="24" t="s">
        <v>7</v>
      </c>
      <c r="C8" s="586" t="s">
        <v>8</v>
      </c>
      <c r="D8" s="587" t="s">
        <v>3</v>
      </c>
      <c r="E8" s="23" t="s">
        <v>2</v>
      </c>
      <c r="F8" s="26" t="s">
        <v>18</v>
      </c>
      <c r="G8" s="10" t="s">
        <v>15</v>
      </c>
      <c r="H8" s="24"/>
      <c r="I8" s="531" t="s">
        <v>71</v>
      </c>
    </row>
    <row r="9" spans="1:10" ht="15.75" thickTop="1" x14ac:dyDescent="0.25">
      <c r="A9" s="58"/>
      <c r="B9" s="311">
        <f>F4+F5+F6+F7-C9</f>
        <v>0</v>
      </c>
      <c r="C9" s="15"/>
      <c r="D9" s="780"/>
      <c r="E9" s="783"/>
      <c r="F9" s="306">
        <f>D9</f>
        <v>0</v>
      </c>
      <c r="G9" s="350"/>
      <c r="H9" s="292"/>
      <c r="I9" s="296">
        <f>E6+E5+E4-F9+E7</f>
        <v>0</v>
      </c>
    </row>
    <row r="10" spans="1:10" x14ac:dyDescent="0.25">
      <c r="A10" s="79"/>
      <c r="B10" s="529">
        <f>B9-C10</f>
        <v>0</v>
      </c>
      <c r="C10" s="480"/>
      <c r="D10" s="793"/>
      <c r="E10" s="784"/>
      <c r="F10" s="481">
        <f t="shared" ref="F10:F29" si="0">D10</f>
        <v>0</v>
      </c>
      <c r="G10" s="517"/>
      <c r="H10" s="705"/>
      <c r="I10" s="296">
        <f>I9-F10</f>
        <v>0</v>
      </c>
      <c r="J10" s="265"/>
    </row>
    <row r="11" spans="1:10" x14ac:dyDescent="0.25">
      <c r="A11" s="79"/>
      <c r="B11" s="529">
        <f t="shared" ref="B11:B29" si="1">B10-C11</f>
        <v>0</v>
      </c>
      <c r="C11" s="480"/>
      <c r="D11" s="793"/>
      <c r="E11" s="822"/>
      <c r="F11" s="481">
        <f t="shared" si="0"/>
        <v>0</v>
      </c>
      <c r="G11" s="517"/>
      <c r="H11" s="705"/>
      <c r="I11" s="296">
        <f t="shared" ref="I11:I29" si="2">I10-F11</f>
        <v>0</v>
      </c>
      <c r="J11" s="265"/>
    </row>
    <row r="12" spans="1:10" x14ac:dyDescent="0.25">
      <c r="A12" s="58"/>
      <c r="B12" s="529">
        <f t="shared" si="1"/>
        <v>0</v>
      </c>
      <c r="C12" s="480"/>
      <c r="D12" s="793"/>
      <c r="E12" s="822"/>
      <c r="F12" s="481">
        <f t="shared" si="0"/>
        <v>0</v>
      </c>
      <c r="G12" s="517"/>
      <c r="H12" s="705"/>
      <c r="I12" s="296">
        <f t="shared" si="2"/>
        <v>0</v>
      </c>
      <c r="J12" s="265"/>
    </row>
    <row r="13" spans="1:10" x14ac:dyDescent="0.25">
      <c r="A13" s="79"/>
      <c r="B13" s="529">
        <f t="shared" si="1"/>
        <v>0</v>
      </c>
      <c r="C13" s="480"/>
      <c r="D13" s="793"/>
      <c r="E13" s="822"/>
      <c r="F13" s="481">
        <f t="shared" si="0"/>
        <v>0</v>
      </c>
      <c r="G13" s="517"/>
      <c r="H13" s="705"/>
      <c r="I13" s="296">
        <f t="shared" si="2"/>
        <v>0</v>
      </c>
      <c r="J13" s="265"/>
    </row>
    <row r="14" spans="1:10" x14ac:dyDescent="0.25">
      <c r="A14" s="79"/>
      <c r="B14" s="529">
        <f t="shared" si="1"/>
        <v>0</v>
      </c>
      <c r="C14" s="480"/>
      <c r="D14" s="793"/>
      <c r="E14" s="784"/>
      <c r="F14" s="481">
        <f t="shared" si="0"/>
        <v>0</v>
      </c>
      <c r="G14" s="517"/>
      <c r="H14" s="705"/>
      <c r="I14" s="296">
        <f t="shared" si="2"/>
        <v>0</v>
      </c>
      <c r="J14" s="265"/>
    </row>
    <row r="15" spans="1:10" x14ac:dyDescent="0.25">
      <c r="B15" s="529">
        <f t="shared" si="1"/>
        <v>0</v>
      </c>
      <c r="C15" s="480"/>
      <c r="D15" s="793"/>
      <c r="E15" s="784"/>
      <c r="F15" s="481">
        <f t="shared" si="0"/>
        <v>0</v>
      </c>
      <c r="G15" s="517"/>
      <c r="H15" s="705"/>
      <c r="I15" s="296">
        <f t="shared" si="2"/>
        <v>0</v>
      </c>
      <c r="J15" s="265"/>
    </row>
    <row r="16" spans="1:10" x14ac:dyDescent="0.25">
      <c r="B16" s="529">
        <f t="shared" si="1"/>
        <v>0</v>
      </c>
      <c r="C16" s="480"/>
      <c r="D16" s="793"/>
      <c r="E16" s="784"/>
      <c r="F16" s="481">
        <f t="shared" si="0"/>
        <v>0</v>
      </c>
      <c r="G16" s="517"/>
      <c r="H16" s="705"/>
      <c r="I16" s="296">
        <f t="shared" si="2"/>
        <v>0</v>
      </c>
      <c r="J16" s="265"/>
    </row>
    <row r="17" spans="2:10" x14ac:dyDescent="0.25">
      <c r="B17" s="529">
        <f t="shared" si="1"/>
        <v>0</v>
      </c>
      <c r="C17" s="480"/>
      <c r="D17" s="793"/>
      <c r="E17" s="785"/>
      <c r="F17" s="481">
        <f t="shared" si="0"/>
        <v>0</v>
      </c>
      <c r="G17" s="517"/>
      <c r="H17" s="705"/>
      <c r="I17" s="296">
        <f t="shared" si="2"/>
        <v>0</v>
      </c>
      <c r="J17" s="265"/>
    </row>
    <row r="18" spans="2:10" x14ac:dyDescent="0.25">
      <c r="B18" s="529">
        <f t="shared" si="1"/>
        <v>0</v>
      </c>
      <c r="C18" s="480"/>
      <c r="D18" s="793"/>
      <c r="E18" s="785"/>
      <c r="F18" s="481">
        <f t="shared" si="0"/>
        <v>0</v>
      </c>
      <c r="G18" s="517"/>
      <c r="H18" s="705"/>
      <c r="I18" s="296">
        <f t="shared" si="2"/>
        <v>0</v>
      </c>
      <c r="J18" s="265"/>
    </row>
    <row r="19" spans="2:10" x14ac:dyDescent="0.25">
      <c r="B19" s="529">
        <f t="shared" si="1"/>
        <v>0</v>
      </c>
      <c r="C19" s="480"/>
      <c r="D19" s="793"/>
      <c r="E19" s="785"/>
      <c r="F19" s="481">
        <f t="shared" si="0"/>
        <v>0</v>
      </c>
      <c r="G19" s="482"/>
      <c r="H19" s="681"/>
      <c r="I19" s="296">
        <f t="shared" si="2"/>
        <v>0</v>
      </c>
    </row>
    <row r="20" spans="2:10" x14ac:dyDescent="0.25">
      <c r="B20" s="529">
        <f t="shared" si="1"/>
        <v>0</v>
      </c>
      <c r="C20" s="480"/>
      <c r="D20" s="793"/>
      <c r="E20" s="785"/>
      <c r="F20" s="481">
        <f t="shared" si="0"/>
        <v>0</v>
      </c>
      <c r="G20" s="482"/>
      <c r="H20" s="681"/>
      <c r="I20" s="296">
        <f t="shared" si="2"/>
        <v>0</v>
      </c>
    </row>
    <row r="21" spans="2:10" x14ac:dyDescent="0.25">
      <c r="B21" s="529">
        <f t="shared" si="1"/>
        <v>0</v>
      </c>
      <c r="C21" s="480"/>
      <c r="D21" s="793"/>
      <c r="E21" s="785"/>
      <c r="F21" s="481">
        <f t="shared" si="0"/>
        <v>0</v>
      </c>
      <c r="G21" s="482"/>
      <c r="H21" s="681"/>
      <c r="I21" s="296">
        <f t="shared" si="2"/>
        <v>0</v>
      </c>
    </row>
    <row r="22" spans="2:10" x14ac:dyDescent="0.25">
      <c r="B22" s="529">
        <f t="shared" si="1"/>
        <v>0</v>
      </c>
      <c r="C22" s="480"/>
      <c r="D22" s="793"/>
      <c r="E22" s="785"/>
      <c r="F22" s="481">
        <f t="shared" si="0"/>
        <v>0</v>
      </c>
      <c r="G22" s="482"/>
      <c r="H22" s="681"/>
      <c r="I22" s="296">
        <f t="shared" si="2"/>
        <v>0</v>
      </c>
    </row>
    <row r="23" spans="2:10" x14ac:dyDescent="0.25">
      <c r="B23" s="529">
        <f t="shared" si="1"/>
        <v>0</v>
      </c>
      <c r="C23" s="480"/>
      <c r="D23" s="793"/>
      <c r="E23" s="785"/>
      <c r="F23" s="481">
        <f t="shared" si="0"/>
        <v>0</v>
      </c>
      <c r="G23" s="482"/>
      <c r="H23" s="681"/>
      <c r="I23" s="296">
        <f t="shared" si="2"/>
        <v>0</v>
      </c>
    </row>
    <row r="24" spans="2:10" x14ac:dyDescent="0.25">
      <c r="B24" s="529">
        <f t="shared" si="1"/>
        <v>0</v>
      </c>
      <c r="C24" s="480"/>
      <c r="D24" s="781"/>
      <c r="E24" s="785"/>
      <c r="F24" s="481">
        <f t="shared" si="0"/>
        <v>0</v>
      </c>
      <c r="G24" s="482"/>
      <c r="H24" s="681"/>
      <c r="I24" s="296">
        <f t="shared" si="2"/>
        <v>0</v>
      </c>
    </row>
    <row r="25" spans="2:10" x14ac:dyDescent="0.25">
      <c r="B25" s="529">
        <f t="shared" si="1"/>
        <v>0</v>
      </c>
      <c r="C25" s="480"/>
      <c r="D25" s="781"/>
      <c r="E25" s="785"/>
      <c r="F25" s="481">
        <f t="shared" si="0"/>
        <v>0</v>
      </c>
      <c r="G25" s="482"/>
      <c r="H25" s="681"/>
      <c r="I25" s="296">
        <f t="shared" si="2"/>
        <v>0</v>
      </c>
    </row>
    <row r="26" spans="2:10" x14ac:dyDescent="0.25">
      <c r="B26" s="529">
        <f t="shared" si="1"/>
        <v>0</v>
      </c>
      <c r="C26" s="480"/>
      <c r="D26" s="781"/>
      <c r="E26" s="785"/>
      <c r="F26" s="481">
        <f t="shared" si="0"/>
        <v>0</v>
      </c>
      <c r="G26" s="482"/>
      <c r="H26" s="681"/>
      <c r="I26" s="296">
        <f t="shared" si="2"/>
        <v>0</v>
      </c>
    </row>
    <row r="27" spans="2:10" x14ac:dyDescent="0.25">
      <c r="B27" s="529">
        <f t="shared" si="1"/>
        <v>0</v>
      </c>
      <c r="C27" s="480"/>
      <c r="D27" s="781"/>
      <c r="E27" s="785"/>
      <c r="F27" s="481">
        <f t="shared" si="0"/>
        <v>0</v>
      </c>
      <c r="G27" s="482"/>
      <c r="H27" s="681"/>
      <c r="I27" s="296">
        <f t="shared" si="2"/>
        <v>0</v>
      </c>
    </row>
    <row r="28" spans="2:10" x14ac:dyDescent="0.25">
      <c r="B28" s="529">
        <f t="shared" si="1"/>
        <v>0</v>
      </c>
      <c r="C28" s="480"/>
      <c r="D28" s="781"/>
      <c r="E28" s="785"/>
      <c r="F28" s="481">
        <f t="shared" si="0"/>
        <v>0</v>
      </c>
      <c r="G28" s="482"/>
      <c r="H28" s="681"/>
      <c r="I28" s="296">
        <f t="shared" si="2"/>
        <v>0</v>
      </c>
    </row>
    <row r="29" spans="2:10" x14ac:dyDescent="0.25">
      <c r="B29" s="529">
        <f t="shared" si="1"/>
        <v>0</v>
      </c>
      <c r="C29" s="480"/>
      <c r="D29" s="781"/>
      <c r="E29" s="785"/>
      <c r="F29" s="481">
        <f t="shared" si="0"/>
        <v>0</v>
      </c>
      <c r="G29" s="482"/>
      <c r="H29" s="520"/>
      <c r="I29" s="296">
        <f t="shared" si="2"/>
        <v>0</v>
      </c>
    </row>
    <row r="30" spans="2:10" x14ac:dyDescent="0.25">
      <c r="B30" s="530"/>
      <c r="C30" s="480"/>
      <c r="D30" s="781"/>
      <c r="E30" s="786"/>
      <c r="F30" s="516"/>
      <c r="G30" s="522"/>
      <c r="H30" s="520"/>
    </row>
    <row r="31" spans="2:10" x14ac:dyDescent="0.25">
      <c r="B31" s="530"/>
      <c r="C31" s="480"/>
      <c r="D31" s="781"/>
      <c r="E31" s="787"/>
      <c r="F31" s="516"/>
      <c r="G31" s="523"/>
      <c r="H31" s="523"/>
    </row>
    <row r="32" spans="2:10" ht="15.75" thickBot="1" x14ac:dyDescent="0.3">
      <c r="B32" s="77"/>
      <c r="C32" s="483"/>
      <c r="D32" s="782"/>
      <c r="E32" s="788"/>
      <c r="F32" s="524"/>
      <c r="G32" s="526"/>
      <c r="H32" s="526"/>
      <c r="I32" s="412"/>
    </row>
    <row r="33" spans="1:8" ht="15.75" thickTop="1" x14ac:dyDescent="0.25">
      <c r="A33" s="79"/>
      <c r="B33" s="79"/>
      <c r="C33" s="110">
        <f>SUM(C9:C32)</f>
        <v>0</v>
      </c>
      <c r="D33" s="110">
        <f>SUM(D9:D32)</f>
        <v>0</v>
      </c>
      <c r="E33" s="79"/>
      <c r="F33" s="110">
        <f>SUM(F9:F32)</f>
        <v>0</v>
      </c>
      <c r="G33" s="79"/>
      <c r="H33" s="79"/>
    </row>
    <row r="34" spans="1:8" ht="15.75" thickBot="1" x14ac:dyDescent="0.3">
      <c r="A34" s="79"/>
      <c r="B34" s="79"/>
      <c r="C34" s="110"/>
      <c r="D34" s="110"/>
      <c r="E34" s="79"/>
      <c r="F34" s="110"/>
      <c r="G34" s="79"/>
      <c r="H34" s="79"/>
    </row>
    <row r="35" spans="1:8" ht="16.5" customHeight="1" x14ac:dyDescent="0.25">
      <c r="A35" s="79"/>
      <c r="B35" s="79"/>
      <c r="C35" s="79"/>
      <c r="D35" s="492" t="s">
        <v>21</v>
      </c>
      <c r="E35" s="493"/>
      <c r="F35" s="150">
        <f>E6+E5+E4-F33+E7</f>
        <v>0</v>
      </c>
      <c r="G35" s="79"/>
      <c r="H35" s="79"/>
    </row>
    <row r="36" spans="1:8" ht="15.75" thickBot="1" x14ac:dyDescent="0.3">
      <c r="A36" s="79"/>
      <c r="B36" s="79"/>
      <c r="C36" s="79"/>
      <c r="D36" s="494" t="s">
        <v>4</v>
      </c>
      <c r="E36" s="495"/>
      <c r="F36" s="579">
        <f>F4+F5+F6+F7-C33</f>
        <v>0</v>
      </c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  <row r="40" spans="1:8" x14ac:dyDescent="0.25">
      <c r="A40" s="79"/>
      <c r="B40" s="79"/>
      <c r="C40" s="79"/>
      <c r="D40" s="79"/>
      <c r="E40" s="79"/>
      <c r="F40" s="79"/>
      <c r="G40" s="79"/>
      <c r="H40" s="79"/>
    </row>
    <row r="41" spans="1:8" x14ac:dyDescent="0.25">
      <c r="A41" s="79"/>
      <c r="B41" s="79"/>
      <c r="C41" s="79"/>
      <c r="D41" s="79"/>
      <c r="E41" s="79"/>
      <c r="F41" s="79"/>
      <c r="G41" s="79"/>
      <c r="H41" s="79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67" t="s">
        <v>75</v>
      </c>
      <c r="C4" s="107"/>
      <c r="D4" s="144"/>
      <c r="E4" s="90"/>
      <c r="F4" s="76"/>
      <c r="G4" s="612"/>
    </row>
    <row r="5" spans="1:9" x14ac:dyDescent="0.25">
      <c r="A5" s="79"/>
      <c r="B5" s="1168"/>
      <c r="C5" s="107"/>
      <c r="D5" s="144"/>
      <c r="E5" s="90"/>
      <c r="F5" s="76"/>
      <c r="G5" s="49">
        <f>F34</f>
        <v>0</v>
      </c>
      <c r="H5" s="147">
        <f>E5-G5+E4+E6+E7+E8</f>
        <v>0</v>
      </c>
    </row>
    <row r="6" spans="1:9" x14ac:dyDescent="0.25">
      <c r="B6" s="76" t="s">
        <v>76</v>
      </c>
      <c r="C6" s="107"/>
      <c r="D6" s="144"/>
      <c r="E6" s="79"/>
      <c r="F6" s="76"/>
      <c r="G6" s="76"/>
    </row>
    <row r="7" spans="1:9" x14ac:dyDescent="0.25">
      <c r="C7" s="107"/>
      <c r="D7" s="144"/>
      <c r="E7" s="110"/>
      <c r="F7" s="76"/>
      <c r="G7" s="76"/>
    </row>
    <row r="8" spans="1:9" ht="15.75" thickBot="1" x14ac:dyDescent="0.3">
      <c r="C8" s="107"/>
      <c r="D8" s="144"/>
      <c r="E8" s="110"/>
      <c r="F8" s="76"/>
      <c r="G8" s="76"/>
    </row>
    <row r="9" spans="1:9" ht="16.5" thickTop="1" thickBot="1" x14ac:dyDescent="0.3">
      <c r="B9" s="24" t="s">
        <v>7</v>
      </c>
      <c r="C9" s="20" t="s">
        <v>8</v>
      </c>
      <c r="D9" s="117" t="s">
        <v>3</v>
      </c>
      <c r="E9" s="23" t="s">
        <v>2</v>
      </c>
      <c r="F9" s="26" t="s">
        <v>18</v>
      </c>
      <c r="G9" s="10" t="s">
        <v>15</v>
      </c>
      <c r="H9" s="24"/>
      <c r="I9" s="531" t="s">
        <v>71</v>
      </c>
    </row>
    <row r="10" spans="1:9" ht="15.75" thickTop="1" x14ac:dyDescent="0.25">
      <c r="A10" s="58"/>
      <c r="B10" s="311">
        <f>F4+F5+F6+F7+F8-C10</f>
        <v>0</v>
      </c>
      <c r="C10" s="15"/>
      <c r="D10" s="14"/>
      <c r="E10" s="357"/>
      <c r="F10" s="306">
        <f>D10</f>
        <v>0</v>
      </c>
      <c r="G10" s="350"/>
      <c r="H10" s="292"/>
      <c r="I10" s="706">
        <f>E6+E5+E4-F10+E7+E8</f>
        <v>0</v>
      </c>
    </row>
    <row r="11" spans="1:9" x14ac:dyDescent="0.25">
      <c r="A11" s="79"/>
      <c r="B11" s="529">
        <f>B10-C11</f>
        <v>0</v>
      </c>
      <c r="C11" s="480"/>
      <c r="D11" s="682"/>
      <c r="E11" s="532"/>
      <c r="F11" s="481">
        <f t="shared" ref="F11:F30" si="0">D11</f>
        <v>0</v>
      </c>
      <c r="G11" s="517"/>
      <c r="H11" s="705"/>
      <c r="I11" s="706">
        <f>I10-F11</f>
        <v>0</v>
      </c>
    </row>
    <row r="12" spans="1:9" x14ac:dyDescent="0.25">
      <c r="A12" s="79"/>
      <c r="B12" s="529">
        <f t="shared" ref="B12:B30" si="1">B11-C12</f>
        <v>0</v>
      </c>
      <c r="C12" s="480"/>
      <c r="D12" s="682"/>
      <c r="E12" s="532"/>
      <c r="F12" s="481">
        <f t="shared" si="0"/>
        <v>0</v>
      </c>
      <c r="G12" s="517"/>
      <c r="H12" s="705"/>
      <c r="I12" s="706">
        <f t="shared" ref="I12:I30" si="2">I11-F12</f>
        <v>0</v>
      </c>
    </row>
    <row r="13" spans="1:9" x14ac:dyDescent="0.25">
      <c r="A13" s="58"/>
      <c r="B13" s="529">
        <f t="shared" si="1"/>
        <v>0</v>
      </c>
      <c r="C13" s="480"/>
      <c r="D13" s="682"/>
      <c r="E13" s="532"/>
      <c r="F13" s="481">
        <f t="shared" si="0"/>
        <v>0</v>
      </c>
      <c r="G13" s="517"/>
      <c r="H13" s="705"/>
      <c r="I13" s="706">
        <f t="shared" si="2"/>
        <v>0</v>
      </c>
    </row>
    <row r="14" spans="1:9" x14ac:dyDescent="0.25">
      <c r="A14" s="79"/>
      <c r="B14" s="529">
        <f t="shared" si="1"/>
        <v>0</v>
      </c>
      <c r="C14" s="480"/>
      <c r="D14" s="682"/>
      <c r="E14" s="532"/>
      <c r="F14" s="481">
        <f t="shared" si="0"/>
        <v>0</v>
      </c>
      <c r="G14" s="517"/>
      <c r="H14" s="705"/>
      <c r="I14" s="706">
        <f t="shared" si="2"/>
        <v>0</v>
      </c>
    </row>
    <row r="15" spans="1:9" x14ac:dyDescent="0.25">
      <c r="A15" s="79"/>
      <c r="B15" s="529">
        <f t="shared" si="1"/>
        <v>0</v>
      </c>
      <c r="C15" s="480"/>
      <c r="D15" s="682"/>
      <c r="E15" s="532"/>
      <c r="F15" s="481">
        <f t="shared" si="0"/>
        <v>0</v>
      </c>
      <c r="G15" s="517"/>
      <c r="H15" s="705"/>
      <c r="I15" s="706">
        <f t="shared" si="2"/>
        <v>0</v>
      </c>
    </row>
    <row r="16" spans="1:9" x14ac:dyDescent="0.25">
      <c r="B16" s="529">
        <f t="shared" si="1"/>
        <v>0</v>
      </c>
      <c r="C16" s="480"/>
      <c r="D16" s="682"/>
      <c r="E16" s="532"/>
      <c r="F16" s="481">
        <f t="shared" si="0"/>
        <v>0</v>
      </c>
      <c r="G16" s="517"/>
      <c r="H16" s="705"/>
      <c r="I16" s="706">
        <f t="shared" si="2"/>
        <v>0</v>
      </c>
    </row>
    <row r="17" spans="2:9" x14ac:dyDescent="0.25">
      <c r="B17" s="529">
        <f t="shared" si="1"/>
        <v>0</v>
      </c>
      <c r="C17" s="480"/>
      <c r="D17" s="682"/>
      <c r="E17" s="532"/>
      <c r="F17" s="481">
        <f t="shared" si="0"/>
        <v>0</v>
      </c>
      <c r="G17" s="517"/>
      <c r="H17" s="705"/>
      <c r="I17" s="706">
        <f t="shared" si="2"/>
        <v>0</v>
      </c>
    </row>
    <row r="18" spans="2:9" x14ac:dyDescent="0.25">
      <c r="B18" s="529">
        <f t="shared" si="1"/>
        <v>0</v>
      </c>
      <c r="C18" s="480"/>
      <c r="D18" s="682"/>
      <c r="E18" s="533"/>
      <c r="F18" s="481">
        <f t="shared" si="0"/>
        <v>0</v>
      </c>
      <c r="G18" s="517"/>
      <c r="H18" s="705"/>
      <c r="I18" s="706">
        <f t="shared" si="2"/>
        <v>0</v>
      </c>
    </row>
    <row r="19" spans="2:9" x14ac:dyDescent="0.25">
      <c r="B19" s="529">
        <f t="shared" si="1"/>
        <v>0</v>
      </c>
      <c r="C19" s="480"/>
      <c r="D19" s="682"/>
      <c r="E19" s="533"/>
      <c r="F19" s="481">
        <f t="shared" si="0"/>
        <v>0</v>
      </c>
      <c r="G19" s="517"/>
      <c r="H19" s="705"/>
      <c r="I19" s="706">
        <f t="shared" si="2"/>
        <v>0</v>
      </c>
    </row>
    <row r="20" spans="2:9" x14ac:dyDescent="0.25">
      <c r="B20" s="529">
        <f t="shared" si="1"/>
        <v>0</v>
      </c>
      <c r="C20" s="480"/>
      <c r="D20" s="682"/>
      <c r="E20" s="679"/>
      <c r="F20" s="677">
        <f t="shared" si="0"/>
        <v>0</v>
      </c>
      <c r="G20" s="678"/>
      <c r="H20" s="680"/>
      <c r="I20" s="288">
        <f t="shared" si="2"/>
        <v>0</v>
      </c>
    </row>
    <row r="21" spans="2:9" x14ac:dyDescent="0.25">
      <c r="B21" s="529">
        <f t="shared" si="1"/>
        <v>0</v>
      </c>
      <c r="C21" s="480"/>
      <c r="D21" s="683"/>
      <c r="E21" s="533"/>
      <c r="F21" s="481">
        <f t="shared" si="0"/>
        <v>0</v>
      </c>
      <c r="G21" s="482"/>
      <c r="H21" s="681"/>
      <c r="I21" s="48">
        <f t="shared" si="2"/>
        <v>0</v>
      </c>
    </row>
    <row r="22" spans="2:9" x14ac:dyDescent="0.25">
      <c r="B22" s="529">
        <f t="shared" si="1"/>
        <v>0</v>
      </c>
      <c r="C22" s="480"/>
      <c r="D22" s="683"/>
      <c r="E22" s="533"/>
      <c r="F22" s="481">
        <f t="shared" si="0"/>
        <v>0</v>
      </c>
      <c r="G22" s="482"/>
      <c r="H22" s="681"/>
      <c r="I22" s="48">
        <f t="shared" si="2"/>
        <v>0</v>
      </c>
    </row>
    <row r="23" spans="2:9" x14ac:dyDescent="0.25">
      <c r="B23" s="529">
        <f t="shared" si="1"/>
        <v>0</v>
      </c>
      <c r="C23" s="480"/>
      <c r="D23" s="683"/>
      <c r="E23" s="533"/>
      <c r="F23" s="481">
        <f t="shared" si="0"/>
        <v>0</v>
      </c>
      <c r="G23" s="482"/>
      <c r="H23" s="681"/>
      <c r="I23" s="48">
        <f t="shared" si="2"/>
        <v>0</v>
      </c>
    </row>
    <row r="24" spans="2:9" x14ac:dyDescent="0.25">
      <c r="B24" s="529">
        <f t="shared" si="1"/>
        <v>0</v>
      </c>
      <c r="C24" s="480"/>
      <c r="D24" s="683"/>
      <c r="E24" s="533"/>
      <c r="F24" s="481">
        <f t="shared" si="0"/>
        <v>0</v>
      </c>
      <c r="G24" s="482"/>
      <c r="H24" s="681"/>
      <c r="I24" s="48">
        <f t="shared" si="2"/>
        <v>0</v>
      </c>
    </row>
    <row r="25" spans="2:9" x14ac:dyDescent="0.25">
      <c r="B25" s="529">
        <f t="shared" si="1"/>
        <v>0</v>
      </c>
      <c r="C25" s="480"/>
      <c r="D25" s="683"/>
      <c r="E25" s="533"/>
      <c r="F25" s="481">
        <f t="shared" si="0"/>
        <v>0</v>
      </c>
      <c r="G25" s="482"/>
      <c r="H25" s="681"/>
      <c r="I25" s="48">
        <f t="shared" si="2"/>
        <v>0</v>
      </c>
    </row>
    <row r="26" spans="2:9" x14ac:dyDescent="0.25">
      <c r="B26" s="529">
        <f t="shared" si="1"/>
        <v>0</v>
      </c>
      <c r="C26" s="480"/>
      <c r="D26" s="683"/>
      <c r="E26" s="533"/>
      <c r="F26" s="481">
        <f t="shared" si="0"/>
        <v>0</v>
      </c>
      <c r="G26" s="482"/>
      <c r="H26" s="681"/>
      <c r="I26" s="48">
        <f t="shared" si="2"/>
        <v>0</v>
      </c>
    </row>
    <row r="27" spans="2:9" x14ac:dyDescent="0.25">
      <c r="B27" s="529">
        <f t="shared" si="1"/>
        <v>0</v>
      </c>
      <c r="C27" s="480"/>
      <c r="D27" s="683"/>
      <c r="E27" s="533"/>
      <c r="F27" s="481">
        <f t="shared" si="0"/>
        <v>0</v>
      </c>
      <c r="G27" s="482"/>
      <c r="H27" s="520"/>
      <c r="I27" s="48">
        <f t="shared" si="2"/>
        <v>0</v>
      </c>
    </row>
    <row r="28" spans="2:9" x14ac:dyDescent="0.25">
      <c r="B28" s="529">
        <f t="shared" si="1"/>
        <v>0</v>
      </c>
      <c r="C28" s="480"/>
      <c r="D28" s="683"/>
      <c r="E28" s="533"/>
      <c r="F28" s="481">
        <f t="shared" si="0"/>
        <v>0</v>
      </c>
      <c r="G28" s="482"/>
      <c r="H28" s="520"/>
      <c r="I28" s="48">
        <f t="shared" si="2"/>
        <v>0</v>
      </c>
    </row>
    <row r="29" spans="2:9" x14ac:dyDescent="0.25">
      <c r="B29" s="529">
        <f t="shared" si="1"/>
        <v>0</v>
      </c>
      <c r="C29" s="480"/>
      <c r="D29" s="683"/>
      <c r="E29" s="533"/>
      <c r="F29" s="481">
        <f t="shared" si="0"/>
        <v>0</v>
      </c>
      <c r="G29" s="482"/>
      <c r="H29" s="520"/>
      <c r="I29" s="48">
        <f t="shared" si="2"/>
        <v>0</v>
      </c>
    </row>
    <row r="30" spans="2:9" x14ac:dyDescent="0.25">
      <c r="B30" s="529">
        <f t="shared" si="1"/>
        <v>0</v>
      </c>
      <c r="C30" s="480"/>
      <c r="D30" s="516"/>
      <c r="E30" s="533"/>
      <c r="F30" s="481">
        <f t="shared" si="0"/>
        <v>0</v>
      </c>
      <c r="G30" s="482"/>
      <c r="H30" s="520"/>
      <c r="I30" s="48">
        <f t="shared" si="2"/>
        <v>0</v>
      </c>
    </row>
    <row r="31" spans="2:9" x14ac:dyDescent="0.25">
      <c r="B31" s="530"/>
      <c r="C31" s="480"/>
      <c r="D31" s="516"/>
      <c r="E31" s="521"/>
      <c r="F31" s="516"/>
      <c r="G31" s="522"/>
      <c r="H31" s="520"/>
    </row>
    <row r="32" spans="2:9" x14ac:dyDescent="0.25">
      <c r="B32" s="530"/>
      <c r="C32" s="480"/>
      <c r="D32" s="516"/>
      <c r="E32" s="523"/>
      <c r="F32" s="516"/>
      <c r="G32" s="523"/>
      <c r="H32" s="523"/>
    </row>
    <row r="33" spans="1:9" ht="15.75" thickBot="1" x14ac:dyDescent="0.3">
      <c r="B33" s="77"/>
      <c r="C33" s="483"/>
      <c r="D33" s="524"/>
      <c r="E33" s="525"/>
      <c r="F33" s="524"/>
      <c r="G33" s="526"/>
      <c r="H33" s="526"/>
      <c r="I33" s="24"/>
    </row>
    <row r="34" spans="1:9" ht="16.5" thickTop="1" thickBot="1" x14ac:dyDescent="0.3">
      <c r="A34" s="79"/>
      <c r="B34" s="79"/>
      <c r="C34" s="79"/>
      <c r="D34" s="110">
        <f>SUM(D10:D33)</f>
        <v>0</v>
      </c>
      <c r="E34" s="79"/>
      <c r="F34" s="110">
        <f>SUM(F10:F33)</f>
        <v>0</v>
      </c>
      <c r="G34" s="79"/>
      <c r="H34" s="79"/>
    </row>
    <row r="35" spans="1:9" x14ac:dyDescent="0.25">
      <c r="A35" s="79"/>
      <c r="B35" s="79"/>
      <c r="C35" s="79"/>
      <c r="D35" s="608" t="s">
        <v>21</v>
      </c>
      <c r="E35" s="609"/>
      <c r="F35" s="150">
        <f>E6+E5+E4-F34</f>
        <v>0</v>
      </c>
      <c r="G35" s="79"/>
      <c r="H35" s="79"/>
    </row>
    <row r="36" spans="1:9" ht="15.75" thickBot="1" x14ac:dyDescent="0.3">
      <c r="A36" s="79"/>
      <c r="B36" s="79"/>
      <c r="C36" s="79"/>
      <c r="D36" s="610" t="s">
        <v>4</v>
      </c>
      <c r="E36" s="611"/>
      <c r="F36" s="50">
        <f>F5+F4-C10+F6+F7</f>
        <v>0</v>
      </c>
      <c r="G36" s="79"/>
      <c r="H36" s="79"/>
    </row>
    <row r="37" spans="1:9" x14ac:dyDescent="0.25">
      <c r="A37" s="79"/>
      <c r="B37" s="79"/>
      <c r="C37" s="79"/>
      <c r="D37" s="79"/>
      <c r="E37" s="79"/>
      <c r="F37" s="79"/>
      <c r="G37" s="79"/>
      <c r="H37" s="79"/>
    </row>
    <row r="38" spans="1:9" x14ac:dyDescent="0.25">
      <c r="A38" s="79"/>
      <c r="B38" s="79"/>
      <c r="C38" s="79"/>
      <c r="D38" s="79"/>
      <c r="E38" s="79"/>
      <c r="F38" s="79"/>
      <c r="G38" s="79"/>
      <c r="H38" s="79"/>
    </row>
    <row r="39" spans="1:9" x14ac:dyDescent="0.25">
      <c r="A39" s="79"/>
      <c r="B39" s="79"/>
      <c r="C39" s="79"/>
      <c r="D39" s="79"/>
      <c r="E39" s="79"/>
      <c r="F39" s="79"/>
      <c r="G39" s="79"/>
      <c r="H39" s="79"/>
    </row>
    <row r="40" spans="1:9" x14ac:dyDescent="0.25">
      <c r="A40" s="79"/>
      <c r="B40" s="79"/>
      <c r="C40" s="79"/>
      <c r="D40" s="79"/>
      <c r="E40" s="79"/>
      <c r="F40" s="79"/>
      <c r="G40" s="79"/>
      <c r="H40" s="79"/>
    </row>
    <row r="41" spans="1:9" x14ac:dyDescent="0.25">
      <c r="A41" s="79"/>
      <c r="B41" s="79"/>
      <c r="C41" s="79"/>
      <c r="D41" s="79"/>
      <c r="E41" s="79"/>
      <c r="F41" s="79"/>
      <c r="G41" s="79"/>
      <c r="H41" s="79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69" t="s">
        <v>148</v>
      </c>
      <c r="C4" s="107"/>
      <c r="D4" s="144"/>
      <c r="E4" s="90"/>
      <c r="F4" s="76"/>
      <c r="G4" s="471"/>
    </row>
    <row r="5" spans="1:9" x14ac:dyDescent="0.25">
      <c r="A5" s="79" t="s">
        <v>67</v>
      </c>
      <c r="B5" s="1170"/>
      <c r="C5" s="107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/>
      <c r="B8" s="98"/>
      <c r="C8" s="15"/>
      <c r="D8" s="96"/>
      <c r="E8" s="83"/>
      <c r="F8" s="306">
        <f t="shared" ref="F8:F28" si="0">D8</f>
        <v>0</v>
      </c>
      <c r="G8" s="350"/>
      <c r="H8" s="292"/>
      <c r="I8" s="288">
        <f>E4+E5+E6-D8</f>
        <v>0</v>
      </c>
    </row>
    <row r="9" spans="1:9" ht="15.75" x14ac:dyDescent="0.25">
      <c r="A9" s="79"/>
      <c r="B9" s="2"/>
      <c r="C9" s="15"/>
      <c r="D9" s="701"/>
      <c r="E9" s="702"/>
      <c r="F9" s="707">
        <f t="shared" si="0"/>
        <v>0</v>
      </c>
      <c r="G9" s="708"/>
      <c r="H9" s="709"/>
      <c r="I9" s="288">
        <f>I8-D9</f>
        <v>0</v>
      </c>
    </row>
    <row r="10" spans="1:9" ht="15.75" x14ac:dyDescent="0.25">
      <c r="A10" s="79"/>
      <c r="B10" s="2"/>
      <c r="C10" s="15"/>
      <c r="D10" s="701"/>
      <c r="E10" s="702"/>
      <c r="F10" s="707">
        <f t="shared" si="0"/>
        <v>0</v>
      </c>
      <c r="G10" s="708"/>
      <c r="H10" s="709"/>
      <c r="I10" s="288">
        <f t="shared" ref="I10:I18" si="1">I9-D10</f>
        <v>0</v>
      </c>
    </row>
    <row r="11" spans="1:9" ht="15.75" x14ac:dyDescent="0.25">
      <c r="A11" s="58"/>
      <c r="B11" s="2"/>
      <c r="C11" s="15"/>
      <c r="D11" s="701"/>
      <c r="E11" s="960"/>
      <c r="F11" s="707">
        <f t="shared" si="0"/>
        <v>0</v>
      </c>
      <c r="G11" s="708"/>
      <c r="H11" s="709"/>
      <c r="I11" s="288">
        <f t="shared" si="1"/>
        <v>0</v>
      </c>
    </row>
    <row r="12" spans="1:9" x14ac:dyDescent="0.25">
      <c r="A12" s="79"/>
      <c r="B12" s="2"/>
      <c r="C12" s="15"/>
      <c r="D12" s="14"/>
      <c r="E12" s="330"/>
      <c r="F12" s="306">
        <f t="shared" si="0"/>
        <v>0</v>
      </c>
      <c r="G12" s="350"/>
      <c r="H12" s="961"/>
      <c r="I12" s="288">
        <f t="shared" si="1"/>
        <v>0</v>
      </c>
    </row>
    <row r="13" spans="1:9" x14ac:dyDescent="0.25">
      <c r="A13" s="79"/>
      <c r="B13" s="2"/>
      <c r="C13" s="15"/>
      <c r="D13" s="14"/>
      <c r="E13" s="330"/>
      <c r="F13" s="306">
        <f t="shared" si="0"/>
        <v>0</v>
      </c>
      <c r="G13" s="350"/>
      <c r="H13" s="961"/>
      <c r="I13" s="288">
        <f t="shared" si="1"/>
        <v>0</v>
      </c>
    </row>
    <row r="14" spans="1:9" x14ac:dyDescent="0.25">
      <c r="B14" s="2"/>
      <c r="C14" s="15"/>
      <c r="D14" s="14"/>
      <c r="E14" s="330"/>
      <c r="F14" s="306">
        <f t="shared" si="0"/>
        <v>0</v>
      </c>
      <c r="G14" s="350"/>
      <c r="H14" s="961"/>
      <c r="I14" s="288">
        <f t="shared" si="1"/>
        <v>0</v>
      </c>
    </row>
    <row r="15" spans="1:9" x14ac:dyDescent="0.25">
      <c r="B15" s="2"/>
      <c r="C15" s="15"/>
      <c r="D15" s="14"/>
      <c r="E15" s="330"/>
      <c r="F15" s="306">
        <f t="shared" si="0"/>
        <v>0</v>
      </c>
      <c r="G15" s="350"/>
      <c r="H15" s="961"/>
      <c r="I15" s="288">
        <f t="shared" si="1"/>
        <v>0</v>
      </c>
    </row>
    <row r="16" spans="1:9" x14ac:dyDescent="0.25">
      <c r="B16" s="2"/>
      <c r="C16" s="15"/>
      <c r="D16" s="14"/>
      <c r="E16" s="13"/>
      <c r="F16" s="306">
        <f t="shared" si="0"/>
        <v>0</v>
      </c>
      <c r="G16" s="99"/>
      <c r="H16" s="17"/>
      <c r="I16" s="48">
        <f t="shared" si="1"/>
        <v>0</v>
      </c>
    </row>
    <row r="17" spans="1:9" x14ac:dyDescent="0.25">
      <c r="B17" s="2"/>
      <c r="C17" s="15"/>
      <c r="D17" s="6"/>
      <c r="E17" s="13"/>
      <c r="F17" s="306">
        <f t="shared" si="0"/>
        <v>0</v>
      </c>
      <c r="G17" s="99"/>
      <c r="H17" s="17"/>
      <c r="I17" s="48">
        <f t="shared" si="1"/>
        <v>0</v>
      </c>
    </row>
    <row r="18" spans="1:9" x14ac:dyDescent="0.25">
      <c r="B18" s="2"/>
      <c r="C18" s="15"/>
      <c r="D18" s="14"/>
      <c r="E18" s="13"/>
      <c r="F18" s="306">
        <f t="shared" si="0"/>
        <v>0</v>
      </c>
      <c r="G18" s="99"/>
      <c r="H18" s="17"/>
      <c r="I18" s="48">
        <f t="shared" si="1"/>
        <v>0</v>
      </c>
    </row>
    <row r="19" spans="1:9" x14ac:dyDescent="0.25">
      <c r="B19" s="2"/>
      <c r="C19" s="15"/>
      <c r="D19" s="14"/>
      <c r="E19" s="13"/>
      <c r="F19" s="306">
        <f t="shared" si="0"/>
        <v>0</v>
      </c>
      <c r="G19" s="99"/>
      <c r="H19" s="17"/>
    </row>
    <row r="20" spans="1:9" x14ac:dyDescent="0.25">
      <c r="B20" s="2"/>
      <c r="C20" s="15"/>
      <c r="D20" s="14"/>
      <c r="E20" s="13"/>
      <c r="F20" s="306">
        <f t="shared" si="0"/>
        <v>0</v>
      </c>
      <c r="G20" s="99"/>
      <c r="H20" s="17"/>
    </row>
    <row r="21" spans="1:9" x14ac:dyDescent="0.25">
      <c r="B21" s="2"/>
      <c r="C21" s="15"/>
      <c r="D21" s="14"/>
      <c r="E21" s="13"/>
      <c r="F21" s="306">
        <f t="shared" si="0"/>
        <v>0</v>
      </c>
      <c r="G21" s="99"/>
      <c r="H21" s="17"/>
    </row>
    <row r="22" spans="1:9" x14ac:dyDescent="0.25">
      <c r="B22" s="2"/>
      <c r="C22" s="15"/>
      <c r="D22" s="14"/>
      <c r="E22" s="13"/>
      <c r="F22" s="306">
        <f t="shared" si="0"/>
        <v>0</v>
      </c>
      <c r="G22" s="99"/>
      <c r="H22" s="17"/>
    </row>
    <row r="23" spans="1:9" x14ac:dyDescent="0.25">
      <c r="B23" s="2"/>
      <c r="C23" s="15"/>
      <c r="D23" s="14"/>
      <c r="E23" s="13"/>
      <c r="F23" s="306">
        <f t="shared" si="0"/>
        <v>0</v>
      </c>
      <c r="G23" s="99"/>
      <c r="H23" s="17"/>
    </row>
    <row r="24" spans="1:9" x14ac:dyDescent="0.25">
      <c r="B24" s="2"/>
      <c r="C24" s="15"/>
      <c r="D24" s="14"/>
      <c r="E24" s="13"/>
      <c r="F24" s="306">
        <f t="shared" si="0"/>
        <v>0</v>
      </c>
      <c r="G24" s="99"/>
      <c r="H24" s="17"/>
    </row>
    <row r="25" spans="1:9" x14ac:dyDescent="0.25">
      <c r="B25" s="2"/>
      <c r="C25" s="15"/>
      <c r="D25" s="14"/>
      <c r="E25" s="13"/>
      <c r="F25" s="306">
        <f t="shared" si="0"/>
        <v>0</v>
      </c>
      <c r="G25" s="99"/>
      <c r="H25" s="17"/>
    </row>
    <row r="26" spans="1:9" x14ac:dyDescent="0.25">
      <c r="B26" s="114"/>
      <c r="C26" s="15"/>
      <c r="D26" s="14"/>
      <c r="E26" s="13"/>
      <c r="F26" s="306">
        <f t="shared" si="0"/>
        <v>0</v>
      </c>
      <c r="G26" s="99"/>
      <c r="H26" s="17"/>
    </row>
    <row r="27" spans="1:9" x14ac:dyDescent="0.25">
      <c r="B27" s="111"/>
      <c r="C27" s="15"/>
      <c r="D27" s="14"/>
      <c r="E27" s="13"/>
      <c r="F27" s="306">
        <f t="shared" si="0"/>
        <v>0</v>
      </c>
      <c r="G27" s="99"/>
      <c r="H27" s="17"/>
    </row>
    <row r="28" spans="1:9" x14ac:dyDescent="0.25">
      <c r="B28" s="2"/>
      <c r="C28" s="15"/>
      <c r="D28" s="14"/>
      <c r="E28" s="13"/>
      <c r="F28" s="306">
        <f t="shared" si="0"/>
        <v>0</v>
      </c>
      <c r="G28" s="99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7"/>
      <c r="C31" s="91"/>
      <c r="D31" s="80"/>
      <c r="E31" s="126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467" t="s">
        <v>21</v>
      </c>
      <c r="E33" s="468"/>
      <c r="F33" s="150">
        <f>G5-F32</f>
        <v>0</v>
      </c>
      <c r="G33" s="79"/>
      <c r="H33" s="79"/>
    </row>
    <row r="34" spans="1:8" ht="15.75" thickBot="1" x14ac:dyDescent="0.3">
      <c r="A34" s="79"/>
      <c r="B34" s="79"/>
      <c r="C34" s="79"/>
      <c r="D34" s="469" t="s">
        <v>4</v>
      </c>
      <c r="E34" s="470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83"/>
  <sheetViews>
    <sheetView topLeftCell="K16" workbookViewId="0">
      <selection activeCell="O37" sqref="O3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4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4"/>
  </cols>
  <sheetData>
    <row r="1" spans="1:19" ht="40.5" x14ac:dyDescent="0.55000000000000004">
      <c r="A1" s="1108" t="s">
        <v>275</v>
      </c>
      <c r="B1" s="1108"/>
      <c r="C1" s="1108"/>
      <c r="D1" s="1108"/>
      <c r="E1" s="1108"/>
      <c r="F1" s="1108"/>
      <c r="G1" s="1108"/>
      <c r="H1" s="11">
        <v>1</v>
      </c>
      <c r="K1" s="1108" t="s">
        <v>275</v>
      </c>
      <c r="L1" s="1108"/>
      <c r="M1" s="1108"/>
      <c r="N1" s="1108"/>
      <c r="O1" s="1108"/>
      <c r="P1" s="1108"/>
      <c r="Q1" s="1108"/>
      <c r="R1" s="11">
        <v>1</v>
      </c>
    </row>
    <row r="2" spans="1:19" ht="15.75" thickBot="1" x14ac:dyDescent="0.3">
      <c r="A2" t="s">
        <v>85</v>
      </c>
      <c r="C2" s="12"/>
      <c r="D2" s="12"/>
      <c r="F2" s="12"/>
      <c r="K2" t="s">
        <v>85</v>
      </c>
      <c r="M2" s="12"/>
      <c r="N2" s="12"/>
      <c r="P2" s="12"/>
    </row>
    <row r="3" spans="1:1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69"/>
      <c r="H4" s="169"/>
      <c r="K4" s="12"/>
      <c r="L4" s="12"/>
      <c r="M4" s="12"/>
      <c r="N4" s="12"/>
      <c r="O4" s="12"/>
      <c r="P4" s="12"/>
      <c r="Q4" s="169"/>
      <c r="R4" s="169"/>
    </row>
    <row r="5" spans="1:19" ht="43.5" x14ac:dyDescent="0.25">
      <c r="A5" s="275" t="s">
        <v>68</v>
      </c>
      <c r="B5" s="1109" t="s">
        <v>283</v>
      </c>
      <c r="C5" s="1017">
        <v>52.5</v>
      </c>
      <c r="D5" s="1018">
        <v>44382</v>
      </c>
      <c r="E5" s="1019">
        <v>5030.5</v>
      </c>
      <c r="F5" s="1020"/>
      <c r="G5" s="286"/>
      <c r="K5" s="999" t="s">
        <v>285</v>
      </c>
      <c r="L5" s="1112" t="s">
        <v>284</v>
      </c>
      <c r="M5" s="1017" t="s">
        <v>286</v>
      </c>
      <c r="N5" s="1018">
        <v>44386</v>
      </c>
      <c r="O5" s="1019">
        <v>18469.82</v>
      </c>
      <c r="P5" s="1020">
        <v>25</v>
      </c>
      <c r="Q5" s="1056">
        <v>18532.5</v>
      </c>
      <c r="R5" s="7">
        <f>O5+O6+O7-Q5</f>
        <v>-62.680000000000291</v>
      </c>
    </row>
    <row r="6" spans="1:19" x14ac:dyDescent="0.25">
      <c r="A6" s="710"/>
      <c r="B6" s="1109"/>
      <c r="C6" s="671"/>
      <c r="D6" s="273"/>
      <c r="E6" s="293"/>
      <c r="F6" s="279"/>
      <c r="G6" s="288">
        <f>F78</f>
        <v>5030.5</v>
      </c>
      <c r="H6" s="7">
        <f>E6-G6+E7+E5-G5</f>
        <v>0</v>
      </c>
      <c r="K6" s="710"/>
      <c r="L6" s="1112"/>
      <c r="M6" s="671"/>
      <c r="N6" s="273"/>
      <c r="O6" s="293"/>
      <c r="P6" s="279"/>
      <c r="Q6" s="288"/>
      <c r="R6" s="286"/>
    </row>
    <row r="7" spans="1:19" ht="15.75" thickBot="1" x14ac:dyDescent="0.3">
      <c r="A7" s="265"/>
      <c r="B7" s="299"/>
      <c r="C7" s="300"/>
      <c r="D7" s="301"/>
      <c r="E7" s="285"/>
      <c r="F7" s="279"/>
      <c r="G7" s="265"/>
      <c r="K7" s="265"/>
      <c r="L7" s="299"/>
      <c r="M7" s="300"/>
      <c r="N7" s="301"/>
      <c r="O7" s="285"/>
      <c r="P7" s="279"/>
      <c r="Q7" s="265"/>
    </row>
    <row r="8" spans="1:19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7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4" t="s">
        <v>32</v>
      </c>
      <c r="B9" s="87"/>
      <c r="C9" s="15">
        <v>1</v>
      </c>
      <c r="D9" s="290">
        <v>852.5</v>
      </c>
      <c r="E9" s="323">
        <v>44383</v>
      </c>
      <c r="F9" s="290">
        <f t="shared" ref="F9:F72" si="0">D9</f>
        <v>852.5</v>
      </c>
      <c r="G9" s="291" t="s">
        <v>412</v>
      </c>
      <c r="H9" s="292">
        <v>52</v>
      </c>
      <c r="I9" s="302">
        <f>E6-F9+E5+E7</f>
        <v>4178</v>
      </c>
      <c r="K9" s="84" t="s">
        <v>32</v>
      </c>
      <c r="L9" s="87">
        <v>1</v>
      </c>
      <c r="M9" s="65" t="s">
        <v>287</v>
      </c>
      <c r="N9" s="290">
        <v>772</v>
      </c>
      <c r="O9" s="323">
        <v>44386</v>
      </c>
      <c r="P9" s="290">
        <f t="shared" ref="P9:P72" si="1">N9</f>
        <v>772</v>
      </c>
      <c r="Q9" s="291" t="s">
        <v>447</v>
      </c>
      <c r="R9" s="292">
        <v>53</v>
      </c>
      <c r="S9" s="302">
        <f>O6-P9+O5+O7</f>
        <v>17697.82</v>
      </c>
    </row>
    <row r="10" spans="1:19" x14ac:dyDescent="0.25">
      <c r="A10" s="224"/>
      <c r="B10" s="87"/>
      <c r="C10" s="15">
        <v>1</v>
      </c>
      <c r="D10" s="290">
        <v>849.5</v>
      </c>
      <c r="E10" s="323">
        <v>44383</v>
      </c>
      <c r="F10" s="290">
        <f t="shared" si="0"/>
        <v>849.5</v>
      </c>
      <c r="G10" s="291" t="s">
        <v>412</v>
      </c>
      <c r="H10" s="292">
        <v>52</v>
      </c>
      <c r="I10" s="302">
        <f>I9-F10</f>
        <v>3328.5</v>
      </c>
      <c r="K10" s="224"/>
      <c r="L10" s="87">
        <v>1</v>
      </c>
      <c r="M10" s="65" t="s">
        <v>288</v>
      </c>
      <c r="N10" s="290">
        <v>776</v>
      </c>
      <c r="O10" s="323">
        <v>44386</v>
      </c>
      <c r="P10" s="290">
        <f t="shared" si="1"/>
        <v>776</v>
      </c>
      <c r="Q10" s="291" t="s">
        <v>443</v>
      </c>
      <c r="R10" s="292">
        <v>53</v>
      </c>
      <c r="S10" s="302">
        <f>S9-P10</f>
        <v>16921.82</v>
      </c>
    </row>
    <row r="11" spans="1:19" x14ac:dyDescent="0.25">
      <c r="A11" s="211"/>
      <c r="B11" s="87"/>
      <c r="C11" s="15">
        <v>1</v>
      </c>
      <c r="D11" s="290">
        <v>688.5</v>
      </c>
      <c r="E11" s="323">
        <v>44383</v>
      </c>
      <c r="F11" s="290">
        <f t="shared" si="0"/>
        <v>688.5</v>
      </c>
      <c r="G11" s="291" t="s">
        <v>412</v>
      </c>
      <c r="H11" s="292">
        <v>52</v>
      </c>
      <c r="I11" s="302">
        <f t="shared" ref="I11:I74" si="2">I10-F11</f>
        <v>2640</v>
      </c>
      <c r="K11" s="211"/>
      <c r="L11" s="87">
        <v>1</v>
      </c>
      <c r="M11" s="65" t="s">
        <v>289</v>
      </c>
      <c r="N11" s="290">
        <v>854</v>
      </c>
      <c r="O11" s="323">
        <v>44386</v>
      </c>
      <c r="P11" s="290">
        <f t="shared" si="1"/>
        <v>854</v>
      </c>
      <c r="Q11" s="291" t="s">
        <v>443</v>
      </c>
      <c r="R11" s="292">
        <v>53</v>
      </c>
      <c r="S11" s="302">
        <f t="shared" ref="S11:S74" si="3">S10-P11</f>
        <v>16067.82</v>
      </c>
    </row>
    <row r="12" spans="1:19" x14ac:dyDescent="0.25">
      <c r="A12" s="211"/>
      <c r="B12" s="87"/>
      <c r="C12" s="15">
        <v>1</v>
      </c>
      <c r="D12" s="290">
        <v>873.5</v>
      </c>
      <c r="E12" s="323">
        <v>44383</v>
      </c>
      <c r="F12" s="290">
        <f t="shared" si="0"/>
        <v>873.5</v>
      </c>
      <c r="G12" s="291" t="s">
        <v>412</v>
      </c>
      <c r="H12" s="292">
        <v>52</v>
      </c>
      <c r="I12" s="302">
        <f t="shared" si="2"/>
        <v>1766.5</v>
      </c>
      <c r="K12" s="211"/>
      <c r="L12" s="87">
        <v>1</v>
      </c>
      <c r="M12" s="65" t="s">
        <v>290</v>
      </c>
      <c r="N12" s="290">
        <v>823</v>
      </c>
      <c r="O12" s="323">
        <v>44386</v>
      </c>
      <c r="P12" s="290">
        <f t="shared" si="1"/>
        <v>823</v>
      </c>
      <c r="Q12" s="291" t="s">
        <v>444</v>
      </c>
      <c r="R12" s="292">
        <v>53</v>
      </c>
      <c r="S12" s="302">
        <f t="shared" si="3"/>
        <v>15244.82</v>
      </c>
    </row>
    <row r="13" spans="1:19" x14ac:dyDescent="0.25">
      <c r="A13" s="86" t="s">
        <v>33</v>
      </c>
      <c r="B13" s="87"/>
      <c r="C13" s="15">
        <v>1</v>
      </c>
      <c r="D13" s="290">
        <v>848</v>
      </c>
      <c r="E13" s="323">
        <v>44383</v>
      </c>
      <c r="F13" s="290">
        <f t="shared" si="0"/>
        <v>848</v>
      </c>
      <c r="G13" s="291" t="s">
        <v>412</v>
      </c>
      <c r="H13" s="292">
        <v>52</v>
      </c>
      <c r="I13" s="302">
        <f t="shared" si="2"/>
        <v>918.5</v>
      </c>
      <c r="K13" s="86" t="s">
        <v>33</v>
      </c>
      <c r="L13" s="87">
        <v>1</v>
      </c>
      <c r="M13" s="65" t="s">
        <v>289</v>
      </c>
      <c r="N13" s="290">
        <v>821.5</v>
      </c>
      <c r="O13" s="323">
        <v>44386</v>
      </c>
      <c r="P13" s="290">
        <f t="shared" si="1"/>
        <v>821.5</v>
      </c>
      <c r="Q13" s="291" t="s">
        <v>443</v>
      </c>
      <c r="R13" s="292">
        <v>53</v>
      </c>
      <c r="S13" s="302">
        <f t="shared" si="3"/>
        <v>14423.32</v>
      </c>
    </row>
    <row r="14" spans="1:19" x14ac:dyDescent="0.25">
      <c r="A14" s="76"/>
      <c r="B14" s="87"/>
      <c r="C14" s="15">
        <v>1</v>
      </c>
      <c r="D14" s="290">
        <v>918.5</v>
      </c>
      <c r="E14" s="323">
        <v>44383</v>
      </c>
      <c r="F14" s="290">
        <f t="shared" si="0"/>
        <v>918.5</v>
      </c>
      <c r="G14" s="291" t="s">
        <v>412</v>
      </c>
      <c r="H14" s="292">
        <v>52</v>
      </c>
      <c r="I14" s="302">
        <f t="shared" si="2"/>
        <v>0</v>
      </c>
      <c r="K14" s="76"/>
      <c r="L14" s="87">
        <v>1</v>
      </c>
      <c r="M14" s="65" t="s">
        <v>289</v>
      </c>
      <c r="N14" s="290">
        <v>613</v>
      </c>
      <c r="O14" s="323">
        <v>44386</v>
      </c>
      <c r="P14" s="290">
        <f t="shared" si="1"/>
        <v>613</v>
      </c>
      <c r="Q14" s="291" t="s">
        <v>444</v>
      </c>
      <c r="R14" s="292">
        <v>53</v>
      </c>
      <c r="S14" s="302">
        <f t="shared" si="3"/>
        <v>13810.32</v>
      </c>
    </row>
    <row r="15" spans="1:19" x14ac:dyDescent="0.25">
      <c r="A15" s="76"/>
      <c r="B15" s="87"/>
      <c r="C15" s="15"/>
      <c r="D15" s="290"/>
      <c r="E15" s="323"/>
      <c r="F15" s="290">
        <f t="shared" si="0"/>
        <v>0</v>
      </c>
      <c r="G15" s="291"/>
      <c r="H15" s="292"/>
      <c r="I15" s="302">
        <f t="shared" si="2"/>
        <v>0</v>
      </c>
      <c r="K15" s="76"/>
      <c r="L15" s="87">
        <v>1</v>
      </c>
      <c r="M15" s="65" t="s">
        <v>289</v>
      </c>
      <c r="N15" s="290">
        <v>810</v>
      </c>
      <c r="O15" s="323">
        <v>44386</v>
      </c>
      <c r="P15" s="290">
        <f t="shared" si="1"/>
        <v>810</v>
      </c>
      <c r="Q15" s="291" t="s">
        <v>444</v>
      </c>
      <c r="R15" s="292">
        <v>53</v>
      </c>
      <c r="S15" s="302">
        <f t="shared" si="3"/>
        <v>13000.32</v>
      </c>
    </row>
    <row r="16" spans="1:19" x14ac:dyDescent="0.25">
      <c r="B16" s="87"/>
      <c r="C16" s="15"/>
      <c r="D16" s="290"/>
      <c r="E16" s="323"/>
      <c r="F16" s="290">
        <f t="shared" si="0"/>
        <v>0</v>
      </c>
      <c r="G16" s="291"/>
      <c r="H16" s="292"/>
      <c r="I16" s="302">
        <f t="shared" si="2"/>
        <v>0</v>
      </c>
      <c r="L16" s="87">
        <v>1</v>
      </c>
      <c r="M16" s="65" t="s">
        <v>289</v>
      </c>
      <c r="N16" s="290">
        <v>843</v>
      </c>
      <c r="O16" s="323">
        <v>44386</v>
      </c>
      <c r="P16" s="290">
        <f t="shared" si="1"/>
        <v>843</v>
      </c>
      <c r="Q16" s="291" t="s">
        <v>443</v>
      </c>
      <c r="R16" s="292">
        <v>53</v>
      </c>
      <c r="S16" s="302">
        <f t="shared" si="3"/>
        <v>12157.32</v>
      </c>
    </row>
    <row r="17" spans="1:19" x14ac:dyDescent="0.25">
      <c r="B17" s="87"/>
      <c r="C17" s="15"/>
      <c r="D17" s="290"/>
      <c r="E17" s="323"/>
      <c r="F17" s="290">
        <f t="shared" si="0"/>
        <v>0</v>
      </c>
      <c r="G17" s="291"/>
      <c r="H17" s="292"/>
      <c r="I17" s="302">
        <f t="shared" si="2"/>
        <v>0</v>
      </c>
      <c r="L17" s="87">
        <v>1</v>
      </c>
      <c r="M17" s="65" t="s">
        <v>290</v>
      </c>
      <c r="N17" s="290">
        <v>772.5</v>
      </c>
      <c r="O17" s="323">
        <v>44386</v>
      </c>
      <c r="P17" s="290">
        <f t="shared" si="1"/>
        <v>772.5</v>
      </c>
      <c r="Q17" s="291" t="s">
        <v>443</v>
      </c>
      <c r="R17" s="292">
        <v>53</v>
      </c>
      <c r="S17" s="302">
        <f t="shared" si="3"/>
        <v>11384.82</v>
      </c>
    </row>
    <row r="18" spans="1:19" x14ac:dyDescent="0.25">
      <c r="A18" s="129"/>
      <c r="B18" s="87"/>
      <c r="C18" s="15"/>
      <c r="D18" s="290"/>
      <c r="E18" s="323"/>
      <c r="F18" s="290">
        <f t="shared" si="0"/>
        <v>0</v>
      </c>
      <c r="G18" s="291"/>
      <c r="H18" s="292"/>
      <c r="I18" s="302">
        <f t="shared" si="2"/>
        <v>0</v>
      </c>
      <c r="K18" s="129"/>
      <c r="L18" s="87">
        <v>1</v>
      </c>
      <c r="M18" s="65" t="s">
        <v>290</v>
      </c>
      <c r="N18" s="290">
        <v>829.5</v>
      </c>
      <c r="O18" s="323">
        <v>44386</v>
      </c>
      <c r="P18" s="290">
        <f t="shared" si="1"/>
        <v>829.5</v>
      </c>
      <c r="Q18" s="291" t="s">
        <v>443</v>
      </c>
      <c r="R18" s="292">
        <v>53</v>
      </c>
      <c r="S18" s="302">
        <f t="shared" si="3"/>
        <v>10555.32</v>
      </c>
    </row>
    <row r="19" spans="1:19" x14ac:dyDescent="0.25">
      <c r="A19" s="129"/>
      <c r="B19" s="87">
        <f t="shared" ref="B19:B54" si="4">B18-C19</f>
        <v>0</v>
      </c>
      <c r="C19" s="15"/>
      <c r="D19" s="290"/>
      <c r="E19" s="323"/>
      <c r="F19" s="290">
        <f t="shared" si="0"/>
        <v>0</v>
      </c>
      <c r="G19" s="291"/>
      <c r="H19" s="292"/>
      <c r="I19" s="302">
        <f t="shared" si="2"/>
        <v>0</v>
      </c>
      <c r="K19" s="129"/>
      <c r="L19" s="87">
        <v>1</v>
      </c>
      <c r="M19" s="65" t="s">
        <v>289</v>
      </c>
      <c r="N19" s="290">
        <v>844.5</v>
      </c>
      <c r="O19" s="323">
        <v>44386</v>
      </c>
      <c r="P19" s="290">
        <f t="shared" si="1"/>
        <v>844.5</v>
      </c>
      <c r="Q19" s="291" t="s">
        <v>447</v>
      </c>
      <c r="R19" s="292">
        <v>53</v>
      </c>
      <c r="S19" s="302">
        <f t="shared" si="3"/>
        <v>9710.82</v>
      </c>
    </row>
    <row r="20" spans="1:19" x14ac:dyDescent="0.25">
      <c r="A20" s="129"/>
      <c r="B20" s="87">
        <f t="shared" si="4"/>
        <v>0</v>
      </c>
      <c r="C20" s="15"/>
      <c r="D20" s="290"/>
      <c r="E20" s="323"/>
      <c r="F20" s="290">
        <f t="shared" si="0"/>
        <v>0</v>
      </c>
      <c r="G20" s="291"/>
      <c r="H20" s="292"/>
      <c r="I20" s="302">
        <f t="shared" si="2"/>
        <v>0</v>
      </c>
      <c r="K20" s="129"/>
      <c r="L20" s="87">
        <v>1</v>
      </c>
      <c r="M20" s="65" t="s">
        <v>289</v>
      </c>
      <c r="N20" s="290">
        <v>851.5</v>
      </c>
      <c r="O20" s="323">
        <v>44386</v>
      </c>
      <c r="P20" s="290">
        <f t="shared" si="1"/>
        <v>851.5</v>
      </c>
      <c r="Q20" s="291" t="s">
        <v>447</v>
      </c>
      <c r="R20" s="292">
        <v>53</v>
      </c>
      <c r="S20" s="302">
        <f t="shared" si="3"/>
        <v>8859.32</v>
      </c>
    </row>
    <row r="21" spans="1:19" x14ac:dyDescent="0.25">
      <c r="A21" s="129"/>
      <c r="B21" s="87">
        <f t="shared" si="4"/>
        <v>0</v>
      </c>
      <c r="C21" s="15"/>
      <c r="D21" s="290"/>
      <c r="E21" s="323"/>
      <c r="F21" s="290">
        <f t="shared" si="0"/>
        <v>0</v>
      </c>
      <c r="G21" s="291"/>
      <c r="H21" s="292"/>
      <c r="I21" s="302">
        <f t="shared" si="2"/>
        <v>0</v>
      </c>
      <c r="K21" s="129"/>
      <c r="L21" s="87">
        <v>1</v>
      </c>
      <c r="M21" s="65" t="s">
        <v>287</v>
      </c>
      <c r="N21" s="290">
        <v>452.5</v>
      </c>
      <c r="O21" s="323">
        <v>44386</v>
      </c>
      <c r="P21" s="290">
        <f t="shared" si="1"/>
        <v>452.5</v>
      </c>
      <c r="Q21" s="291" t="s">
        <v>447</v>
      </c>
      <c r="R21" s="292">
        <v>53</v>
      </c>
      <c r="S21" s="302">
        <f t="shared" si="3"/>
        <v>8406.82</v>
      </c>
    </row>
    <row r="22" spans="1:19" x14ac:dyDescent="0.25">
      <c r="A22" s="129"/>
      <c r="B22" s="308">
        <f t="shared" si="4"/>
        <v>0</v>
      </c>
      <c r="C22" s="15"/>
      <c r="D22" s="290"/>
      <c r="E22" s="323"/>
      <c r="F22" s="290">
        <f t="shared" si="0"/>
        <v>0</v>
      </c>
      <c r="G22" s="291"/>
      <c r="H22" s="292"/>
      <c r="I22" s="302">
        <f t="shared" si="2"/>
        <v>0</v>
      </c>
      <c r="K22" s="129"/>
      <c r="L22" s="87">
        <v>1</v>
      </c>
      <c r="M22" s="65" t="s">
        <v>289</v>
      </c>
      <c r="N22" s="290">
        <v>821.5</v>
      </c>
      <c r="O22" s="323">
        <v>44386</v>
      </c>
      <c r="P22" s="290">
        <f t="shared" si="1"/>
        <v>821.5</v>
      </c>
      <c r="Q22" s="291" t="s">
        <v>444</v>
      </c>
      <c r="R22" s="292">
        <v>53</v>
      </c>
      <c r="S22" s="302">
        <f t="shared" si="3"/>
        <v>7585.32</v>
      </c>
    </row>
    <row r="23" spans="1:19" x14ac:dyDescent="0.25">
      <c r="A23" s="130"/>
      <c r="B23" s="308">
        <f t="shared" si="4"/>
        <v>0</v>
      </c>
      <c r="C23" s="15"/>
      <c r="D23" s="290"/>
      <c r="E23" s="323"/>
      <c r="F23" s="290">
        <f t="shared" si="0"/>
        <v>0</v>
      </c>
      <c r="G23" s="291"/>
      <c r="H23" s="292"/>
      <c r="I23" s="302">
        <f t="shared" si="2"/>
        <v>0</v>
      </c>
      <c r="K23" s="130"/>
      <c r="L23" s="87">
        <v>1</v>
      </c>
      <c r="M23" s="65" t="s">
        <v>287</v>
      </c>
      <c r="N23" s="290">
        <v>775.5</v>
      </c>
      <c r="O23" s="323">
        <v>44386</v>
      </c>
      <c r="P23" s="290">
        <f t="shared" si="1"/>
        <v>775.5</v>
      </c>
      <c r="Q23" s="291" t="s">
        <v>447</v>
      </c>
      <c r="R23" s="292">
        <v>53</v>
      </c>
      <c r="S23" s="302">
        <f t="shared" si="3"/>
        <v>6809.82</v>
      </c>
    </row>
    <row r="24" spans="1:19" x14ac:dyDescent="0.25">
      <c r="A24" s="129"/>
      <c r="B24" s="308">
        <f t="shared" si="4"/>
        <v>0</v>
      </c>
      <c r="C24" s="15"/>
      <c r="D24" s="290"/>
      <c r="E24" s="323"/>
      <c r="F24" s="290">
        <f t="shared" si="0"/>
        <v>0</v>
      </c>
      <c r="G24" s="291"/>
      <c r="H24" s="292"/>
      <c r="I24" s="302">
        <f t="shared" si="2"/>
        <v>0</v>
      </c>
      <c r="K24" s="129"/>
      <c r="L24" s="87">
        <v>1</v>
      </c>
      <c r="M24" s="65" t="s">
        <v>287</v>
      </c>
      <c r="N24" s="290">
        <v>841</v>
      </c>
      <c r="O24" s="323">
        <v>44386</v>
      </c>
      <c r="P24" s="290">
        <f t="shared" si="1"/>
        <v>841</v>
      </c>
      <c r="Q24" s="291" t="s">
        <v>447</v>
      </c>
      <c r="R24" s="292">
        <v>53</v>
      </c>
      <c r="S24" s="302">
        <f t="shared" si="3"/>
        <v>5968.82</v>
      </c>
    </row>
    <row r="25" spans="1:19" x14ac:dyDescent="0.25">
      <c r="A25" s="129"/>
      <c r="B25" s="308">
        <f t="shared" si="4"/>
        <v>0</v>
      </c>
      <c r="C25" s="15"/>
      <c r="D25" s="290"/>
      <c r="E25" s="323"/>
      <c r="F25" s="290">
        <f t="shared" si="0"/>
        <v>0</v>
      </c>
      <c r="G25" s="291"/>
      <c r="H25" s="292"/>
      <c r="I25" s="302">
        <f t="shared" si="2"/>
        <v>0</v>
      </c>
      <c r="K25" s="129"/>
      <c r="L25" s="87">
        <v>1</v>
      </c>
      <c r="M25" s="65" t="s">
        <v>290</v>
      </c>
      <c r="N25" s="290">
        <v>163.5</v>
      </c>
      <c r="O25" s="323">
        <v>44386</v>
      </c>
      <c r="P25" s="290">
        <f t="shared" si="1"/>
        <v>163.5</v>
      </c>
      <c r="Q25" s="291" t="s">
        <v>447</v>
      </c>
      <c r="R25" s="292">
        <v>53</v>
      </c>
      <c r="S25" s="302">
        <f t="shared" si="3"/>
        <v>5805.32</v>
      </c>
    </row>
    <row r="26" spans="1:19" x14ac:dyDescent="0.25">
      <c r="A26" s="129"/>
      <c r="B26" s="211">
        <f t="shared" si="4"/>
        <v>0</v>
      </c>
      <c r="C26" s="15"/>
      <c r="D26" s="290"/>
      <c r="E26" s="323"/>
      <c r="F26" s="290">
        <f t="shared" si="0"/>
        <v>0</v>
      </c>
      <c r="G26" s="291"/>
      <c r="H26" s="292"/>
      <c r="I26" s="302">
        <f t="shared" si="2"/>
        <v>0</v>
      </c>
      <c r="K26" s="129"/>
      <c r="L26" s="87">
        <v>1</v>
      </c>
      <c r="M26" s="65" t="s">
        <v>287</v>
      </c>
      <c r="N26" s="290">
        <v>781.5</v>
      </c>
      <c r="O26" s="323">
        <v>44386</v>
      </c>
      <c r="P26" s="290">
        <f t="shared" si="1"/>
        <v>781.5</v>
      </c>
      <c r="Q26" s="291" t="s">
        <v>447</v>
      </c>
      <c r="R26" s="292">
        <v>53</v>
      </c>
      <c r="S26" s="302">
        <f t="shared" si="3"/>
        <v>5023.82</v>
      </c>
    </row>
    <row r="27" spans="1:19" x14ac:dyDescent="0.25">
      <c r="A27" s="129"/>
      <c r="B27" s="308">
        <f t="shared" si="4"/>
        <v>0</v>
      </c>
      <c r="C27" s="15"/>
      <c r="D27" s="290"/>
      <c r="E27" s="323"/>
      <c r="F27" s="290">
        <f t="shared" si="0"/>
        <v>0</v>
      </c>
      <c r="G27" s="291"/>
      <c r="H27" s="292"/>
      <c r="I27" s="302">
        <f t="shared" si="2"/>
        <v>0</v>
      </c>
      <c r="K27" s="129"/>
      <c r="L27" s="87">
        <v>1</v>
      </c>
      <c r="M27" s="65" t="s">
        <v>290</v>
      </c>
      <c r="N27" s="290">
        <v>797.5</v>
      </c>
      <c r="O27" s="323">
        <v>44386</v>
      </c>
      <c r="P27" s="290">
        <f t="shared" si="1"/>
        <v>797.5</v>
      </c>
      <c r="Q27" s="291" t="s">
        <v>447</v>
      </c>
      <c r="R27" s="292">
        <v>53</v>
      </c>
      <c r="S27" s="302">
        <f t="shared" si="3"/>
        <v>4226.32</v>
      </c>
    </row>
    <row r="28" spans="1:19" x14ac:dyDescent="0.25">
      <c r="A28" s="129"/>
      <c r="B28" s="211">
        <f t="shared" si="4"/>
        <v>0</v>
      </c>
      <c r="C28" s="15"/>
      <c r="D28" s="290"/>
      <c r="E28" s="323"/>
      <c r="F28" s="290">
        <f t="shared" si="0"/>
        <v>0</v>
      </c>
      <c r="G28" s="291"/>
      <c r="H28" s="292"/>
      <c r="I28" s="302">
        <f t="shared" si="2"/>
        <v>0</v>
      </c>
      <c r="K28" s="129"/>
      <c r="L28" s="87">
        <v>1</v>
      </c>
      <c r="M28" s="65" t="s">
        <v>287</v>
      </c>
      <c r="N28" s="290">
        <v>817</v>
      </c>
      <c r="O28" s="323">
        <v>44386</v>
      </c>
      <c r="P28" s="290">
        <f t="shared" si="1"/>
        <v>817</v>
      </c>
      <c r="Q28" s="291" t="s">
        <v>447</v>
      </c>
      <c r="R28" s="292">
        <v>53</v>
      </c>
      <c r="S28" s="302">
        <f t="shared" si="3"/>
        <v>3409.3199999999997</v>
      </c>
    </row>
    <row r="29" spans="1:19" x14ac:dyDescent="0.25">
      <c r="A29" s="129"/>
      <c r="B29" s="308">
        <f t="shared" si="4"/>
        <v>0</v>
      </c>
      <c r="C29" s="15"/>
      <c r="D29" s="290"/>
      <c r="E29" s="323"/>
      <c r="F29" s="290">
        <f t="shared" si="0"/>
        <v>0</v>
      </c>
      <c r="G29" s="291"/>
      <c r="H29" s="292"/>
      <c r="I29" s="302">
        <f t="shared" si="2"/>
        <v>0</v>
      </c>
      <c r="K29" s="129"/>
      <c r="L29" s="87">
        <v>1</v>
      </c>
      <c r="M29" s="65" t="s">
        <v>288</v>
      </c>
      <c r="N29" s="290">
        <v>337</v>
      </c>
      <c r="O29" s="323">
        <v>44386</v>
      </c>
      <c r="P29" s="290">
        <f t="shared" si="1"/>
        <v>337</v>
      </c>
      <c r="Q29" s="291" t="s">
        <v>443</v>
      </c>
      <c r="R29" s="292">
        <v>53</v>
      </c>
      <c r="S29" s="302">
        <f t="shared" si="3"/>
        <v>3072.3199999999997</v>
      </c>
    </row>
    <row r="30" spans="1:19" x14ac:dyDescent="0.25">
      <c r="A30" s="129"/>
      <c r="B30" s="308">
        <f t="shared" si="4"/>
        <v>0</v>
      </c>
      <c r="C30" s="15"/>
      <c r="D30" s="290"/>
      <c r="E30" s="323"/>
      <c r="F30" s="290">
        <f t="shared" si="0"/>
        <v>0</v>
      </c>
      <c r="G30" s="291"/>
      <c r="H30" s="292"/>
      <c r="I30" s="302">
        <f t="shared" si="2"/>
        <v>0</v>
      </c>
      <c r="K30" s="129"/>
      <c r="L30" s="87">
        <v>1</v>
      </c>
      <c r="M30" s="65" t="s">
        <v>287</v>
      </c>
      <c r="N30" s="290">
        <v>843</v>
      </c>
      <c r="O30" s="323">
        <v>44386</v>
      </c>
      <c r="P30" s="290">
        <f t="shared" si="1"/>
        <v>843</v>
      </c>
      <c r="Q30" s="291" t="s">
        <v>447</v>
      </c>
      <c r="R30" s="292">
        <v>53</v>
      </c>
      <c r="S30" s="302">
        <f t="shared" si="3"/>
        <v>2229.3199999999997</v>
      </c>
    </row>
    <row r="31" spans="1:19" x14ac:dyDescent="0.25">
      <c r="A31" s="129"/>
      <c r="B31" s="308">
        <f t="shared" si="4"/>
        <v>0</v>
      </c>
      <c r="C31" s="15"/>
      <c r="D31" s="290"/>
      <c r="E31" s="323"/>
      <c r="F31" s="290">
        <f t="shared" si="0"/>
        <v>0</v>
      </c>
      <c r="G31" s="291"/>
      <c r="H31" s="292"/>
      <c r="I31" s="302">
        <f t="shared" si="2"/>
        <v>0</v>
      </c>
      <c r="K31" s="129"/>
      <c r="L31" s="87">
        <v>1</v>
      </c>
      <c r="M31" s="65" t="s">
        <v>288</v>
      </c>
      <c r="N31" s="290">
        <v>772.5</v>
      </c>
      <c r="O31" s="323">
        <v>44386</v>
      </c>
      <c r="P31" s="290">
        <f t="shared" si="1"/>
        <v>772.5</v>
      </c>
      <c r="Q31" s="291" t="s">
        <v>443</v>
      </c>
      <c r="R31" s="292">
        <v>53</v>
      </c>
      <c r="S31" s="302">
        <f t="shared" si="3"/>
        <v>1456.8199999999997</v>
      </c>
    </row>
    <row r="32" spans="1:19" x14ac:dyDescent="0.25">
      <c r="A32" s="129"/>
      <c r="B32" s="308">
        <f t="shared" si="4"/>
        <v>0</v>
      </c>
      <c r="C32" s="15"/>
      <c r="D32" s="290"/>
      <c r="E32" s="323"/>
      <c r="F32" s="290">
        <f t="shared" si="0"/>
        <v>0</v>
      </c>
      <c r="G32" s="291"/>
      <c r="H32" s="292"/>
      <c r="I32" s="302">
        <f t="shared" si="2"/>
        <v>0</v>
      </c>
      <c r="K32" s="129"/>
      <c r="L32" s="87">
        <v>1</v>
      </c>
      <c r="M32" s="65" t="s">
        <v>288</v>
      </c>
      <c r="N32" s="290">
        <v>760.5</v>
      </c>
      <c r="O32" s="323">
        <v>44386</v>
      </c>
      <c r="P32" s="290">
        <f t="shared" si="1"/>
        <v>760.5</v>
      </c>
      <c r="Q32" s="291" t="s">
        <v>443</v>
      </c>
      <c r="R32" s="292">
        <v>53</v>
      </c>
      <c r="S32" s="302">
        <f t="shared" si="3"/>
        <v>696.31999999999971</v>
      </c>
    </row>
    <row r="33" spans="1:19" x14ac:dyDescent="0.25">
      <c r="A33" s="129"/>
      <c r="B33" s="308">
        <f t="shared" si="4"/>
        <v>0</v>
      </c>
      <c r="C33" s="15"/>
      <c r="D33" s="290"/>
      <c r="E33" s="323"/>
      <c r="F33" s="290">
        <f t="shared" si="0"/>
        <v>0</v>
      </c>
      <c r="G33" s="291"/>
      <c r="H33" s="292"/>
      <c r="I33" s="302">
        <f t="shared" si="2"/>
        <v>0</v>
      </c>
      <c r="K33" s="129"/>
      <c r="L33" s="87">
        <v>1</v>
      </c>
      <c r="M33" s="65" t="s">
        <v>288</v>
      </c>
      <c r="N33" s="290">
        <v>759</v>
      </c>
      <c r="O33" s="323">
        <v>44386</v>
      </c>
      <c r="P33" s="290">
        <f t="shared" si="1"/>
        <v>759</v>
      </c>
      <c r="Q33" s="291" t="s">
        <v>443</v>
      </c>
      <c r="R33" s="292">
        <v>53</v>
      </c>
      <c r="S33" s="302">
        <f t="shared" si="3"/>
        <v>-62.680000000000291</v>
      </c>
    </row>
    <row r="34" spans="1:19" x14ac:dyDescent="0.25">
      <c r="A34" s="129"/>
      <c r="B34" s="308">
        <f t="shared" si="4"/>
        <v>0</v>
      </c>
      <c r="C34" s="15"/>
      <c r="D34" s="290"/>
      <c r="E34" s="323"/>
      <c r="F34" s="290">
        <f t="shared" si="0"/>
        <v>0</v>
      </c>
      <c r="G34" s="291"/>
      <c r="H34" s="292"/>
      <c r="I34" s="302">
        <f t="shared" si="2"/>
        <v>0</v>
      </c>
      <c r="K34" s="129"/>
      <c r="L34" s="308"/>
      <c r="M34" s="65"/>
      <c r="N34" s="290"/>
      <c r="O34" s="323"/>
      <c r="P34" s="1048">
        <f t="shared" si="1"/>
        <v>0</v>
      </c>
      <c r="Q34" s="1049"/>
      <c r="R34" s="1050"/>
      <c r="S34" s="1047">
        <f t="shared" si="3"/>
        <v>-62.680000000000291</v>
      </c>
    </row>
    <row r="35" spans="1:19" x14ac:dyDescent="0.25">
      <c r="A35" s="129"/>
      <c r="B35" s="308">
        <f t="shared" si="4"/>
        <v>0</v>
      </c>
      <c r="C35" s="15"/>
      <c r="D35" s="290"/>
      <c r="E35" s="323"/>
      <c r="F35" s="290">
        <f t="shared" si="0"/>
        <v>0</v>
      </c>
      <c r="G35" s="291"/>
      <c r="H35" s="292"/>
      <c r="I35" s="302">
        <f t="shared" si="2"/>
        <v>0</v>
      </c>
      <c r="K35" s="129"/>
      <c r="L35" s="308"/>
      <c r="M35" s="15"/>
      <c r="N35" s="290"/>
      <c r="O35" s="323"/>
      <c r="P35" s="1048">
        <f t="shared" si="1"/>
        <v>0</v>
      </c>
      <c r="Q35" s="1049"/>
      <c r="R35" s="1050"/>
      <c r="S35" s="1047">
        <f t="shared" si="3"/>
        <v>-62.680000000000291</v>
      </c>
    </row>
    <row r="36" spans="1:19" x14ac:dyDescent="0.25">
      <c r="A36" s="129" t="s">
        <v>22</v>
      </c>
      <c r="B36" s="308">
        <f t="shared" si="4"/>
        <v>0</v>
      </c>
      <c r="C36" s="15"/>
      <c r="D36" s="290"/>
      <c r="E36" s="323"/>
      <c r="F36" s="290">
        <f t="shared" si="0"/>
        <v>0</v>
      </c>
      <c r="G36" s="291"/>
      <c r="H36" s="292"/>
      <c r="I36" s="302">
        <f t="shared" si="2"/>
        <v>0</v>
      </c>
      <c r="K36" s="129" t="s">
        <v>22</v>
      </c>
      <c r="L36" s="308"/>
      <c r="M36" s="15"/>
      <c r="N36" s="290"/>
      <c r="O36" s="323"/>
      <c r="P36" s="1048">
        <f t="shared" si="1"/>
        <v>0</v>
      </c>
      <c r="Q36" s="1049"/>
      <c r="R36" s="1050"/>
      <c r="S36" s="1047">
        <f t="shared" si="3"/>
        <v>-62.680000000000291</v>
      </c>
    </row>
    <row r="37" spans="1:19" x14ac:dyDescent="0.25">
      <c r="A37" s="130"/>
      <c r="B37" s="308">
        <f t="shared" si="4"/>
        <v>0</v>
      </c>
      <c r="C37" s="15"/>
      <c r="D37" s="290"/>
      <c r="E37" s="323"/>
      <c r="F37" s="290">
        <f t="shared" si="0"/>
        <v>0</v>
      </c>
      <c r="G37" s="291"/>
      <c r="H37" s="292"/>
      <c r="I37" s="302">
        <f t="shared" si="2"/>
        <v>0</v>
      </c>
      <c r="K37" s="130"/>
      <c r="L37" s="308"/>
      <c r="M37" s="15"/>
      <c r="N37" s="290"/>
      <c r="O37" s="323"/>
      <c r="P37" s="1048">
        <f t="shared" si="1"/>
        <v>0</v>
      </c>
      <c r="Q37" s="1049"/>
      <c r="R37" s="1050"/>
      <c r="S37" s="1047">
        <f t="shared" si="3"/>
        <v>-62.680000000000291</v>
      </c>
    </row>
    <row r="38" spans="1:19" x14ac:dyDescent="0.25">
      <c r="A38" s="129"/>
      <c r="B38" s="308">
        <f t="shared" si="4"/>
        <v>0</v>
      </c>
      <c r="C38" s="15"/>
      <c r="D38" s="290"/>
      <c r="E38" s="323"/>
      <c r="F38" s="290">
        <f t="shared" si="0"/>
        <v>0</v>
      </c>
      <c r="G38" s="291"/>
      <c r="H38" s="292"/>
      <c r="I38" s="302">
        <f t="shared" si="2"/>
        <v>0</v>
      </c>
      <c r="K38" s="129"/>
      <c r="L38" s="308"/>
      <c r="M38" s="15"/>
      <c r="N38" s="290"/>
      <c r="O38" s="323"/>
      <c r="P38" s="290">
        <f t="shared" si="1"/>
        <v>0</v>
      </c>
      <c r="Q38" s="291"/>
      <c r="R38" s="292"/>
      <c r="S38" s="302">
        <f t="shared" si="3"/>
        <v>-62.680000000000291</v>
      </c>
    </row>
    <row r="39" spans="1:19" x14ac:dyDescent="0.25">
      <c r="A39" s="129"/>
      <c r="B39" s="87">
        <f t="shared" si="4"/>
        <v>0</v>
      </c>
      <c r="C39" s="15"/>
      <c r="D39" s="290"/>
      <c r="E39" s="323"/>
      <c r="F39" s="290">
        <f t="shared" si="0"/>
        <v>0</v>
      </c>
      <c r="G39" s="291"/>
      <c r="H39" s="292"/>
      <c r="I39" s="302">
        <f t="shared" si="2"/>
        <v>0</v>
      </c>
      <c r="K39" s="129"/>
      <c r="L39" s="87"/>
      <c r="M39" s="15"/>
      <c r="N39" s="290"/>
      <c r="O39" s="323"/>
      <c r="P39" s="290">
        <f t="shared" si="1"/>
        <v>0</v>
      </c>
      <c r="Q39" s="291"/>
      <c r="R39" s="292"/>
      <c r="S39" s="302">
        <f t="shared" si="3"/>
        <v>-62.680000000000291</v>
      </c>
    </row>
    <row r="40" spans="1:19" x14ac:dyDescent="0.25">
      <c r="A40" s="129"/>
      <c r="B40" s="87">
        <f t="shared" si="4"/>
        <v>0</v>
      </c>
      <c r="C40" s="15"/>
      <c r="D40" s="290"/>
      <c r="E40" s="323"/>
      <c r="F40" s="290">
        <f t="shared" si="0"/>
        <v>0</v>
      </c>
      <c r="G40" s="291"/>
      <c r="H40" s="292"/>
      <c r="I40" s="302">
        <f t="shared" si="2"/>
        <v>0</v>
      </c>
      <c r="K40" s="129"/>
      <c r="L40" s="87"/>
      <c r="M40" s="15"/>
      <c r="N40" s="290"/>
      <c r="O40" s="323"/>
      <c r="P40" s="290">
        <f t="shared" si="1"/>
        <v>0</v>
      </c>
      <c r="Q40" s="291"/>
      <c r="R40" s="292"/>
      <c r="S40" s="302">
        <f t="shared" si="3"/>
        <v>-62.680000000000291</v>
      </c>
    </row>
    <row r="41" spans="1:19" x14ac:dyDescent="0.25">
      <c r="A41" s="129"/>
      <c r="B41" s="87">
        <f t="shared" si="4"/>
        <v>0</v>
      </c>
      <c r="C41" s="15"/>
      <c r="D41" s="290"/>
      <c r="E41" s="323"/>
      <c r="F41" s="290">
        <f t="shared" si="0"/>
        <v>0</v>
      </c>
      <c r="G41" s="291"/>
      <c r="H41" s="292"/>
      <c r="I41" s="302">
        <f t="shared" si="2"/>
        <v>0</v>
      </c>
      <c r="K41" s="129"/>
      <c r="L41" s="87"/>
      <c r="M41" s="15"/>
      <c r="N41" s="290"/>
      <c r="O41" s="323"/>
      <c r="P41" s="290">
        <f t="shared" si="1"/>
        <v>0</v>
      </c>
      <c r="Q41" s="291"/>
      <c r="R41" s="292"/>
      <c r="S41" s="302">
        <f t="shared" si="3"/>
        <v>-62.680000000000291</v>
      </c>
    </row>
    <row r="42" spans="1:19" x14ac:dyDescent="0.25">
      <c r="A42" s="129"/>
      <c r="B42" s="87">
        <f t="shared" si="4"/>
        <v>0</v>
      </c>
      <c r="C42" s="15"/>
      <c r="D42" s="290"/>
      <c r="E42" s="323"/>
      <c r="F42" s="290">
        <f t="shared" si="0"/>
        <v>0</v>
      </c>
      <c r="G42" s="291"/>
      <c r="H42" s="292"/>
      <c r="I42" s="302">
        <f t="shared" si="2"/>
        <v>0</v>
      </c>
      <c r="K42" s="129"/>
      <c r="L42" s="87"/>
      <c r="M42" s="15"/>
      <c r="N42" s="290"/>
      <c r="O42" s="323"/>
      <c r="P42" s="290">
        <f t="shared" si="1"/>
        <v>0</v>
      </c>
      <c r="Q42" s="291"/>
      <c r="R42" s="292"/>
      <c r="S42" s="302">
        <f t="shared" si="3"/>
        <v>-62.680000000000291</v>
      </c>
    </row>
    <row r="43" spans="1:19" x14ac:dyDescent="0.25">
      <c r="A43" s="129"/>
      <c r="B43" s="87">
        <f t="shared" si="4"/>
        <v>0</v>
      </c>
      <c r="C43" s="15"/>
      <c r="D43" s="290"/>
      <c r="E43" s="323"/>
      <c r="F43" s="290">
        <f t="shared" si="0"/>
        <v>0</v>
      </c>
      <c r="G43" s="291"/>
      <c r="H43" s="292"/>
      <c r="I43" s="302">
        <f t="shared" si="2"/>
        <v>0</v>
      </c>
      <c r="K43" s="129"/>
      <c r="L43" s="87"/>
      <c r="M43" s="15"/>
      <c r="N43" s="290"/>
      <c r="O43" s="323"/>
      <c r="P43" s="290">
        <f t="shared" si="1"/>
        <v>0</v>
      </c>
      <c r="Q43" s="291"/>
      <c r="R43" s="292"/>
      <c r="S43" s="302">
        <f t="shared" si="3"/>
        <v>-62.680000000000291</v>
      </c>
    </row>
    <row r="44" spans="1:19" x14ac:dyDescent="0.25">
      <c r="A44" s="129"/>
      <c r="B44" s="87">
        <f t="shared" si="4"/>
        <v>0</v>
      </c>
      <c r="C44" s="15"/>
      <c r="D44" s="290"/>
      <c r="E44" s="323"/>
      <c r="F44" s="290">
        <f t="shared" si="0"/>
        <v>0</v>
      </c>
      <c r="G44" s="291"/>
      <c r="H44" s="292"/>
      <c r="I44" s="302">
        <f t="shared" si="2"/>
        <v>0</v>
      </c>
      <c r="K44" s="129"/>
      <c r="L44" s="87"/>
      <c r="M44" s="15"/>
      <c r="N44" s="290"/>
      <c r="O44" s="323"/>
      <c r="P44" s="290">
        <f t="shared" si="1"/>
        <v>0</v>
      </c>
      <c r="Q44" s="291"/>
      <c r="R44" s="292"/>
      <c r="S44" s="302">
        <f t="shared" si="3"/>
        <v>-62.680000000000291</v>
      </c>
    </row>
    <row r="45" spans="1:19" x14ac:dyDescent="0.25">
      <c r="A45" s="129"/>
      <c r="B45" s="87">
        <f t="shared" si="4"/>
        <v>0</v>
      </c>
      <c r="C45" s="15"/>
      <c r="D45" s="290"/>
      <c r="E45" s="323"/>
      <c r="F45" s="290">
        <f t="shared" si="0"/>
        <v>0</v>
      </c>
      <c r="G45" s="291"/>
      <c r="H45" s="292"/>
      <c r="I45" s="302">
        <f t="shared" si="2"/>
        <v>0</v>
      </c>
      <c r="K45" s="129"/>
      <c r="L45" s="87"/>
      <c r="M45" s="15"/>
      <c r="N45" s="290"/>
      <c r="O45" s="323"/>
      <c r="P45" s="290">
        <f t="shared" si="1"/>
        <v>0</v>
      </c>
      <c r="Q45" s="291"/>
      <c r="R45" s="292"/>
      <c r="S45" s="302">
        <f t="shared" si="3"/>
        <v>-62.680000000000291</v>
      </c>
    </row>
    <row r="46" spans="1:19" x14ac:dyDescent="0.25">
      <c r="A46" s="129"/>
      <c r="B46" s="87">
        <f t="shared" si="4"/>
        <v>0</v>
      </c>
      <c r="C46" s="15"/>
      <c r="D46" s="290"/>
      <c r="E46" s="323"/>
      <c r="F46" s="290">
        <f t="shared" si="0"/>
        <v>0</v>
      </c>
      <c r="G46" s="291"/>
      <c r="H46" s="292"/>
      <c r="I46" s="302">
        <f t="shared" si="2"/>
        <v>0</v>
      </c>
      <c r="K46" s="129"/>
      <c r="L46" s="87"/>
      <c r="M46" s="15"/>
      <c r="N46" s="290"/>
      <c r="O46" s="323"/>
      <c r="P46" s="290">
        <f t="shared" si="1"/>
        <v>0</v>
      </c>
      <c r="Q46" s="291"/>
      <c r="R46" s="292"/>
      <c r="S46" s="302">
        <f t="shared" si="3"/>
        <v>-62.680000000000291</v>
      </c>
    </row>
    <row r="47" spans="1:19" x14ac:dyDescent="0.25">
      <c r="A47" s="129"/>
      <c r="B47" s="87">
        <f t="shared" si="4"/>
        <v>0</v>
      </c>
      <c r="C47" s="15"/>
      <c r="D47" s="290"/>
      <c r="E47" s="323"/>
      <c r="F47" s="290">
        <f t="shared" si="0"/>
        <v>0</v>
      </c>
      <c r="G47" s="291"/>
      <c r="H47" s="292"/>
      <c r="I47" s="302">
        <f t="shared" si="2"/>
        <v>0</v>
      </c>
      <c r="K47" s="129"/>
      <c r="L47" s="87"/>
      <c r="M47" s="15"/>
      <c r="N47" s="290"/>
      <c r="O47" s="323"/>
      <c r="P47" s="290">
        <f t="shared" si="1"/>
        <v>0</v>
      </c>
      <c r="Q47" s="291"/>
      <c r="R47" s="292"/>
      <c r="S47" s="302">
        <f t="shared" si="3"/>
        <v>-62.680000000000291</v>
      </c>
    </row>
    <row r="48" spans="1:19" x14ac:dyDescent="0.25">
      <c r="A48" s="129"/>
      <c r="B48" s="87">
        <f t="shared" si="4"/>
        <v>0</v>
      </c>
      <c r="C48" s="15"/>
      <c r="D48" s="290"/>
      <c r="E48" s="323"/>
      <c r="F48" s="290">
        <f t="shared" si="0"/>
        <v>0</v>
      </c>
      <c r="G48" s="291"/>
      <c r="H48" s="292"/>
      <c r="I48" s="302">
        <f t="shared" si="2"/>
        <v>0</v>
      </c>
      <c r="K48" s="129"/>
      <c r="L48" s="87"/>
      <c r="M48" s="15"/>
      <c r="N48" s="290"/>
      <c r="O48" s="323"/>
      <c r="P48" s="290">
        <f t="shared" si="1"/>
        <v>0</v>
      </c>
      <c r="Q48" s="291"/>
      <c r="R48" s="292"/>
      <c r="S48" s="302">
        <f t="shared" si="3"/>
        <v>-62.680000000000291</v>
      </c>
    </row>
    <row r="49" spans="1:19" x14ac:dyDescent="0.25">
      <c r="A49" s="129"/>
      <c r="B49" s="87">
        <f t="shared" si="4"/>
        <v>0</v>
      </c>
      <c r="C49" s="15"/>
      <c r="D49" s="290"/>
      <c r="E49" s="323"/>
      <c r="F49" s="290">
        <f t="shared" si="0"/>
        <v>0</v>
      </c>
      <c r="G49" s="291"/>
      <c r="H49" s="292"/>
      <c r="I49" s="302">
        <f t="shared" si="2"/>
        <v>0</v>
      </c>
      <c r="K49" s="129"/>
      <c r="L49" s="87"/>
      <c r="M49" s="15"/>
      <c r="N49" s="290"/>
      <c r="O49" s="323"/>
      <c r="P49" s="290">
        <f t="shared" si="1"/>
        <v>0</v>
      </c>
      <c r="Q49" s="291"/>
      <c r="R49" s="292"/>
      <c r="S49" s="302">
        <f t="shared" si="3"/>
        <v>-62.680000000000291</v>
      </c>
    </row>
    <row r="50" spans="1:19" x14ac:dyDescent="0.25">
      <c r="A50" s="129"/>
      <c r="B50" s="87">
        <f t="shared" si="4"/>
        <v>0</v>
      </c>
      <c r="C50" s="15"/>
      <c r="D50" s="290"/>
      <c r="E50" s="323"/>
      <c r="F50" s="290">
        <f t="shared" si="0"/>
        <v>0</v>
      </c>
      <c r="G50" s="291"/>
      <c r="H50" s="292"/>
      <c r="I50" s="302">
        <f t="shared" si="2"/>
        <v>0</v>
      </c>
      <c r="K50" s="129"/>
      <c r="L50" s="87"/>
      <c r="M50" s="15"/>
      <c r="N50" s="290"/>
      <c r="O50" s="323"/>
      <c r="P50" s="290">
        <f t="shared" si="1"/>
        <v>0</v>
      </c>
      <c r="Q50" s="291"/>
      <c r="R50" s="292"/>
      <c r="S50" s="302">
        <f t="shared" si="3"/>
        <v>-62.680000000000291</v>
      </c>
    </row>
    <row r="51" spans="1:19" x14ac:dyDescent="0.25">
      <c r="A51" s="129"/>
      <c r="B51" s="87">
        <f t="shared" si="4"/>
        <v>0</v>
      </c>
      <c r="C51" s="15"/>
      <c r="D51" s="290"/>
      <c r="E51" s="323"/>
      <c r="F51" s="290">
        <f t="shared" si="0"/>
        <v>0</v>
      </c>
      <c r="G51" s="291"/>
      <c r="H51" s="292"/>
      <c r="I51" s="302">
        <f t="shared" si="2"/>
        <v>0</v>
      </c>
      <c r="K51" s="129"/>
      <c r="L51" s="87"/>
      <c r="M51" s="15"/>
      <c r="N51" s="290"/>
      <c r="O51" s="323"/>
      <c r="P51" s="290">
        <f t="shared" si="1"/>
        <v>0</v>
      </c>
      <c r="Q51" s="291"/>
      <c r="R51" s="292"/>
      <c r="S51" s="302">
        <f t="shared" si="3"/>
        <v>-62.680000000000291</v>
      </c>
    </row>
    <row r="52" spans="1:19" x14ac:dyDescent="0.25">
      <c r="A52" s="129"/>
      <c r="B52" s="87">
        <f t="shared" si="4"/>
        <v>0</v>
      </c>
      <c r="C52" s="15"/>
      <c r="D52" s="290"/>
      <c r="E52" s="323"/>
      <c r="F52" s="290">
        <f t="shared" si="0"/>
        <v>0</v>
      </c>
      <c r="G52" s="291"/>
      <c r="H52" s="292"/>
      <c r="I52" s="302">
        <f t="shared" si="2"/>
        <v>0</v>
      </c>
      <c r="K52" s="129"/>
      <c r="L52" s="87"/>
      <c r="M52" s="15"/>
      <c r="N52" s="290"/>
      <c r="O52" s="323"/>
      <c r="P52" s="290">
        <f t="shared" si="1"/>
        <v>0</v>
      </c>
      <c r="Q52" s="291"/>
      <c r="R52" s="292"/>
      <c r="S52" s="302">
        <f t="shared" si="3"/>
        <v>-62.680000000000291</v>
      </c>
    </row>
    <row r="53" spans="1:19" x14ac:dyDescent="0.25">
      <c r="A53" s="129"/>
      <c r="B53" s="87">
        <f t="shared" si="4"/>
        <v>0</v>
      </c>
      <c r="C53" s="15"/>
      <c r="D53" s="290"/>
      <c r="E53" s="323"/>
      <c r="F53" s="290">
        <f t="shared" si="0"/>
        <v>0</v>
      </c>
      <c r="G53" s="291"/>
      <c r="H53" s="292"/>
      <c r="I53" s="302">
        <f t="shared" si="2"/>
        <v>0</v>
      </c>
      <c r="K53" s="129"/>
      <c r="L53" s="87"/>
      <c r="M53" s="15"/>
      <c r="N53" s="290"/>
      <c r="O53" s="323"/>
      <c r="P53" s="290">
        <f t="shared" si="1"/>
        <v>0</v>
      </c>
      <c r="Q53" s="291"/>
      <c r="R53" s="292"/>
      <c r="S53" s="302">
        <f t="shared" si="3"/>
        <v>-62.680000000000291</v>
      </c>
    </row>
    <row r="54" spans="1:19" x14ac:dyDescent="0.25">
      <c r="A54" s="129"/>
      <c r="B54" s="87">
        <f t="shared" si="4"/>
        <v>0</v>
      </c>
      <c r="C54" s="15"/>
      <c r="D54" s="290"/>
      <c r="E54" s="323"/>
      <c r="F54" s="290">
        <f t="shared" si="0"/>
        <v>0</v>
      </c>
      <c r="G54" s="291"/>
      <c r="H54" s="292"/>
      <c r="I54" s="302">
        <f t="shared" si="2"/>
        <v>0</v>
      </c>
      <c r="K54" s="129"/>
      <c r="L54" s="87"/>
      <c r="M54" s="15"/>
      <c r="N54" s="290"/>
      <c r="O54" s="323"/>
      <c r="P54" s="290">
        <f t="shared" si="1"/>
        <v>0</v>
      </c>
      <c r="Q54" s="291"/>
      <c r="R54" s="292"/>
      <c r="S54" s="302">
        <f t="shared" si="3"/>
        <v>-62.680000000000291</v>
      </c>
    </row>
    <row r="55" spans="1:19" x14ac:dyDescent="0.25">
      <c r="A55" s="129"/>
      <c r="B55" s="12">
        <f>B54-C55</f>
        <v>0</v>
      </c>
      <c r="C55" s="15"/>
      <c r="D55" s="290"/>
      <c r="E55" s="323"/>
      <c r="F55" s="290">
        <f t="shared" si="0"/>
        <v>0</v>
      </c>
      <c r="G55" s="291"/>
      <c r="H55" s="292"/>
      <c r="I55" s="302">
        <f t="shared" si="2"/>
        <v>0</v>
      </c>
      <c r="K55" s="129"/>
      <c r="L55" s="12"/>
      <c r="M55" s="15"/>
      <c r="N55" s="290"/>
      <c r="O55" s="323"/>
      <c r="P55" s="290">
        <f t="shared" si="1"/>
        <v>0</v>
      </c>
      <c r="Q55" s="291"/>
      <c r="R55" s="292"/>
      <c r="S55" s="302">
        <f t="shared" si="3"/>
        <v>-62.680000000000291</v>
      </c>
    </row>
    <row r="56" spans="1:19" x14ac:dyDescent="0.25">
      <c r="A56" s="129"/>
      <c r="B56" s="12">
        <f t="shared" ref="B56:B75" si="5">B55-C56</f>
        <v>0</v>
      </c>
      <c r="C56" s="15"/>
      <c r="D56" s="290"/>
      <c r="E56" s="323"/>
      <c r="F56" s="290">
        <f t="shared" si="0"/>
        <v>0</v>
      </c>
      <c r="G56" s="291"/>
      <c r="H56" s="292"/>
      <c r="I56" s="302">
        <f t="shared" si="2"/>
        <v>0</v>
      </c>
      <c r="K56" s="129"/>
      <c r="L56" s="12"/>
      <c r="M56" s="15"/>
      <c r="N56" s="290"/>
      <c r="O56" s="323"/>
      <c r="P56" s="290">
        <f t="shared" si="1"/>
        <v>0</v>
      </c>
      <c r="Q56" s="291"/>
      <c r="R56" s="292"/>
      <c r="S56" s="302">
        <f t="shared" si="3"/>
        <v>-62.680000000000291</v>
      </c>
    </row>
    <row r="57" spans="1:19" x14ac:dyDescent="0.25">
      <c r="A57" s="129"/>
      <c r="B57" s="12">
        <f t="shared" si="5"/>
        <v>0</v>
      </c>
      <c r="C57" s="15"/>
      <c r="D57" s="290"/>
      <c r="E57" s="323"/>
      <c r="F57" s="290">
        <f t="shared" si="0"/>
        <v>0</v>
      </c>
      <c r="G57" s="291"/>
      <c r="H57" s="292"/>
      <c r="I57" s="302">
        <f t="shared" si="2"/>
        <v>0</v>
      </c>
      <c r="K57" s="129"/>
      <c r="L57" s="12"/>
      <c r="M57" s="15"/>
      <c r="N57" s="290"/>
      <c r="O57" s="323"/>
      <c r="P57" s="290">
        <f t="shared" si="1"/>
        <v>0</v>
      </c>
      <c r="Q57" s="291"/>
      <c r="R57" s="292"/>
      <c r="S57" s="302">
        <f t="shared" si="3"/>
        <v>-62.680000000000291</v>
      </c>
    </row>
    <row r="58" spans="1:19" x14ac:dyDescent="0.25">
      <c r="A58" s="129"/>
      <c r="B58" s="12">
        <f t="shared" si="5"/>
        <v>0</v>
      </c>
      <c r="C58" s="15"/>
      <c r="D58" s="290"/>
      <c r="E58" s="323"/>
      <c r="F58" s="290">
        <f t="shared" si="0"/>
        <v>0</v>
      </c>
      <c r="G58" s="291"/>
      <c r="H58" s="292"/>
      <c r="I58" s="302">
        <f t="shared" si="2"/>
        <v>0</v>
      </c>
      <c r="K58" s="129"/>
      <c r="L58" s="12"/>
      <c r="M58" s="15"/>
      <c r="N58" s="290"/>
      <c r="O58" s="323"/>
      <c r="P58" s="290">
        <f t="shared" si="1"/>
        <v>0</v>
      </c>
      <c r="Q58" s="291"/>
      <c r="R58" s="292"/>
      <c r="S58" s="302">
        <f t="shared" si="3"/>
        <v>-62.680000000000291</v>
      </c>
    </row>
    <row r="59" spans="1:19" x14ac:dyDescent="0.25">
      <c r="A59" s="129"/>
      <c r="B59" s="12">
        <f t="shared" si="5"/>
        <v>0</v>
      </c>
      <c r="C59" s="15"/>
      <c r="D59" s="290"/>
      <c r="E59" s="323"/>
      <c r="F59" s="290">
        <f t="shared" si="0"/>
        <v>0</v>
      </c>
      <c r="G59" s="291"/>
      <c r="H59" s="292"/>
      <c r="I59" s="302">
        <f t="shared" si="2"/>
        <v>0</v>
      </c>
      <c r="K59" s="129"/>
      <c r="L59" s="12"/>
      <c r="M59" s="15"/>
      <c r="N59" s="290"/>
      <c r="O59" s="323"/>
      <c r="P59" s="290">
        <f t="shared" si="1"/>
        <v>0</v>
      </c>
      <c r="Q59" s="291"/>
      <c r="R59" s="292"/>
      <c r="S59" s="302">
        <f t="shared" si="3"/>
        <v>-62.680000000000291</v>
      </c>
    </row>
    <row r="60" spans="1:19" x14ac:dyDescent="0.25">
      <c r="A60" s="129"/>
      <c r="B60" s="12">
        <f t="shared" si="5"/>
        <v>0</v>
      </c>
      <c r="C60" s="15"/>
      <c r="D60" s="290"/>
      <c r="E60" s="323"/>
      <c r="F60" s="290">
        <f t="shared" si="0"/>
        <v>0</v>
      </c>
      <c r="G60" s="291"/>
      <c r="H60" s="292"/>
      <c r="I60" s="302">
        <f t="shared" si="2"/>
        <v>0</v>
      </c>
      <c r="K60" s="129"/>
      <c r="L60" s="12"/>
      <c r="M60" s="15"/>
      <c r="N60" s="290"/>
      <c r="O60" s="323"/>
      <c r="P60" s="290">
        <f t="shared" si="1"/>
        <v>0</v>
      </c>
      <c r="Q60" s="291"/>
      <c r="R60" s="292"/>
      <c r="S60" s="302">
        <f t="shared" si="3"/>
        <v>-62.680000000000291</v>
      </c>
    </row>
    <row r="61" spans="1:19" x14ac:dyDescent="0.25">
      <c r="A61" s="129"/>
      <c r="B61" s="12">
        <f t="shared" si="5"/>
        <v>0</v>
      </c>
      <c r="C61" s="15"/>
      <c r="D61" s="290"/>
      <c r="E61" s="323"/>
      <c r="F61" s="290">
        <f t="shared" si="0"/>
        <v>0</v>
      </c>
      <c r="G61" s="291"/>
      <c r="H61" s="292"/>
      <c r="I61" s="302">
        <f t="shared" si="2"/>
        <v>0</v>
      </c>
      <c r="K61" s="129"/>
      <c r="L61" s="12"/>
      <c r="M61" s="15"/>
      <c r="N61" s="290"/>
      <c r="O61" s="323"/>
      <c r="P61" s="290">
        <f t="shared" si="1"/>
        <v>0</v>
      </c>
      <c r="Q61" s="291"/>
      <c r="R61" s="292"/>
      <c r="S61" s="302">
        <f t="shared" si="3"/>
        <v>-62.680000000000291</v>
      </c>
    </row>
    <row r="62" spans="1:19" x14ac:dyDescent="0.25">
      <c r="A62" s="129"/>
      <c r="B62" s="12">
        <f t="shared" si="5"/>
        <v>0</v>
      </c>
      <c r="C62" s="15"/>
      <c r="D62" s="290"/>
      <c r="E62" s="323"/>
      <c r="F62" s="290">
        <f t="shared" si="0"/>
        <v>0</v>
      </c>
      <c r="G62" s="291"/>
      <c r="H62" s="292"/>
      <c r="I62" s="302">
        <f t="shared" si="2"/>
        <v>0</v>
      </c>
      <c r="K62" s="129"/>
      <c r="L62" s="12"/>
      <c r="M62" s="15"/>
      <c r="N62" s="290"/>
      <c r="O62" s="323"/>
      <c r="P62" s="290">
        <f t="shared" si="1"/>
        <v>0</v>
      </c>
      <c r="Q62" s="291"/>
      <c r="R62" s="292"/>
      <c r="S62" s="302">
        <f t="shared" si="3"/>
        <v>-62.680000000000291</v>
      </c>
    </row>
    <row r="63" spans="1:19" x14ac:dyDescent="0.25">
      <c r="A63" s="129"/>
      <c r="B63" s="12">
        <f t="shared" si="5"/>
        <v>0</v>
      </c>
      <c r="C63" s="15"/>
      <c r="D63" s="290"/>
      <c r="E63" s="323"/>
      <c r="F63" s="290">
        <f t="shared" si="0"/>
        <v>0</v>
      </c>
      <c r="G63" s="291"/>
      <c r="H63" s="292"/>
      <c r="I63" s="302">
        <f t="shared" si="2"/>
        <v>0</v>
      </c>
      <c r="K63" s="129"/>
      <c r="L63" s="12"/>
      <c r="M63" s="15"/>
      <c r="N63" s="290"/>
      <c r="O63" s="323"/>
      <c r="P63" s="290">
        <f t="shared" si="1"/>
        <v>0</v>
      </c>
      <c r="Q63" s="291"/>
      <c r="R63" s="292"/>
      <c r="S63" s="302">
        <f t="shared" si="3"/>
        <v>-62.680000000000291</v>
      </c>
    </row>
    <row r="64" spans="1:19" x14ac:dyDescent="0.25">
      <c r="A64" s="129"/>
      <c r="B64" s="12">
        <f t="shared" si="5"/>
        <v>0</v>
      </c>
      <c r="C64" s="15"/>
      <c r="D64" s="290"/>
      <c r="E64" s="323"/>
      <c r="F64" s="290">
        <f t="shared" si="0"/>
        <v>0</v>
      </c>
      <c r="G64" s="291"/>
      <c r="H64" s="292"/>
      <c r="I64" s="302">
        <f t="shared" si="2"/>
        <v>0</v>
      </c>
      <c r="K64" s="129"/>
      <c r="L64" s="12"/>
      <c r="M64" s="15"/>
      <c r="N64" s="290"/>
      <c r="O64" s="323"/>
      <c r="P64" s="290">
        <f t="shared" si="1"/>
        <v>0</v>
      </c>
      <c r="Q64" s="291"/>
      <c r="R64" s="292"/>
      <c r="S64" s="302">
        <f t="shared" si="3"/>
        <v>-62.680000000000291</v>
      </c>
    </row>
    <row r="65" spans="1:19" x14ac:dyDescent="0.25">
      <c r="A65" s="129"/>
      <c r="B65" s="12">
        <f t="shared" si="5"/>
        <v>0</v>
      </c>
      <c r="C65" s="15"/>
      <c r="D65" s="290"/>
      <c r="E65" s="323"/>
      <c r="F65" s="290">
        <f t="shared" si="0"/>
        <v>0</v>
      </c>
      <c r="G65" s="291"/>
      <c r="H65" s="292"/>
      <c r="I65" s="302">
        <f t="shared" si="2"/>
        <v>0</v>
      </c>
      <c r="K65" s="129"/>
      <c r="L65" s="12"/>
      <c r="M65" s="15"/>
      <c r="N65" s="290"/>
      <c r="O65" s="323"/>
      <c r="P65" s="290">
        <f t="shared" si="1"/>
        <v>0</v>
      </c>
      <c r="Q65" s="291"/>
      <c r="R65" s="292"/>
      <c r="S65" s="302">
        <f t="shared" si="3"/>
        <v>-62.680000000000291</v>
      </c>
    </row>
    <row r="66" spans="1:19" x14ac:dyDescent="0.25">
      <c r="A66" s="129"/>
      <c r="B66" s="12">
        <f t="shared" si="5"/>
        <v>0</v>
      </c>
      <c r="C66" s="15"/>
      <c r="D66" s="290"/>
      <c r="E66" s="323"/>
      <c r="F66" s="290">
        <f t="shared" si="0"/>
        <v>0</v>
      </c>
      <c r="G66" s="291"/>
      <c r="H66" s="292"/>
      <c r="I66" s="302">
        <f t="shared" si="2"/>
        <v>0</v>
      </c>
      <c r="K66" s="129"/>
      <c r="L66" s="12"/>
      <c r="M66" s="15"/>
      <c r="N66" s="290"/>
      <c r="O66" s="323"/>
      <c r="P66" s="290">
        <f t="shared" si="1"/>
        <v>0</v>
      </c>
      <c r="Q66" s="291"/>
      <c r="R66" s="292"/>
      <c r="S66" s="302">
        <f t="shared" si="3"/>
        <v>-62.680000000000291</v>
      </c>
    </row>
    <row r="67" spans="1:19" x14ac:dyDescent="0.25">
      <c r="A67" s="129"/>
      <c r="B67" s="12">
        <f t="shared" si="5"/>
        <v>0</v>
      </c>
      <c r="C67" s="15"/>
      <c r="D67" s="72"/>
      <c r="E67" s="236"/>
      <c r="F67" s="72">
        <f t="shared" si="0"/>
        <v>0</v>
      </c>
      <c r="G67" s="73"/>
      <c r="H67" s="74"/>
      <c r="I67" s="110">
        <f t="shared" si="2"/>
        <v>0</v>
      </c>
      <c r="K67" s="129"/>
      <c r="L67" s="12"/>
      <c r="M67" s="15"/>
      <c r="N67" s="72"/>
      <c r="O67" s="236"/>
      <c r="P67" s="72">
        <f t="shared" si="1"/>
        <v>0</v>
      </c>
      <c r="Q67" s="73"/>
      <c r="R67" s="74"/>
      <c r="S67" s="110">
        <f t="shared" si="3"/>
        <v>-62.680000000000291</v>
      </c>
    </row>
    <row r="68" spans="1:19" x14ac:dyDescent="0.25">
      <c r="A68" s="129"/>
      <c r="B68" s="12">
        <f t="shared" si="5"/>
        <v>0</v>
      </c>
      <c r="C68" s="15"/>
      <c r="D68" s="62"/>
      <c r="E68" s="245"/>
      <c r="F68" s="72">
        <f t="shared" si="0"/>
        <v>0</v>
      </c>
      <c r="G68" s="73"/>
      <c r="H68" s="74"/>
      <c r="I68" s="110">
        <f t="shared" si="2"/>
        <v>0</v>
      </c>
      <c r="K68" s="129"/>
      <c r="L68" s="12"/>
      <c r="M68" s="15"/>
      <c r="N68" s="62"/>
      <c r="O68" s="245"/>
      <c r="P68" s="72">
        <f t="shared" si="1"/>
        <v>0</v>
      </c>
      <c r="Q68" s="73"/>
      <c r="R68" s="74"/>
      <c r="S68" s="110">
        <f t="shared" si="3"/>
        <v>-62.680000000000291</v>
      </c>
    </row>
    <row r="69" spans="1:19" x14ac:dyDescent="0.25">
      <c r="A69" s="129"/>
      <c r="B69" s="12">
        <f t="shared" si="5"/>
        <v>0</v>
      </c>
      <c r="C69" s="15"/>
      <c r="D69" s="62"/>
      <c r="E69" s="245"/>
      <c r="F69" s="72">
        <f t="shared" si="0"/>
        <v>0</v>
      </c>
      <c r="G69" s="73"/>
      <c r="H69" s="74"/>
      <c r="I69" s="110">
        <f t="shared" si="2"/>
        <v>0</v>
      </c>
      <c r="K69" s="129"/>
      <c r="L69" s="12"/>
      <c r="M69" s="15"/>
      <c r="N69" s="62"/>
      <c r="O69" s="245"/>
      <c r="P69" s="72">
        <f t="shared" si="1"/>
        <v>0</v>
      </c>
      <c r="Q69" s="73"/>
      <c r="R69" s="74"/>
      <c r="S69" s="110">
        <f t="shared" si="3"/>
        <v>-62.680000000000291</v>
      </c>
    </row>
    <row r="70" spans="1:19" x14ac:dyDescent="0.25">
      <c r="A70" s="129"/>
      <c r="B70" s="12">
        <f t="shared" si="5"/>
        <v>0</v>
      </c>
      <c r="C70" s="15"/>
      <c r="D70" s="62"/>
      <c r="E70" s="245"/>
      <c r="F70" s="72">
        <f t="shared" si="0"/>
        <v>0</v>
      </c>
      <c r="G70" s="73"/>
      <c r="H70" s="74"/>
      <c r="I70" s="110">
        <f t="shared" si="2"/>
        <v>0</v>
      </c>
      <c r="K70" s="129"/>
      <c r="L70" s="12"/>
      <c r="M70" s="15"/>
      <c r="N70" s="62"/>
      <c r="O70" s="245"/>
      <c r="P70" s="72">
        <f t="shared" si="1"/>
        <v>0</v>
      </c>
      <c r="Q70" s="73"/>
      <c r="R70" s="74"/>
      <c r="S70" s="110">
        <f t="shared" si="3"/>
        <v>-62.680000000000291</v>
      </c>
    </row>
    <row r="71" spans="1:19" x14ac:dyDescent="0.25">
      <c r="A71" s="129"/>
      <c r="B71" s="12">
        <f t="shared" si="5"/>
        <v>0</v>
      </c>
      <c r="C71" s="15"/>
      <c r="D71" s="62"/>
      <c r="E71" s="245"/>
      <c r="F71" s="72">
        <f t="shared" si="0"/>
        <v>0</v>
      </c>
      <c r="G71" s="73"/>
      <c r="H71" s="74"/>
      <c r="I71" s="110">
        <f t="shared" si="2"/>
        <v>0</v>
      </c>
      <c r="K71" s="129"/>
      <c r="L71" s="12"/>
      <c r="M71" s="15"/>
      <c r="N71" s="62"/>
      <c r="O71" s="245"/>
      <c r="P71" s="72">
        <f t="shared" si="1"/>
        <v>0</v>
      </c>
      <c r="Q71" s="73"/>
      <c r="R71" s="74"/>
      <c r="S71" s="110">
        <f t="shared" si="3"/>
        <v>-62.680000000000291</v>
      </c>
    </row>
    <row r="72" spans="1:19" x14ac:dyDescent="0.25">
      <c r="A72" s="129"/>
      <c r="B72" s="12">
        <f t="shared" si="5"/>
        <v>0</v>
      </c>
      <c r="C72" s="15"/>
      <c r="D72" s="62"/>
      <c r="E72" s="245"/>
      <c r="F72" s="72">
        <f t="shared" si="0"/>
        <v>0</v>
      </c>
      <c r="G72" s="73"/>
      <c r="H72" s="74"/>
      <c r="I72" s="110">
        <f t="shared" si="2"/>
        <v>0</v>
      </c>
      <c r="K72" s="129"/>
      <c r="L72" s="12"/>
      <c r="M72" s="15"/>
      <c r="N72" s="62"/>
      <c r="O72" s="245"/>
      <c r="P72" s="72">
        <f t="shared" si="1"/>
        <v>0</v>
      </c>
      <c r="Q72" s="73"/>
      <c r="R72" s="74"/>
      <c r="S72" s="110">
        <f t="shared" si="3"/>
        <v>-62.680000000000291</v>
      </c>
    </row>
    <row r="73" spans="1:19" x14ac:dyDescent="0.25">
      <c r="A73" s="129"/>
      <c r="B73" s="12">
        <f t="shared" si="5"/>
        <v>0</v>
      </c>
      <c r="C73" s="15"/>
      <c r="D73" s="62"/>
      <c r="E73" s="245"/>
      <c r="F73" s="72">
        <f t="shared" ref="F73" si="6">D73</f>
        <v>0</v>
      </c>
      <c r="G73" s="73"/>
      <c r="H73" s="74"/>
      <c r="I73" s="110">
        <f t="shared" si="2"/>
        <v>0</v>
      </c>
      <c r="K73" s="129"/>
      <c r="L73" s="12"/>
      <c r="M73" s="15"/>
      <c r="N73" s="62"/>
      <c r="O73" s="245"/>
      <c r="P73" s="72">
        <f t="shared" ref="P73" si="7">N73</f>
        <v>0</v>
      </c>
      <c r="Q73" s="73"/>
      <c r="R73" s="74"/>
      <c r="S73" s="110">
        <f t="shared" si="3"/>
        <v>-62.680000000000291</v>
      </c>
    </row>
    <row r="74" spans="1:19" x14ac:dyDescent="0.25">
      <c r="A74" s="129"/>
      <c r="B74" s="12">
        <f t="shared" si="5"/>
        <v>0</v>
      </c>
      <c r="C74" s="15"/>
      <c r="D74" s="62"/>
      <c r="E74" s="245"/>
      <c r="F74" s="72">
        <f>D74</f>
        <v>0</v>
      </c>
      <c r="G74" s="73"/>
      <c r="H74" s="74"/>
      <c r="I74" s="110">
        <f t="shared" si="2"/>
        <v>0</v>
      </c>
      <c r="K74" s="129"/>
      <c r="L74" s="12"/>
      <c r="M74" s="15"/>
      <c r="N74" s="62"/>
      <c r="O74" s="245"/>
      <c r="P74" s="72">
        <f>N74</f>
        <v>0</v>
      </c>
      <c r="Q74" s="73"/>
      <c r="R74" s="74"/>
      <c r="S74" s="110">
        <f t="shared" si="3"/>
        <v>-62.680000000000291</v>
      </c>
    </row>
    <row r="75" spans="1:19" x14ac:dyDescent="0.25">
      <c r="A75" s="129"/>
      <c r="B75" s="12">
        <f t="shared" si="5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ref="I75:I76" si="8">I74-F75</f>
        <v>0</v>
      </c>
      <c r="K75" s="129"/>
      <c r="L75" s="12"/>
      <c r="M75" s="15"/>
      <c r="N75" s="62"/>
      <c r="O75" s="245"/>
      <c r="P75" s="72">
        <f>N75</f>
        <v>0</v>
      </c>
      <c r="Q75" s="73"/>
      <c r="R75" s="74"/>
      <c r="S75" s="110">
        <f t="shared" ref="S75:S76" si="9">S74-P75</f>
        <v>-62.680000000000291</v>
      </c>
    </row>
    <row r="76" spans="1:19" x14ac:dyDescent="0.25">
      <c r="A76" s="129"/>
      <c r="C76" s="15"/>
      <c r="D76" s="62"/>
      <c r="E76" s="245"/>
      <c r="F76" s="72">
        <f>D76</f>
        <v>0</v>
      </c>
      <c r="G76" s="73"/>
      <c r="H76" s="74"/>
      <c r="I76" s="110">
        <f t="shared" si="8"/>
        <v>0</v>
      </c>
      <c r="K76" s="129"/>
      <c r="M76" s="15"/>
      <c r="N76" s="62"/>
      <c r="O76" s="245"/>
      <c r="P76" s="72">
        <f>N76</f>
        <v>0</v>
      </c>
      <c r="Q76" s="73"/>
      <c r="R76" s="74"/>
      <c r="S76" s="110">
        <f t="shared" si="9"/>
        <v>-62.680000000000291</v>
      </c>
    </row>
    <row r="77" spans="1:19" ht="15.75" thickBot="1" x14ac:dyDescent="0.3">
      <c r="A77" s="129"/>
      <c r="B77" s="16"/>
      <c r="C77" s="54"/>
      <c r="D77" s="112"/>
      <c r="E77" s="226"/>
      <c r="F77" s="108"/>
      <c r="G77" s="109"/>
      <c r="H77" s="63"/>
      <c r="K77" s="129"/>
      <c r="L77" s="16"/>
      <c r="M77" s="54"/>
      <c r="N77" s="112"/>
      <c r="O77" s="226"/>
      <c r="P77" s="108"/>
      <c r="Q77" s="109"/>
      <c r="R77" s="63"/>
    </row>
    <row r="78" spans="1:19" x14ac:dyDescent="0.25">
      <c r="C78" s="55">
        <f>SUM(C9:C77)</f>
        <v>6</v>
      </c>
      <c r="D78" s="6">
        <f>SUM(D9:D77)</f>
        <v>5030.5</v>
      </c>
      <c r="F78" s="6">
        <f>SUM(F9:F77)</f>
        <v>5030.5</v>
      </c>
      <c r="L78">
        <f>SUM(L9:L77)</f>
        <v>25</v>
      </c>
      <c r="M78" s="55"/>
      <c r="N78" s="6">
        <f>SUM(N9:N77)</f>
        <v>18532.5</v>
      </c>
      <c r="P78" s="6">
        <f>SUM(P9:P77)</f>
        <v>18532.5</v>
      </c>
    </row>
    <row r="80" spans="1:19" ht="15.75" thickBot="1" x14ac:dyDescent="0.3"/>
    <row r="81" spans="3:16" ht="15.75" thickBot="1" x14ac:dyDescent="0.3">
      <c r="D81" s="46" t="s">
        <v>4</v>
      </c>
      <c r="E81" s="59">
        <f>F5+F6-C78+F7</f>
        <v>-6</v>
      </c>
      <c r="N81" s="46" t="s">
        <v>4</v>
      </c>
      <c r="O81" s="59">
        <f>P5+P6-M78+P7-L78</f>
        <v>0</v>
      </c>
    </row>
    <row r="82" spans="3:16" ht="15.75" thickBot="1" x14ac:dyDescent="0.3"/>
    <row r="83" spans="3:16" ht="15.75" thickBot="1" x14ac:dyDescent="0.3">
      <c r="C83" s="1110" t="s">
        <v>11</v>
      </c>
      <c r="D83" s="1111"/>
      <c r="E83" s="60">
        <f>E5+E6-F78+E7</f>
        <v>0</v>
      </c>
      <c r="F83" s="76"/>
      <c r="M83" s="1110" t="s">
        <v>11</v>
      </c>
      <c r="N83" s="1111"/>
      <c r="O83" s="60">
        <f>O5+O6-P78+O7</f>
        <v>-62.680000000000291</v>
      </c>
      <c r="P83" s="76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topLeftCell="A19"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6"/>
  </cols>
  <sheetData>
    <row r="1" spans="1:10" ht="40.5" x14ac:dyDescent="0.55000000000000004">
      <c r="A1" s="1114" t="s">
        <v>271</v>
      </c>
      <c r="B1" s="1114"/>
      <c r="C1" s="1114"/>
      <c r="D1" s="1114"/>
      <c r="E1" s="1114"/>
      <c r="F1" s="1114"/>
      <c r="G1" s="111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10" ht="15" customHeight="1" thickTop="1" x14ac:dyDescent="0.25">
      <c r="A4" s="265"/>
      <c r="B4" s="326"/>
      <c r="C4" s="379">
        <v>18161.3</v>
      </c>
      <c r="D4" s="273" t="s">
        <v>3</v>
      </c>
      <c r="E4" s="338"/>
      <c r="F4" s="268"/>
      <c r="G4" s="76"/>
    </row>
    <row r="5" spans="1:10" ht="15" customHeight="1" x14ac:dyDescent="0.25">
      <c r="A5" s="1106" t="s">
        <v>53</v>
      </c>
      <c r="B5" s="1171" t="s">
        <v>54</v>
      </c>
      <c r="C5" s="269">
        <v>48.5</v>
      </c>
      <c r="D5" s="273">
        <v>43808</v>
      </c>
      <c r="E5" s="338">
        <v>18137.12</v>
      </c>
      <c r="F5" s="268">
        <v>880</v>
      </c>
      <c r="G5" s="288">
        <f>F55</f>
        <v>17226.969999999998</v>
      </c>
      <c r="H5" s="7">
        <f>E5-G5+E4+E6+E7</f>
        <v>910.15000000000146</v>
      </c>
    </row>
    <row r="6" spans="1:10" ht="15.75" thickBot="1" x14ac:dyDescent="0.3">
      <c r="A6" s="1106"/>
      <c r="B6" s="1171"/>
      <c r="C6" s="269"/>
      <c r="D6" s="301"/>
      <c r="E6" s="302"/>
      <c r="F6" s="268"/>
      <c r="G6" s="265"/>
    </row>
    <row r="7" spans="1:10" ht="15.75" thickBot="1" x14ac:dyDescent="0.3">
      <c r="A7" s="265"/>
      <c r="B7" s="268"/>
      <c r="C7" s="269"/>
      <c r="D7" s="301"/>
      <c r="E7" s="302"/>
      <c r="F7" s="268"/>
      <c r="I7" s="377"/>
      <c r="J7" s="376"/>
    </row>
    <row r="8" spans="1:10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8" t="s">
        <v>66</v>
      </c>
      <c r="J8" s="376"/>
    </row>
    <row r="9" spans="1:10" ht="15.75" thickTop="1" x14ac:dyDescent="0.25">
      <c r="A9" s="58" t="s">
        <v>32</v>
      </c>
      <c r="B9" s="211">
        <f>F4+F5+F6+F7-C9</f>
        <v>860</v>
      </c>
      <c r="C9" s="15">
        <v>20</v>
      </c>
      <c r="D9" s="72">
        <v>420.5</v>
      </c>
      <c r="E9" s="358">
        <v>43809</v>
      </c>
      <c r="F9" s="72">
        <f t="shared" ref="F9:F54" si="0">D9</f>
        <v>420.5</v>
      </c>
      <c r="G9" s="291" t="s">
        <v>55</v>
      </c>
      <c r="H9" s="292">
        <v>60</v>
      </c>
      <c r="I9" s="82">
        <f>E6+E5+E4-F9+E7</f>
        <v>17716.62</v>
      </c>
      <c r="J9" s="134"/>
    </row>
    <row r="10" spans="1:10" x14ac:dyDescent="0.25">
      <c r="A10" s="370" t="s">
        <v>57</v>
      </c>
      <c r="B10" s="211">
        <f>B9-C10</f>
        <v>420</v>
      </c>
      <c r="C10" s="368">
        <v>440</v>
      </c>
      <c r="D10" s="369">
        <v>8994.83</v>
      </c>
      <c r="E10" s="358">
        <v>43809</v>
      </c>
      <c r="F10" s="72">
        <f t="shared" si="0"/>
        <v>8994.83</v>
      </c>
      <c r="G10" s="291" t="s">
        <v>56</v>
      </c>
      <c r="H10" s="292">
        <v>48.5</v>
      </c>
      <c r="I10" s="82">
        <f>I9-F10</f>
        <v>8721.7899999999991</v>
      </c>
      <c r="J10" s="134"/>
    </row>
    <row r="11" spans="1:10" x14ac:dyDescent="0.25">
      <c r="A11" s="12"/>
      <c r="B11" s="211">
        <f t="shared" ref="B11:B53" si="1">B10-C11</f>
        <v>415</v>
      </c>
      <c r="C11" s="15">
        <v>5</v>
      </c>
      <c r="D11" s="72">
        <v>108.24</v>
      </c>
      <c r="E11" s="358">
        <v>43811</v>
      </c>
      <c r="F11" s="72">
        <f t="shared" si="0"/>
        <v>108.24</v>
      </c>
      <c r="G11" s="291" t="s">
        <v>58</v>
      </c>
      <c r="H11" s="292">
        <v>60</v>
      </c>
      <c r="I11" s="82">
        <f t="shared" ref="I11:I54" si="2">I10-F11</f>
        <v>8613.5499999999993</v>
      </c>
      <c r="J11" s="134"/>
    </row>
    <row r="12" spans="1:10" x14ac:dyDescent="0.25">
      <c r="A12" s="58" t="s">
        <v>33</v>
      </c>
      <c r="B12" s="211">
        <f t="shared" si="1"/>
        <v>400</v>
      </c>
      <c r="C12" s="15">
        <v>15</v>
      </c>
      <c r="D12" s="72">
        <v>317.29000000000002</v>
      </c>
      <c r="E12" s="358">
        <v>43812</v>
      </c>
      <c r="F12" s="72">
        <f t="shared" si="0"/>
        <v>317.29000000000002</v>
      </c>
      <c r="G12" s="291" t="s">
        <v>59</v>
      </c>
      <c r="H12" s="292">
        <v>60</v>
      </c>
      <c r="I12" s="82">
        <f t="shared" si="2"/>
        <v>8296.2599999999984</v>
      </c>
      <c r="J12" s="134"/>
    </row>
    <row r="13" spans="1:10" x14ac:dyDescent="0.25">
      <c r="A13" s="81"/>
      <c r="B13" s="211">
        <f t="shared" si="1"/>
        <v>398</v>
      </c>
      <c r="C13" s="15">
        <v>2</v>
      </c>
      <c r="D13" s="72">
        <v>42.26</v>
      </c>
      <c r="E13" s="358">
        <v>43812</v>
      </c>
      <c r="F13" s="72">
        <f t="shared" si="0"/>
        <v>42.26</v>
      </c>
      <c r="G13" s="291" t="s">
        <v>60</v>
      </c>
      <c r="H13" s="292">
        <v>60</v>
      </c>
      <c r="I13" s="82">
        <f t="shared" si="2"/>
        <v>8253.9999999999982</v>
      </c>
      <c r="J13" s="134"/>
    </row>
    <row r="14" spans="1:10" x14ac:dyDescent="0.25">
      <c r="A14" s="12"/>
      <c r="B14" s="211">
        <f t="shared" si="1"/>
        <v>366</v>
      </c>
      <c r="C14" s="15">
        <v>32</v>
      </c>
      <c r="D14" s="72">
        <v>624.80999999999995</v>
      </c>
      <c r="E14" s="358">
        <v>43812</v>
      </c>
      <c r="F14" s="72">
        <f t="shared" si="0"/>
        <v>624.80999999999995</v>
      </c>
      <c r="G14" s="291" t="s">
        <v>61</v>
      </c>
      <c r="H14" s="292">
        <v>59</v>
      </c>
      <c r="I14" s="82">
        <f t="shared" si="2"/>
        <v>7629.1899999999987</v>
      </c>
      <c r="J14" s="134"/>
    </row>
    <row r="15" spans="1:10" x14ac:dyDescent="0.25">
      <c r="B15" s="211">
        <f t="shared" si="1"/>
        <v>338</v>
      </c>
      <c r="C15" s="55">
        <v>28</v>
      </c>
      <c r="D15" s="72">
        <v>576.4</v>
      </c>
      <c r="E15" s="358">
        <v>43812</v>
      </c>
      <c r="F15" s="72">
        <f t="shared" si="0"/>
        <v>576.4</v>
      </c>
      <c r="G15" s="291" t="s">
        <v>62</v>
      </c>
      <c r="H15" s="292">
        <v>59</v>
      </c>
      <c r="I15" s="82">
        <f t="shared" si="2"/>
        <v>7052.7899999999991</v>
      </c>
      <c r="J15" s="134"/>
    </row>
    <row r="16" spans="1:10" x14ac:dyDescent="0.25">
      <c r="B16" s="211">
        <f t="shared" si="1"/>
        <v>310</v>
      </c>
      <c r="C16" s="15">
        <v>28</v>
      </c>
      <c r="D16" s="72">
        <v>581.91999999999996</v>
      </c>
      <c r="E16" s="358">
        <v>43816</v>
      </c>
      <c r="F16" s="72">
        <f t="shared" si="0"/>
        <v>581.91999999999996</v>
      </c>
      <c r="G16" s="291" t="s">
        <v>63</v>
      </c>
      <c r="H16" s="292">
        <v>59</v>
      </c>
      <c r="I16" s="82">
        <f t="shared" si="2"/>
        <v>6470.869999999999</v>
      </c>
      <c r="J16" s="134"/>
    </row>
    <row r="17" spans="2:10" x14ac:dyDescent="0.25">
      <c r="B17" s="211">
        <f t="shared" si="1"/>
        <v>282</v>
      </c>
      <c r="C17" s="15">
        <v>28</v>
      </c>
      <c r="D17" s="72">
        <v>572.48</v>
      </c>
      <c r="E17" s="358">
        <v>43816</v>
      </c>
      <c r="F17" s="72">
        <f t="shared" si="0"/>
        <v>572.48</v>
      </c>
      <c r="G17" s="291" t="s">
        <v>63</v>
      </c>
      <c r="H17" s="292">
        <v>59</v>
      </c>
      <c r="I17" s="82">
        <f t="shared" si="2"/>
        <v>5898.3899999999994</v>
      </c>
      <c r="J17" s="134"/>
    </row>
    <row r="18" spans="2:10" x14ac:dyDescent="0.25">
      <c r="B18" s="211">
        <f t="shared" si="1"/>
        <v>254</v>
      </c>
      <c r="C18" s="55">
        <v>28</v>
      </c>
      <c r="D18" s="72">
        <v>587.80999999999995</v>
      </c>
      <c r="E18" s="358">
        <v>43821</v>
      </c>
      <c r="F18" s="72">
        <f t="shared" si="0"/>
        <v>587.80999999999995</v>
      </c>
      <c r="G18" s="291" t="s">
        <v>64</v>
      </c>
      <c r="H18" s="292">
        <v>59</v>
      </c>
      <c r="I18" s="82">
        <f t="shared" si="2"/>
        <v>5310.58</v>
      </c>
      <c r="J18" s="134"/>
    </row>
    <row r="19" spans="2:10" x14ac:dyDescent="0.25">
      <c r="B19" s="211">
        <f t="shared" si="1"/>
        <v>226</v>
      </c>
      <c r="C19" s="15">
        <v>28</v>
      </c>
      <c r="D19" s="484">
        <v>568.71</v>
      </c>
      <c r="E19" s="485">
        <v>43821</v>
      </c>
      <c r="F19" s="484">
        <f t="shared" si="0"/>
        <v>568.71</v>
      </c>
      <c r="G19" s="486" t="s">
        <v>65</v>
      </c>
      <c r="H19" s="487">
        <v>59</v>
      </c>
      <c r="I19" s="488">
        <f t="shared" si="2"/>
        <v>4741.87</v>
      </c>
      <c r="J19" s="134"/>
    </row>
    <row r="20" spans="2:10" x14ac:dyDescent="0.25">
      <c r="B20" s="211">
        <f t="shared" si="1"/>
        <v>218</v>
      </c>
      <c r="C20" s="15">
        <v>8</v>
      </c>
      <c r="D20" s="545">
        <v>168.41</v>
      </c>
      <c r="E20" s="548">
        <v>44174</v>
      </c>
      <c r="F20" s="545">
        <f t="shared" si="0"/>
        <v>168.41</v>
      </c>
      <c r="G20" s="546" t="s">
        <v>87</v>
      </c>
      <c r="H20" s="634">
        <v>68</v>
      </c>
      <c r="I20" s="82">
        <f t="shared" si="2"/>
        <v>4573.46</v>
      </c>
      <c r="J20" s="134"/>
    </row>
    <row r="21" spans="2:10" x14ac:dyDescent="0.25">
      <c r="B21" s="211">
        <f t="shared" si="1"/>
        <v>218</v>
      </c>
      <c r="C21" s="15"/>
      <c r="D21" s="545">
        <v>5.64</v>
      </c>
      <c r="E21" s="548">
        <v>44174</v>
      </c>
      <c r="F21" s="545">
        <f t="shared" si="0"/>
        <v>5.64</v>
      </c>
      <c r="G21" s="546" t="s">
        <v>88</v>
      </c>
      <c r="H21" s="634">
        <v>68</v>
      </c>
      <c r="I21" s="82">
        <f t="shared" si="2"/>
        <v>4567.82</v>
      </c>
      <c r="J21" s="134"/>
    </row>
    <row r="22" spans="2:10" x14ac:dyDescent="0.25">
      <c r="B22" s="211">
        <f t="shared" si="1"/>
        <v>199</v>
      </c>
      <c r="C22" s="15">
        <v>19</v>
      </c>
      <c r="D22" s="545">
        <v>415.3</v>
      </c>
      <c r="E22" s="548">
        <v>44177</v>
      </c>
      <c r="F22" s="545">
        <f t="shared" si="0"/>
        <v>415.3</v>
      </c>
      <c r="G22" s="636" t="s">
        <v>90</v>
      </c>
      <c r="H22" s="637">
        <v>68</v>
      </c>
      <c r="I22" s="82">
        <f t="shared" si="2"/>
        <v>4152.5199999999995</v>
      </c>
      <c r="J22" s="134"/>
    </row>
    <row r="23" spans="2:10" x14ac:dyDescent="0.25">
      <c r="B23" s="211">
        <f t="shared" si="1"/>
        <v>198</v>
      </c>
      <c r="C23" s="15">
        <v>1</v>
      </c>
      <c r="D23" s="545">
        <v>11.08</v>
      </c>
      <c r="E23" s="548">
        <v>44180</v>
      </c>
      <c r="F23" s="545">
        <f t="shared" si="0"/>
        <v>11.08</v>
      </c>
      <c r="G23" s="636" t="s">
        <v>91</v>
      </c>
      <c r="H23" s="637">
        <v>68</v>
      </c>
      <c r="I23" s="82">
        <f t="shared" si="2"/>
        <v>4141.4399999999996</v>
      </c>
      <c r="J23" s="134"/>
    </row>
    <row r="24" spans="2:10" x14ac:dyDescent="0.25">
      <c r="B24" s="211">
        <f t="shared" si="1"/>
        <v>188</v>
      </c>
      <c r="C24" s="15">
        <v>10</v>
      </c>
      <c r="D24" s="545">
        <v>205.26</v>
      </c>
      <c r="E24" s="548">
        <v>44180</v>
      </c>
      <c r="F24" s="545">
        <f t="shared" si="0"/>
        <v>205.26</v>
      </c>
      <c r="G24" s="636" t="s">
        <v>92</v>
      </c>
      <c r="H24" s="637">
        <v>68</v>
      </c>
      <c r="I24" s="82">
        <f t="shared" si="2"/>
        <v>3936.1799999999994</v>
      </c>
      <c r="J24" s="134"/>
    </row>
    <row r="25" spans="2:10" x14ac:dyDescent="0.25">
      <c r="B25" s="211">
        <f t="shared" si="1"/>
        <v>178</v>
      </c>
      <c r="C25" s="15">
        <v>10</v>
      </c>
      <c r="D25" s="545">
        <v>214.21</v>
      </c>
      <c r="E25" s="548">
        <v>44181</v>
      </c>
      <c r="F25" s="545">
        <f t="shared" si="0"/>
        <v>214.21</v>
      </c>
      <c r="G25" s="636" t="s">
        <v>93</v>
      </c>
      <c r="H25" s="637">
        <v>68</v>
      </c>
      <c r="I25" s="82">
        <f t="shared" si="2"/>
        <v>3721.9699999999993</v>
      </c>
      <c r="J25" s="134"/>
    </row>
    <row r="26" spans="2:10" x14ac:dyDescent="0.25">
      <c r="B26" s="211">
        <f t="shared" si="1"/>
        <v>168</v>
      </c>
      <c r="C26" s="15">
        <v>10</v>
      </c>
      <c r="D26" s="545">
        <v>214.81</v>
      </c>
      <c r="E26" s="548">
        <v>44182</v>
      </c>
      <c r="F26" s="545">
        <f t="shared" si="0"/>
        <v>214.81</v>
      </c>
      <c r="G26" s="636" t="s">
        <v>94</v>
      </c>
      <c r="H26" s="637">
        <v>68</v>
      </c>
      <c r="I26" s="82">
        <f t="shared" si="2"/>
        <v>3507.1599999999994</v>
      </c>
      <c r="J26" s="134"/>
    </row>
    <row r="27" spans="2:10" x14ac:dyDescent="0.25">
      <c r="B27" s="211">
        <f t="shared" si="1"/>
        <v>153</v>
      </c>
      <c r="C27" s="15">
        <v>15</v>
      </c>
      <c r="D27" s="545">
        <v>318.17</v>
      </c>
      <c r="E27" s="548">
        <v>44183</v>
      </c>
      <c r="F27" s="545">
        <f t="shared" si="0"/>
        <v>318.17</v>
      </c>
      <c r="G27" s="636" t="s">
        <v>89</v>
      </c>
      <c r="H27" s="637">
        <v>68</v>
      </c>
      <c r="I27" s="82">
        <f t="shared" si="2"/>
        <v>3188.9899999999993</v>
      </c>
      <c r="J27" s="134"/>
    </row>
    <row r="28" spans="2:10" x14ac:dyDescent="0.25">
      <c r="B28" s="211">
        <f t="shared" si="1"/>
        <v>133</v>
      </c>
      <c r="C28" s="15">
        <v>20</v>
      </c>
      <c r="D28" s="545">
        <v>426.83</v>
      </c>
      <c r="E28" s="548">
        <v>44185</v>
      </c>
      <c r="F28" s="545">
        <f t="shared" si="0"/>
        <v>426.83</v>
      </c>
      <c r="G28" s="636" t="s">
        <v>95</v>
      </c>
      <c r="H28" s="637">
        <v>68</v>
      </c>
      <c r="I28" s="82">
        <f t="shared" si="2"/>
        <v>2762.1599999999994</v>
      </c>
      <c r="J28" s="134"/>
    </row>
    <row r="29" spans="2:10" x14ac:dyDescent="0.25">
      <c r="B29" s="211">
        <f t="shared" si="1"/>
        <v>125</v>
      </c>
      <c r="C29" s="15">
        <v>8</v>
      </c>
      <c r="D29" s="545">
        <v>157.77000000000001</v>
      </c>
      <c r="E29" s="548">
        <v>44185</v>
      </c>
      <c r="F29" s="545">
        <f t="shared" si="0"/>
        <v>157.77000000000001</v>
      </c>
      <c r="G29" s="636" t="s">
        <v>96</v>
      </c>
      <c r="H29" s="637">
        <v>68</v>
      </c>
      <c r="I29" s="82">
        <f t="shared" si="2"/>
        <v>2604.3899999999994</v>
      </c>
      <c r="J29" s="134"/>
    </row>
    <row r="30" spans="2:10" x14ac:dyDescent="0.25">
      <c r="B30" s="211">
        <f t="shared" si="1"/>
        <v>100</v>
      </c>
      <c r="C30" s="15">
        <v>25</v>
      </c>
      <c r="D30" s="545">
        <v>533.09</v>
      </c>
      <c r="E30" s="548">
        <v>44187</v>
      </c>
      <c r="F30" s="545">
        <f t="shared" si="0"/>
        <v>533.09</v>
      </c>
      <c r="G30" s="636" t="s">
        <v>97</v>
      </c>
      <c r="H30" s="637">
        <v>68</v>
      </c>
      <c r="I30" s="82">
        <f t="shared" si="2"/>
        <v>2071.2999999999993</v>
      </c>
      <c r="J30" s="134"/>
    </row>
    <row r="31" spans="2:10" x14ac:dyDescent="0.25">
      <c r="B31" s="211">
        <f t="shared" si="1"/>
        <v>98</v>
      </c>
      <c r="C31" s="15">
        <v>2</v>
      </c>
      <c r="D31" s="545">
        <v>41.29</v>
      </c>
      <c r="E31" s="548">
        <v>44187</v>
      </c>
      <c r="F31" s="545">
        <f t="shared" si="0"/>
        <v>41.29</v>
      </c>
      <c r="G31" s="636" t="s">
        <v>98</v>
      </c>
      <c r="H31" s="637">
        <v>68</v>
      </c>
      <c r="I31" s="82">
        <f t="shared" si="2"/>
        <v>2030.0099999999993</v>
      </c>
      <c r="J31" s="134"/>
    </row>
    <row r="32" spans="2:10" x14ac:dyDescent="0.25">
      <c r="B32" s="211">
        <f t="shared" si="1"/>
        <v>73</v>
      </c>
      <c r="C32" s="15">
        <v>25</v>
      </c>
      <c r="D32" s="545">
        <v>531.59</v>
      </c>
      <c r="E32" s="548">
        <v>44187</v>
      </c>
      <c r="F32" s="545">
        <f t="shared" si="0"/>
        <v>531.59</v>
      </c>
      <c r="G32" s="636" t="s">
        <v>99</v>
      </c>
      <c r="H32" s="637">
        <v>68</v>
      </c>
      <c r="I32" s="82">
        <f t="shared" si="2"/>
        <v>1498.4199999999992</v>
      </c>
      <c r="J32" s="134"/>
    </row>
    <row r="33" spans="2:10" x14ac:dyDescent="0.25">
      <c r="B33" s="211">
        <f t="shared" si="1"/>
        <v>63</v>
      </c>
      <c r="C33" s="15">
        <v>10</v>
      </c>
      <c r="D33" s="545">
        <v>195.28</v>
      </c>
      <c r="E33" s="548">
        <v>44188</v>
      </c>
      <c r="F33" s="545">
        <f t="shared" si="0"/>
        <v>195.28</v>
      </c>
      <c r="G33" s="636" t="s">
        <v>100</v>
      </c>
      <c r="H33" s="637">
        <v>68</v>
      </c>
      <c r="I33" s="82">
        <f t="shared" si="2"/>
        <v>1303.1399999999992</v>
      </c>
      <c r="J33" s="134"/>
    </row>
    <row r="34" spans="2:10" x14ac:dyDescent="0.25">
      <c r="B34" s="211">
        <f t="shared" si="1"/>
        <v>43</v>
      </c>
      <c r="C34" s="15">
        <v>20</v>
      </c>
      <c r="D34" s="545">
        <v>392.99</v>
      </c>
      <c r="E34" s="548">
        <v>44188</v>
      </c>
      <c r="F34" s="545">
        <f t="shared" si="0"/>
        <v>392.99</v>
      </c>
      <c r="G34" s="636" t="s">
        <v>101</v>
      </c>
      <c r="H34" s="637">
        <v>68</v>
      </c>
      <c r="I34" s="82">
        <f t="shared" si="2"/>
        <v>910.14999999999918</v>
      </c>
      <c r="J34" s="134"/>
    </row>
    <row r="35" spans="2:10" x14ac:dyDescent="0.25">
      <c r="B35" s="211">
        <f t="shared" si="1"/>
        <v>43</v>
      </c>
      <c r="C35" s="15"/>
      <c r="D35" s="249"/>
      <c r="E35" s="360"/>
      <c r="F35" s="249">
        <f t="shared" si="0"/>
        <v>0</v>
      </c>
      <c r="G35" s="188"/>
      <c r="H35" s="124"/>
      <c r="I35" s="82">
        <f t="shared" si="2"/>
        <v>910.14999999999918</v>
      </c>
      <c r="J35" s="134"/>
    </row>
    <row r="36" spans="2:10" x14ac:dyDescent="0.25">
      <c r="B36" s="211">
        <f t="shared" si="1"/>
        <v>43</v>
      </c>
      <c r="C36" s="15"/>
      <c r="D36" s="249"/>
      <c r="E36" s="360"/>
      <c r="F36" s="249">
        <f t="shared" si="0"/>
        <v>0</v>
      </c>
      <c r="G36" s="188"/>
      <c r="H36" s="124"/>
      <c r="I36" s="82">
        <f t="shared" si="2"/>
        <v>910.14999999999918</v>
      </c>
      <c r="J36" s="134"/>
    </row>
    <row r="37" spans="2:10" x14ac:dyDescent="0.25">
      <c r="B37" s="211">
        <f t="shared" si="1"/>
        <v>43</v>
      </c>
      <c r="C37" s="15"/>
      <c r="D37" s="249"/>
      <c r="E37" s="360"/>
      <c r="F37" s="249">
        <f t="shared" si="0"/>
        <v>0</v>
      </c>
      <c r="G37" s="188"/>
      <c r="H37" s="124"/>
      <c r="I37" s="82">
        <f t="shared" si="2"/>
        <v>910.14999999999918</v>
      </c>
      <c r="J37" s="134"/>
    </row>
    <row r="38" spans="2:10" x14ac:dyDescent="0.25">
      <c r="B38" s="211">
        <f t="shared" si="1"/>
        <v>43</v>
      </c>
      <c r="C38" s="15"/>
      <c r="D38" s="249"/>
      <c r="E38" s="360"/>
      <c r="F38" s="249">
        <f t="shared" si="0"/>
        <v>0</v>
      </c>
      <c r="G38" s="188"/>
      <c r="H38" s="124"/>
      <c r="I38" s="82">
        <f t="shared" si="2"/>
        <v>910.14999999999918</v>
      </c>
      <c r="J38" s="134"/>
    </row>
    <row r="39" spans="2:10" x14ac:dyDescent="0.25">
      <c r="B39" s="211">
        <f t="shared" si="1"/>
        <v>43</v>
      </c>
      <c r="C39" s="15"/>
      <c r="D39" s="249"/>
      <c r="E39" s="360"/>
      <c r="F39" s="249">
        <f t="shared" si="0"/>
        <v>0</v>
      </c>
      <c r="G39" s="188"/>
      <c r="H39" s="124"/>
      <c r="I39" s="82">
        <f t="shared" si="2"/>
        <v>910.14999999999918</v>
      </c>
      <c r="J39" s="134"/>
    </row>
    <row r="40" spans="2:10" x14ac:dyDescent="0.25">
      <c r="B40" s="211">
        <f t="shared" si="1"/>
        <v>43</v>
      </c>
      <c r="C40" s="15"/>
      <c r="D40" s="249"/>
      <c r="E40" s="360"/>
      <c r="F40" s="249">
        <f t="shared" si="0"/>
        <v>0</v>
      </c>
      <c r="G40" s="188"/>
      <c r="H40" s="124"/>
      <c r="I40" s="82">
        <f t="shared" si="2"/>
        <v>910.14999999999918</v>
      </c>
      <c r="J40" s="134"/>
    </row>
    <row r="41" spans="2:10" x14ac:dyDescent="0.25">
      <c r="B41" s="211">
        <f t="shared" si="1"/>
        <v>43</v>
      </c>
      <c r="C41" s="15"/>
      <c r="D41" s="249"/>
      <c r="E41" s="360"/>
      <c r="F41" s="249">
        <f t="shared" si="0"/>
        <v>0</v>
      </c>
      <c r="G41" s="188"/>
      <c r="H41" s="124"/>
      <c r="I41" s="82">
        <f t="shared" si="2"/>
        <v>910.14999999999918</v>
      </c>
      <c r="J41" s="134"/>
    </row>
    <row r="42" spans="2:10" x14ac:dyDescent="0.25">
      <c r="B42" s="211">
        <f t="shared" si="1"/>
        <v>43</v>
      </c>
      <c r="C42" s="15"/>
      <c r="D42" s="249"/>
      <c r="E42" s="360"/>
      <c r="F42" s="249">
        <f t="shared" si="0"/>
        <v>0</v>
      </c>
      <c r="G42" s="188"/>
      <c r="H42" s="124"/>
      <c r="I42" s="82">
        <f t="shared" si="2"/>
        <v>910.14999999999918</v>
      </c>
      <c r="J42" s="134"/>
    </row>
    <row r="43" spans="2:10" x14ac:dyDescent="0.25">
      <c r="B43" s="211">
        <f t="shared" si="1"/>
        <v>43</v>
      </c>
      <c r="C43" s="15"/>
      <c r="D43" s="72"/>
      <c r="E43" s="358"/>
      <c r="F43" s="72">
        <f t="shared" si="0"/>
        <v>0</v>
      </c>
      <c r="G43" s="73"/>
      <c r="H43" s="74"/>
      <c r="I43" s="82">
        <f t="shared" si="2"/>
        <v>910.14999999999918</v>
      </c>
      <c r="J43" s="134"/>
    </row>
    <row r="44" spans="2:10" x14ac:dyDescent="0.25">
      <c r="B44" s="211">
        <f t="shared" si="1"/>
        <v>43</v>
      </c>
      <c r="C44" s="15"/>
      <c r="D44" s="72"/>
      <c r="E44" s="358"/>
      <c r="F44" s="72">
        <f t="shared" si="0"/>
        <v>0</v>
      </c>
      <c r="G44" s="73"/>
      <c r="H44" s="74"/>
      <c r="I44" s="82">
        <f t="shared" si="2"/>
        <v>910.14999999999918</v>
      </c>
      <c r="J44" s="134"/>
    </row>
    <row r="45" spans="2:10" x14ac:dyDescent="0.25">
      <c r="B45" s="211">
        <f t="shared" si="1"/>
        <v>43</v>
      </c>
      <c r="C45" s="15"/>
      <c r="D45" s="72"/>
      <c r="E45" s="358"/>
      <c r="F45" s="72">
        <f t="shared" si="0"/>
        <v>0</v>
      </c>
      <c r="G45" s="73"/>
      <c r="H45" s="74"/>
      <c r="I45" s="82">
        <f t="shared" si="2"/>
        <v>910.14999999999918</v>
      </c>
      <c r="J45" s="134"/>
    </row>
    <row r="46" spans="2:10" x14ac:dyDescent="0.25">
      <c r="B46" s="211">
        <f t="shared" si="1"/>
        <v>43</v>
      </c>
      <c r="C46" s="15"/>
      <c r="D46" s="72"/>
      <c r="E46" s="358"/>
      <c r="F46" s="72">
        <f t="shared" si="0"/>
        <v>0</v>
      </c>
      <c r="G46" s="73"/>
      <c r="H46" s="74"/>
      <c r="I46" s="82">
        <f t="shared" si="2"/>
        <v>910.14999999999918</v>
      </c>
      <c r="J46" s="134"/>
    </row>
    <row r="47" spans="2:10" x14ac:dyDescent="0.25">
      <c r="B47" s="211">
        <f t="shared" si="1"/>
        <v>43</v>
      </c>
      <c r="C47" s="15"/>
      <c r="D47" s="72"/>
      <c r="E47" s="358"/>
      <c r="F47" s="72">
        <f t="shared" si="0"/>
        <v>0</v>
      </c>
      <c r="G47" s="73"/>
      <c r="H47" s="74"/>
      <c r="I47" s="82">
        <f t="shared" si="2"/>
        <v>910.14999999999918</v>
      </c>
      <c r="J47" s="134"/>
    </row>
    <row r="48" spans="2:10" x14ac:dyDescent="0.25">
      <c r="B48" s="211">
        <f t="shared" si="1"/>
        <v>43</v>
      </c>
      <c r="C48" s="15"/>
      <c r="D48" s="72"/>
      <c r="E48" s="358"/>
      <c r="F48" s="72">
        <f t="shared" si="0"/>
        <v>0</v>
      </c>
      <c r="G48" s="73"/>
      <c r="H48" s="74"/>
      <c r="I48" s="82">
        <f t="shared" si="2"/>
        <v>910.14999999999918</v>
      </c>
      <c r="J48" s="134"/>
    </row>
    <row r="49" spans="2:10" x14ac:dyDescent="0.25">
      <c r="B49" s="211">
        <f t="shared" si="1"/>
        <v>43</v>
      </c>
      <c r="C49" s="15"/>
      <c r="D49" s="72"/>
      <c r="E49" s="358"/>
      <c r="F49" s="72">
        <f t="shared" si="0"/>
        <v>0</v>
      </c>
      <c r="G49" s="73"/>
      <c r="H49" s="74"/>
      <c r="I49" s="82">
        <f t="shared" si="2"/>
        <v>910.14999999999918</v>
      </c>
      <c r="J49" s="134"/>
    </row>
    <row r="50" spans="2:10" x14ac:dyDescent="0.25">
      <c r="B50" s="211">
        <f t="shared" si="1"/>
        <v>43</v>
      </c>
      <c r="C50" s="15"/>
      <c r="D50" s="72"/>
      <c r="E50" s="358"/>
      <c r="F50" s="72">
        <f t="shared" si="0"/>
        <v>0</v>
      </c>
      <c r="G50" s="73"/>
      <c r="H50" s="74"/>
      <c r="I50" s="82">
        <f t="shared" si="2"/>
        <v>910.14999999999918</v>
      </c>
      <c r="J50" s="134"/>
    </row>
    <row r="51" spans="2:10" x14ac:dyDescent="0.25">
      <c r="B51" s="211">
        <f t="shared" si="1"/>
        <v>43</v>
      </c>
      <c r="C51" s="15"/>
      <c r="D51" s="72"/>
      <c r="E51" s="358"/>
      <c r="F51" s="72">
        <f t="shared" si="0"/>
        <v>0</v>
      </c>
      <c r="G51" s="73"/>
      <c r="H51" s="74"/>
      <c r="I51" s="82">
        <f t="shared" si="2"/>
        <v>910.14999999999918</v>
      </c>
      <c r="J51" s="134"/>
    </row>
    <row r="52" spans="2:10" x14ac:dyDescent="0.25">
      <c r="B52" s="211">
        <f t="shared" si="1"/>
        <v>43</v>
      </c>
      <c r="C52" s="15"/>
      <c r="D52" s="72"/>
      <c r="E52" s="358"/>
      <c r="F52" s="72">
        <f t="shared" si="0"/>
        <v>0</v>
      </c>
      <c r="G52" s="73"/>
      <c r="H52" s="74"/>
      <c r="I52" s="82">
        <f t="shared" si="2"/>
        <v>910.14999999999918</v>
      </c>
      <c r="J52" s="134"/>
    </row>
    <row r="53" spans="2:10" x14ac:dyDescent="0.25">
      <c r="B53" s="211">
        <f t="shared" si="1"/>
        <v>43</v>
      </c>
      <c r="C53" s="15"/>
      <c r="D53" s="72"/>
      <c r="E53" s="358"/>
      <c r="F53" s="72">
        <f t="shared" si="0"/>
        <v>0</v>
      </c>
      <c r="G53" s="73"/>
      <c r="H53" s="74"/>
      <c r="I53" s="82">
        <f t="shared" si="2"/>
        <v>910.14999999999918</v>
      </c>
      <c r="J53" s="134"/>
    </row>
    <row r="54" spans="2:10" ht="15.75" thickBot="1" x14ac:dyDescent="0.3">
      <c r="B54" s="3"/>
      <c r="C54" s="37"/>
      <c r="D54" s="164"/>
      <c r="E54" s="171"/>
      <c r="F54" s="164">
        <f t="shared" si="0"/>
        <v>0</v>
      </c>
      <c r="G54" s="241"/>
      <c r="H54" s="79"/>
      <c r="I54" s="82">
        <f t="shared" si="2"/>
        <v>910.14999999999918</v>
      </c>
      <c r="J54" s="134"/>
    </row>
    <row r="55" spans="2:10" x14ac:dyDescent="0.25">
      <c r="C55" s="55">
        <f>SUM(C9:C54)</f>
        <v>837</v>
      </c>
      <c r="D55" s="131">
        <f>SUM(D9:D54)</f>
        <v>17226.969999999998</v>
      </c>
      <c r="E55" s="184"/>
      <c r="F55" s="131">
        <f>SUM(F9:F54)</f>
        <v>17226.969999999998</v>
      </c>
      <c r="G55" s="174"/>
      <c r="H55" s="174"/>
    </row>
    <row r="56" spans="2:10" x14ac:dyDescent="0.25">
      <c r="C56" s="115"/>
    </row>
    <row r="57" spans="2:10" ht="15.75" thickBot="1" x14ac:dyDescent="0.3">
      <c r="B57" s="48"/>
    </row>
    <row r="58" spans="2:10" ht="15.75" thickBot="1" x14ac:dyDescent="0.3">
      <c r="B58" s="95"/>
      <c r="D58" s="46" t="s">
        <v>4</v>
      </c>
      <c r="E58" s="59">
        <f>F5-C55+F4+F6+F7</f>
        <v>43</v>
      </c>
    </row>
    <row r="59" spans="2:10" ht="15.75" thickBot="1" x14ac:dyDescent="0.3">
      <c r="B59" s="132"/>
    </row>
    <row r="60" spans="2:10" ht="15.75" thickBot="1" x14ac:dyDescent="0.3">
      <c r="B60" s="95"/>
      <c r="C60" s="1110" t="s">
        <v>11</v>
      </c>
      <c r="D60" s="1111"/>
      <c r="E60" s="60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G11" sqref="G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14" t="s">
        <v>272</v>
      </c>
      <c r="B1" s="1114"/>
      <c r="C1" s="1114"/>
      <c r="D1" s="1114"/>
      <c r="E1" s="1114"/>
      <c r="F1" s="1114"/>
      <c r="G1" s="1114"/>
      <c r="H1" s="103">
        <v>1</v>
      </c>
    </row>
    <row r="2" spans="1:11" ht="15.75" thickBot="1" x14ac:dyDescent="0.3">
      <c r="A2" t="s">
        <v>85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515"/>
      <c r="D4" s="273"/>
      <c r="E4" s="507"/>
      <c r="F4" s="294"/>
    </row>
    <row r="5" spans="1:11" ht="15" customHeight="1" thickBot="1" x14ac:dyDescent="0.3">
      <c r="A5" s="1173" t="s">
        <v>147</v>
      </c>
      <c r="B5" s="1130" t="s">
        <v>82</v>
      </c>
      <c r="C5" s="515">
        <v>34</v>
      </c>
      <c r="D5" s="273">
        <v>44342</v>
      </c>
      <c r="E5" s="528">
        <v>1010.32</v>
      </c>
      <c r="F5" s="346">
        <v>37</v>
      </c>
      <c r="G5" s="332"/>
      <c r="H5" s="61">
        <f>E7+E8+E5+E4+E6-G5</f>
        <v>1010.32</v>
      </c>
    </row>
    <row r="6" spans="1:11" ht="17.25" thickTop="1" thickBot="1" x14ac:dyDescent="0.3">
      <c r="A6" s="1174"/>
      <c r="B6" s="1131"/>
      <c r="C6" s="515"/>
      <c r="D6" s="273"/>
      <c r="E6" s="528"/>
      <c r="F6" s="346"/>
      <c r="I6" s="1157" t="s">
        <v>3</v>
      </c>
      <c r="J6" s="1151" t="s">
        <v>4</v>
      </c>
    </row>
    <row r="7" spans="1:11" ht="15.75" x14ac:dyDescent="0.25">
      <c r="A7" s="588"/>
      <c r="B7" s="598"/>
      <c r="C7" s="515"/>
      <c r="D7" s="273"/>
      <c r="E7" s="589"/>
      <c r="F7" s="346"/>
      <c r="I7" s="1175"/>
      <c r="J7" s="1172"/>
    </row>
    <row r="8" spans="1:11" ht="16.5" thickBot="1" x14ac:dyDescent="0.3">
      <c r="A8" s="588"/>
      <c r="B8" s="582"/>
      <c r="C8" s="515"/>
      <c r="D8" s="273"/>
      <c r="E8" s="589"/>
      <c r="F8" s="346"/>
      <c r="I8" s="1175"/>
      <c r="J8" s="1172"/>
    </row>
    <row r="9" spans="1:11" ht="16.5" thickTop="1" thickBot="1" x14ac:dyDescent="0.3">
      <c r="A9" s="1"/>
      <c r="B9" s="24" t="s">
        <v>7</v>
      </c>
      <c r="C9" s="20" t="s">
        <v>8</v>
      </c>
      <c r="D9" s="117" t="s">
        <v>3</v>
      </c>
      <c r="E9" s="21" t="s">
        <v>2</v>
      </c>
      <c r="F9" s="120" t="s">
        <v>9</v>
      </c>
      <c r="G9" s="22" t="s">
        <v>15</v>
      </c>
      <c r="H9" s="29"/>
      <c r="I9" s="1158"/>
      <c r="J9" s="1172"/>
    </row>
    <row r="10" spans="1:11" ht="15.75" thickTop="1" x14ac:dyDescent="0.25">
      <c r="A10" s="84" t="s">
        <v>32</v>
      </c>
      <c r="B10" s="87"/>
      <c r="C10" s="15">
        <v>4</v>
      </c>
      <c r="D10" s="202">
        <v>110.44</v>
      </c>
      <c r="E10" s="358">
        <v>44394</v>
      </c>
      <c r="F10" s="72">
        <f t="shared" ref="F10:F45" si="0">D10</f>
        <v>110.44</v>
      </c>
      <c r="G10" s="291" t="s">
        <v>494</v>
      </c>
      <c r="H10" s="292">
        <v>35</v>
      </c>
      <c r="I10" s="285">
        <f>E4+E5+E6+E8+E7-D10</f>
        <v>899.88000000000011</v>
      </c>
      <c r="J10" s="465">
        <f>F4+F5+F6+F8-C10+F7</f>
        <v>33</v>
      </c>
      <c r="K10" s="265"/>
    </row>
    <row r="11" spans="1:11" x14ac:dyDescent="0.25">
      <c r="A11" s="224"/>
      <c r="B11" s="87"/>
      <c r="C11" s="15"/>
      <c r="D11" s="202"/>
      <c r="E11" s="358"/>
      <c r="F11" s="72">
        <f t="shared" si="0"/>
        <v>0</v>
      </c>
      <c r="G11" s="291"/>
      <c r="H11" s="292"/>
      <c r="I11" s="285">
        <f>I10-D11</f>
        <v>899.88000000000011</v>
      </c>
      <c r="J11" s="339">
        <f>J10-C11</f>
        <v>33</v>
      </c>
      <c r="K11" s="265"/>
    </row>
    <row r="12" spans="1:11" x14ac:dyDescent="0.25">
      <c r="A12" s="211"/>
      <c r="B12" s="87"/>
      <c r="C12" s="15"/>
      <c r="D12" s="202"/>
      <c r="E12" s="597"/>
      <c r="F12" s="72">
        <f t="shared" si="0"/>
        <v>0</v>
      </c>
      <c r="G12" s="291"/>
      <c r="H12" s="292"/>
      <c r="I12" s="285">
        <f t="shared" ref="I12:I44" si="1">I11-F12</f>
        <v>899.88000000000011</v>
      </c>
      <c r="J12" s="339">
        <f t="shared" ref="J12:J44" si="2">J11-C12</f>
        <v>33</v>
      </c>
      <c r="K12" s="265"/>
    </row>
    <row r="13" spans="1:11" x14ac:dyDescent="0.25">
      <c r="A13" s="86" t="s">
        <v>33</v>
      </c>
      <c r="B13" s="87"/>
      <c r="C13" s="15"/>
      <c r="D13" s="202"/>
      <c r="E13" s="597"/>
      <c r="F13" s="72">
        <f t="shared" si="0"/>
        <v>0</v>
      </c>
      <c r="G13" s="291"/>
      <c r="H13" s="292"/>
      <c r="I13" s="285">
        <f t="shared" si="1"/>
        <v>899.88000000000011</v>
      </c>
      <c r="J13" s="339">
        <f t="shared" si="2"/>
        <v>33</v>
      </c>
      <c r="K13" s="265"/>
    </row>
    <row r="14" spans="1:11" x14ac:dyDescent="0.25">
      <c r="A14" s="76"/>
      <c r="B14" s="87"/>
      <c r="C14" s="15"/>
      <c r="D14" s="202"/>
      <c r="E14" s="597"/>
      <c r="F14" s="72">
        <f t="shared" si="0"/>
        <v>0</v>
      </c>
      <c r="G14" s="291"/>
      <c r="H14" s="292"/>
      <c r="I14" s="285">
        <f t="shared" si="1"/>
        <v>899.88000000000011</v>
      </c>
      <c r="J14" s="339">
        <f t="shared" si="2"/>
        <v>33</v>
      </c>
      <c r="K14" s="265"/>
    </row>
    <row r="15" spans="1:11" x14ac:dyDescent="0.25">
      <c r="A15" s="76"/>
      <c r="B15" s="87"/>
      <c r="C15" s="15"/>
      <c r="D15" s="202"/>
      <c r="E15" s="144"/>
      <c r="F15" s="72">
        <f t="shared" si="0"/>
        <v>0</v>
      </c>
      <c r="G15" s="291"/>
      <c r="H15" s="292"/>
      <c r="I15" s="285">
        <f t="shared" si="1"/>
        <v>899.88000000000011</v>
      </c>
      <c r="J15" s="339">
        <f t="shared" si="2"/>
        <v>33</v>
      </c>
      <c r="K15" s="265"/>
    </row>
    <row r="16" spans="1:11" x14ac:dyDescent="0.25">
      <c r="B16" s="87"/>
      <c r="C16" s="15"/>
      <c r="D16" s="202"/>
      <c r="E16" s="144"/>
      <c r="F16" s="72">
        <f t="shared" si="0"/>
        <v>0</v>
      </c>
      <c r="G16" s="291"/>
      <c r="H16" s="292"/>
      <c r="I16" s="285">
        <f t="shared" si="1"/>
        <v>899.88000000000011</v>
      </c>
      <c r="J16" s="339">
        <f t="shared" si="2"/>
        <v>33</v>
      </c>
    </row>
    <row r="17" spans="1:11" x14ac:dyDescent="0.25">
      <c r="B17" s="87"/>
      <c r="C17" s="15"/>
      <c r="D17" s="202"/>
      <c r="E17" s="144"/>
      <c r="F17" s="72">
        <f t="shared" si="0"/>
        <v>0</v>
      </c>
      <c r="G17" s="73"/>
      <c r="H17" s="74"/>
      <c r="I17" s="285">
        <f t="shared" si="1"/>
        <v>899.88000000000011</v>
      </c>
      <c r="J17" s="260">
        <f t="shared" si="2"/>
        <v>33</v>
      </c>
    </row>
    <row r="18" spans="1:11" x14ac:dyDescent="0.25">
      <c r="A18" s="85"/>
      <c r="B18" s="87"/>
      <c r="C18" s="15"/>
      <c r="D18" s="202"/>
      <c r="E18" s="730"/>
      <c r="F18" s="72">
        <f t="shared" si="0"/>
        <v>0</v>
      </c>
      <c r="G18" s="291"/>
      <c r="H18" s="292"/>
      <c r="I18" s="285">
        <f t="shared" si="1"/>
        <v>899.88000000000011</v>
      </c>
      <c r="J18" s="339">
        <f t="shared" si="2"/>
        <v>33</v>
      </c>
      <c r="K18" s="265"/>
    </row>
    <row r="19" spans="1:11" x14ac:dyDescent="0.25">
      <c r="A19" s="87"/>
      <c r="B19" s="87"/>
      <c r="C19" s="15"/>
      <c r="D19" s="202"/>
      <c r="E19" s="730"/>
      <c r="F19" s="72">
        <f t="shared" si="0"/>
        <v>0</v>
      </c>
      <c r="G19" s="736"/>
      <c r="H19" s="292"/>
      <c r="I19" s="285">
        <f t="shared" si="1"/>
        <v>899.88000000000011</v>
      </c>
      <c r="J19" s="339">
        <f t="shared" si="2"/>
        <v>33</v>
      </c>
      <c r="K19" s="265"/>
    </row>
    <row r="20" spans="1:11" x14ac:dyDescent="0.25">
      <c r="A20" s="2"/>
      <c r="B20" s="87"/>
      <c r="C20" s="15"/>
      <c r="D20" s="202"/>
      <c r="E20" s="730"/>
      <c r="F20" s="72">
        <f t="shared" si="0"/>
        <v>0</v>
      </c>
      <c r="G20" s="291"/>
      <c r="H20" s="292"/>
      <c r="I20" s="285">
        <f t="shared" si="1"/>
        <v>899.88000000000011</v>
      </c>
      <c r="J20" s="339">
        <f t="shared" si="2"/>
        <v>33</v>
      </c>
      <c r="K20" s="265"/>
    </row>
    <row r="21" spans="1:11" x14ac:dyDescent="0.25">
      <c r="A21" s="2"/>
      <c r="B21" s="87"/>
      <c r="C21" s="15"/>
      <c r="D21" s="202"/>
      <c r="E21" s="730"/>
      <c r="F21" s="72">
        <f t="shared" si="0"/>
        <v>0</v>
      </c>
      <c r="G21" s="291"/>
      <c r="H21" s="292"/>
      <c r="I21" s="285">
        <f t="shared" si="1"/>
        <v>899.88000000000011</v>
      </c>
      <c r="J21" s="339">
        <f t="shared" si="2"/>
        <v>33</v>
      </c>
      <c r="K21" s="265"/>
    </row>
    <row r="22" spans="1:11" x14ac:dyDescent="0.25">
      <c r="A22" s="2"/>
      <c r="B22" s="87"/>
      <c r="C22" s="15"/>
      <c r="D22" s="202"/>
      <c r="E22" s="144"/>
      <c r="F22" s="72">
        <f t="shared" si="0"/>
        <v>0</v>
      </c>
      <c r="G22" s="291"/>
      <c r="H22" s="292"/>
      <c r="I22" s="285">
        <f t="shared" si="1"/>
        <v>899.88000000000011</v>
      </c>
      <c r="J22" s="339">
        <f t="shared" si="2"/>
        <v>33</v>
      </c>
      <c r="K22" s="265"/>
    </row>
    <row r="23" spans="1:11" x14ac:dyDescent="0.25">
      <c r="A23" s="2"/>
      <c r="B23" s="87"/>
      <c r="C23" s="15"/>
      <c r="D23" s="202"/>
      <c r="E23" s="144"/>
      <c r="F23" s="72">
        <f t="shared" si="0"/>
        <v>0</v>
      </c>
      <c r="G23" s="291"/>
      <c r="H23" s="292"/>
      <c r="I23" s="285">
        <f t="shared" si="1"/>
        <v>899.88000000000011</v>
      </c>
      <c r="J23" s="339">
        <f t="shared" si="2"/>
        <v>33</v>
      </c>
      <c r="K23" s="265"/>
    </row>
    <row r="24" spans="1:11" x14ac:dyDescent="0.25">
      <c r="A24" s="2"/>
      <c r="B24" s="87"/>
      <c r="C24" s="15"/>
      <c r="D24" s="202"/>
      <c r="E24" s="144"/>
      <c r="F24" s="72">
        <f t="shared" si="0"/>
        <v>0</v>
      </c>
      <c r="G24" s="291"/>
      <c r="H24" s="292"/>
      <c r="I24" s="285">
        <f t="shared" si="1"/>
        <v>899.88000000000011</v>
      </c>
      <c r="J24" s="339">
        <f t="shared" si="2"/>
        <v>33</v>
      </c>
      <c r="K24" s="265"/>
    </row>
    <row r="25" spans="1:11" x14ac:dyDescent="0.25">
      <c r="A25" s="2"/>
      <c r="B25" s="87"/>
      <c r="C25" s="15"/>
      <c r="D25" s="202"/>
      <c r="E25" s="144"/>
      <c r="F25" s="72">
        <f t="shared" si="0"/>
        <v>0</v>
      </c>
      <c r="G25" s="291"/>
      <c r="H25" s="292"/>
      <c r="I25" s="285">
        <f t="shared" si="1"/>
        <v>899.88000000000011</v>
      </c>
      <c r="J25" s="339">
        <f t="shared" si="2"/>
        <v>33</v>
      </c>
      <c r="K25" s="265"/>
    </row>
    <row r="26" spans="1:11" x14ac:dyDescent="0.25">
      <c r="A26" s="2"/>
      <c r="B26" s="87"/>
      <c r="C26" s="15"/>
      <c r="D26" s="202"/>
      <c r="E26" s="730"/>
      <c r="F26" s="72">
        <f t="shared" si="0"/>
        <v>0</v>
      </c>
      <c r="G26" s="73"/>
      <c r="H26" s="74"/>
      <c r="I26" s="285">
        <f t="shared" si="1"/>
        <v>899.88000000000011</v>
      </c>
      <c r="J26" s="260">
        <f t="shared" si="2"/>
        <v>33</v>
      </c>
    </row>
    <row r="27" spans="1:11" x14ac:dyDescent="0.25">
      <c r="A27" s="2"/>
      <c r="B27" s="87"/>
      <c r="C27" s="15"/>
      <c r="D27" s="202"/>
      <c r="E27" s="730"/>
      <c r="F27" s="72">
        <f t="shared" si="0"/>
        <v>0</v>
      </c>
      <c r="G27" s="73"/>
      <c r="H27" s="74"/>
      <c r="I27" s="285">
        <f t="shared" si="1"/>
        <v>899.88000000000011</v>
      </c>
      <c r="J27" s="260">
        <f t="shared" si="2"/>
        <v>33</v>
      </c>
    </row>
    <row r="28" spans="1:11" x14ac:dyDescent="0.25">
      <c r="A28" s="2"/>
      <c r="B28" s="87"/>
      <c r="C28" s="15"/>
      <c r="D28" s="202"/>
      <c r="E28" s="730"/>
      <c r="F28" s="72">
        <f t="shared" si="0"/>
        <v>0</v>
      </c>
      <c r="G28" s="73"/>
      <c r="H28" s="74"/>
      <c r="I28" s="285">
        <f t="shared" si="1"/>
        <v>899.88000000000011</v>
      </c>
      <c r="J28" s="260">
        <f t="shared" si="2"/>
        <v>33</v>
      </c>
    </row>
    <row r="29" spans="1:11" x14ac:dyDescent="0.25">
      <c r="A29" s="203"/>
      <c r="B29" s="87"/>
      <c r="C29" s="15"/>
      <c r="D29" s="202"/>
      <c r="E29" s="730"/>
      <c r="F29" s="72">
        <f t="shared" si="0"/>
        <v>0</v>
      </c>
      <c r="G29" s="73"/>
      <c r="H29" s="74"/>
      <c r="I29" s="285">
        <f t="shared" si="1"/>
        <v>899.88000000000011</v>
      </c>
      <c r="J29" s="260">
        <f t="shared" si="2"/>
        <v>33</v>
      </c>
    </row>
    <row r="30" spans="1:11" x14ac:dyDescent="0.25">
      <c r="A30" s="203"/>
      <c r="B30" s="87"/>
      <c r="C30" s="15"/>
      <c r="D30" s="202"/>
      <c r="E30" s="144"/>
      <c r="F30" s="72">
        <f t="shared" si="0"/>
        <v>0</v>
      </c>
      <c r="G30" s="73"/>
      <c r="H30" s="74"/>
      <c r="I30" s="285">
        <f t="shared" si="1"/>
        <v>899.88000000000011</v>
      </c>
      <c r="J30" s="260">
        <f t="shared" si="2"/>
        <v>33</v>
      </c>
    </row>
    <row r="31" spans="1:11" x14ac:dyDescent="0.25">
      <c r="A31" s="203"/>
      <c r="B31" s="87"/>
      <c r="C31" s="289"/>
      <c r="D31" s="613"/>
      <c r="E31" s="614"/>
      <c r="F31" s="475">
        <f t="shared" si="0"/>
        <v>0</v>
      </c>
      <c r="G31" s="463"/>
      <c r="H31" s="464"/>
      <c r="I31" s="285">
        <f t="shared" si="1"/>
        <v>899.88000000000011</v>
      </c>
      <c r="J31" s="339">
        <f t="shared" si="2"/>
        <v>33</v>
      </c>
    </row>
    <row r="32" spans="1:11" x14ac:dyDescent="0.25">
      <c r="A32" s="203"/>
      <c r="B32" s="87"/>
      <c r="C32" s="15"/>
      <c r="D32" s="596"/>
      <c r="E32" s="615"/>
      <c r="F32" s="249">
        <f t="shared" si="0"/>
        <v>0</v>
      </c>
      <c r="G32" s="188"/>
      <c r="H32" s="124"/>
      <c r="I32" s="285">
        <f t="shared" si="1"/>
        <v>899.88000000000011</v>
      </c>
      <c r="J32" s="260">
        <f t="shared" si="2"/>
        <v>33</v>
      </c>
    </row>
    <row r="33" spans="1:10" x14ac:dyDescent="0.25">
      <c r="A33" s="203"/>
      <c r="B33" s="87"/>
      <c r="C33" s="15"/>
      <c r="D33" s="596"/>
      <c r="E33" s="615"/>
      <c r="F33" s="249">
        <f t="shared" si="0"/>
        <v>0</v>
      </c>
      <c r="G33" s="188"/>
      <c r="H33" s="124"/>
      <c r="I33" s="285">
        <f t="shared" si="1"/>
        <v>899.88000000000011</v>
      </c>
      <c r="J33" s="260">
        <f t="shared" si="2"/>
        <v>33</v>
      </c>
    </row>
    <row r="34" spans="1:10" x14ac:dyDescent="0.25">
      <c r="A34" s="2"/>
      <c r="B34" s="87"/>
      <c r="C34" s="15"/>
      <c r="D34" s="596"/>
      <c r="E34" s="615"/>
      <c r="F34" s="249">
        <f t="shared" si="0"/>
        <v>0</v>
      </c>
      <c r="G34" s="188"/>
      <c r="H34" s="124"/>
      <c r="I34" s="285">
        <f t="shared" si="1"/>
        <v>899.88000000000011</v>
      </c>
      <c r="J34" s="260">
        <f t="shared" si="2"/>
        <v>33</v>
      </c>
    </row>
    <row r="35" spans="1:10" x14ac:dyDescent="0.25">
      <c r="A35" s="2"/>
      <c r="B35" s="87"/>
      <c r="C35" s="15"/>
      <c r="D35" s="202"/>
      <c r="E35" s="83"/>
      <c r="F35" s="72">
        <f t="shared" si="0"/>
        <v>0</v>
      </c>
      <c r="G35" s="73"/>
      <c r="H35" s="74"/>
      <c r="I35" s="285">
        <f t="shared" si="1"/>
        <v>899.88000000000011</v>
      </c>
      <c r="J35" s="260">
        <f t="shared" si="2"/>
        <v>33</v>
      </c>
    </row>
    <row r="36" spans="1:10" x14ac:dyDescent="0.25">
      <c r="A36" s="2"/>
      <c r="B36" s="87"/>
      <c r="C36" s="15"/>
      <c r="D36" s="202"/>
      <c r="E36" s="83"/>
      <c r="F36" s="72">
        <f t="shared" si="0"/>
        <v>0</v>
      </c>
      <c r="G36" s="73"/>
      <c r="H36" s="74"/>
      <c r="I36" s="285">
        <f t="shared" si="1"/>
        <v>899.88000000000011</v>
      </c>
      <c r="J36" s="260">
        <f t="shared" si="2"/>
        <v>33</v>
      </c>
    </row>
    <row r="37" spans="1:10" x14ac:dyDescent="0.25">
      <c r="A37" s="2"/>
      <c r="B37" s="87"/>
      <c r="C37" s="15"/>
      <c r="D37" s="202"/>
      <c r="E37" s="88"/>
      <c r="F37" s="72">
        <f t="shared" si="0"/>
        <v>0</v>
      </c>
      <c r="G37" s="73"/>
      <c r="H37" s="74"/>
      <c r="I37" s="285">
        <f t="shared" si="1"/>
        <v>899.88000000000011</v>
      </c>
      <c r="J37" s="260">
        <f t="shared" si="2"/>
        <v>33</v>
      </c>
    </row>
    <row r="38" spans="1:10" x14ac:dyDescent="0.25">
      <c r="A38" s="2"/>
      <c r="B38" s="87"/>
      <c r="C38" s="15"/>
      <c r="D38" s="202"/>
      <c r="E38" s="88"/>
      <c r="F38" s="72">
        <f t="shared" si="0"/>
        <v>0</v>
      </c>
      <c r="G38" s="73"/>
      <c r="H38" s="74"/>
      <c r="I38" s="285">
        <f t="shared" si="1"/>
        <v>899.88000000000011</v>
      </c>
      <c r="J38" s="260">
        <f t="shared" si="2"/>
        <v>33</v>
      </c>
    </row>
    <row r="39" spans="1:10" x14ac:dyDescent="0.25">
      <c r="A39" s="2"/>
      <c r="B39" s="87"/>
      <c r="C39" s="15"/>
      <c r="D39" s="202"/>
      <c r="E39" s="88"/>
      <c r="F39" s="72">
        <f t="shared" si="0"/>
        <v>0</v>
      </c>
      <c r="G39" s="73"/>
      <c r="H39" s="74"/>
      <c r="I39" s="285">
        <f t="shared" si="1"/>
        <v>899.88000000000011</v>
      </c>
      <c r="J39" s="260">
        <f t="shared" si="2"/>
        <v>33</v>
      </c>
    </row>
    <row r="40" spans="1:10" x14ac:dyDescent="0.25">
      <c r="A40" s="2"/>
      <c r="B40" s="87"/>
      <c r="C40" s="15"/>
      <c r="D40" s="202"/>
      <c r="E40" s="88"/>
      <c r="F40" s="72">
        <f t="shared" si="0"/>
        <v>0</v>
      </c>
      <c r="G40" s="73"/>
      <c r="H40" s="74"/>
      <c r="I40" s="285">
        <f t="shared" si="1"/>
        <v>899.88000000000011</v>
      </c>
      <c r="J40" s="260">
        <f t="shared" si="2"/>
        <v>33</v>
      </c>
    </row>
    <row r="41" spans="1:10" x14ac:dyDescent="0.25">
      <c r="A41" s="2"/>
      <c r="B41" s="87"/>
      <c r="C41" s="15"/>
      <c r="D41" s="202">
        <f t="shared" ref="D41:D44" si="3">C41*B41</f>
        <v>0</v>
      </c>
      <c r="E41" s="88"/>
      <c r="F41" s="72">
        <f t="shared" si="0"/>
        <v>0</v>
      </c>
      <c r="G41" s="73"/>
      <c r="H41" s="74"/>
      <c r="I41" s="285">
        <f t="shared" si="1"/>
        <v>899.88000000000011</v>
      </c>
      <c r="J41" s="260">
        <f t="shared" si="2"/>
        <v>33</v>
      </c>
    </row>
    <row r="42" spans="1:10" x14ac:dyDescent="0.25">
      <c r="A42" s="2"/>
      <c r="B42" s="87"/>
      <c r="C42" s="15"/>
      <c r="D42" s="202">
        <f t="shared" si="3"/>
        <v>0</v>
      </c>
      <c r="E42" s="88"/>
      <c r="F42" s="72">
        <f t="shared" si="0"/>
        <v>0</v>
      </c>
      <c r="G42" s="73"/>
      <c r="H42" s="74"/>
      <c r="I42" s="285">
        <f t="shared" si="1"/>
        <v>899.88000000000011</v>
      </c>
      <c r="J42" s="260">
        <f t="shared" si="2"/>
        <v>33</v>
      </c>
    </row>
    <row r="43" spans="1:10" x14ac:dyDescent="0.25">
      <c r="A43" s="2"/>
      <c r="B43" s="87"/>
      <c r="C43" s="15"/>
      <c r="D43" s="202">
        <f t="shared" si="3"/>
        <v>0</v>
      </c>
      <c r="E43" s="88"/>
      <c r="F43" s="72">
        <f t="shared" si="0"/>
        <v>0</v>
      </c>
      <c r="G43" s="73"/>
      <c r="H43" s="74"/>
      <c r="I43" s="285">
        <f t="shared" si="1"/>
        <v>899.88000000000011</v>
      </c>
      <c r="J43" s="260">
        <f t="shared" si="2"/>
        <v>33</v>
      </c>
    </row>
    <row r="44" spans="1:10" ht="15.75" thickBot="1" x14ac:dyDescent="0.3">
      <c r="A44" s="2"/>
      <c r="B44" s="87"/>
      <c r="C44" s="15"/>
      <c r="D44" s="202">
        <f t="shared" si="3"/>
        <v>0</v>
      </c>
      <c r="E44" s="88"/>
      <c r="F44" s="72">
        <f t="shared" si="0"/>
        <v>0</v>
      </c>
      <c r="G44" s="73"/>
      <c r="H44" s="74"/>
      <c r="I44" s="285">
        <f t="shared" si="1"/>
        <v>899.88000000000011</v>
      </c>
      <c r="J44" s="261">
        <f t="shared" si="2"/>
        <v>33</v>
      </c>
    </row>
    <row r="45" spans="1:10" ht="15.75" thickBot="1" x14ac:dyDescent="0.3">
      <c r="A45" s="4"/>
      <c r="B45" s="87"/>
      <c r="C45" s="38"/>
      <c r="D45" s="231">
        <f>C45*B35</f>
        <v>0</v>
      </c>
      <c r="E45" s="232"/>
      <c r="F45" s="233">
        <f t="shared" si="0"/>
        <v>0</v>
      </c>
      <c r="G45" s="234"/>
      <c r="H45" s="222"/>
    </row>
    <row r="46" spans="1:10" ht="16.5" thickTop="1" thickBot="1" x14ac:dyDescent="0.3">
      <c r="C46" s="94">
        <f>SUM(C10:C45)</f>
        <v>4</v>
      </c>
      <c r="D46" s="49">
        <f>SUM(D10:D45)</f>
        <v>110.44</v>
      </c>
      <c r="E46" s="39"/>
      <c r="F46" s="5">
        <f>SUM(F10:F45)</f>
        <v>110.44</v>
      </c>
    </row>
    <row r="47" spans="1:10" ht="15.75" thickBot="1" x14ac:dyDescent="0.3">
      <c r="A47" s="53"/>
      <c r="D47" s="118" t="s">
        <v>4</v>
      </c>
      <c r="E47" s="71">
        <f>F4+F5+F6-+C46</f>
        <v>33</v>
      </c>
    </row>
    <row r="48" spans="1:10" ht="15.75" thickBot="1" x14ac:dyDescent="0.3">
      <c r="A48" s="126"/>
    </row>
    <row r="49" spans="1:9" ht="16.5" thickTop="1" thickBot="1" x14ac:dyDescent="0.3">
      <c r="A49" s="48"/>
      <c r="C49" s="1132" t="s">
        <v>11</v>
      </c>
      <c r="D49" s="1133"/>
      <c r="E49" s="155">
        <f>E5+E4+E6+-F46</f>
        <v>899.88000000000011</v>
      </c>
    </row>
    <row r="53" spans="1:9" ht="16.5" x14ac:dyDescent="0.25">
      <c r="B53" s="505"/>
      <c r="C53" s="506"/>
      <c r="D53" s="507">
        <v>2034.8</v>
      </c>
      <c r="E53" s="508">
        <v>43899</v>
      </c>
      <c r="F53" s="509">
        <v>26330</v>
      </c>
      <c r="G53" s="507">
        <v>2034.8</v>
      </c>
      <c r="H53" s="510">
        <f t="shared" ref="H53" si="4">G53-D53</f>
        <v>0</v>
      </c>
      <c r="I53" s="511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69" t="s">
        <v>137</v>
      </c>
      <c r="C4" s="107"/>
      <c r="D4" s="144"/>
      <c r="E4" s="90"/>
      <c r="F4" s="76"/>
      <c r="G4" s="889"/>
    </row>
    <row r="5" spans="1:9" x14ac:dyDescent="0.25">
      <c r="A5" s="79"/>
      <c r="B5" s="1170"/>
      <c r="C5" s="135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C6" s="676"/>
      <c r="D6" s="144"/>
      <c r="E6" s="79"/>
      <c r="F6" s="76"/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8"/>
      <c r="B8" s="98"/>
      <c r="C8" s="15"/>
      <c r="D8" s="823"/>
      <c r="E8" s="357"/>
      <c r="F8" s="306">
        <f t="shared" ref="F8:F28" si="0">D8</f>
        <v>0</v>
      </c>
      <c r="G8" s="350"/>
      <c r="H8" s="292"/>
      <c r="I8" s="296">
        <f>E4+E5+E6-D8</f>
        <v>0</v>
      </c>
    </row>
    <row r="9" spans="1:9" x14ac:dyDescent="0.25">
      <c r="A9" s="79"/>
      <c r="B9" s="2"/>
      <c r="C9" s="15"/>
      <c r="D9" s="823"/>
      <c r="E9" s="357"/>
      <c r="F9" s="306">
        <f t="shared" si="0"/>
        <v>0</v>
      </c>
      <c r="G9" s="350"/>
      <c r="H9" s="292"/>
      <c r="I9" s="296">
        <f>I8-D9</f>
        <v>0</v>
      </c>
    </row>
    <row r="10" spans="1:9" x14ac:dyDescent="0.25">
      <c r="A10" s="79"/>
      <c r="B10" s="2"/>
      <c r="C10" s="15"/>
      <c r="D10" s="823"/>
      <c r="E10" s="357"/>
      <c r="F10" s="306">
        <f t="shared" si="0"/>
        <v>0</v>
      </c>
      <c r="G10" s="350"/>
      <c r="H10" s="292"/>
      <c r="I10" s="296">
        <f t="shared" ref="I10:I27" si="1">I9-D10</f>
        <v>0</v>
      </c>
    </row>
    <row r="11" spans="1:9" x14ac:dyDescent="0.25">
      <c r="A11" s="58"/>
      <c r="B11" s="2"/>
      <c r="C11" s="15"/>
      <c r="D11" s="823"/>
      <c r="E11" s="357"/>
      <c r="F11" s="306">
        <f t="shared" si="0"/>
        <v>0</v>
      </c>
      <c r="G11" s="350"/>
      <c r="H11" s="292"/>
      <c r="I11" s="296">
        <f t="shared" si="1"/>
        <v>0</v>
      </c>
    </row>
    <row r="12" spans="1:9" x14ac:dyDescent="0.25">
      <c r="A12" s="79"/>
      <c r="B12" s="2"/>
      <c r="C12" s="15"/>
      <c r="D12" s="823"/>
      <c r="E12" s="357"/>
      <c r="F12" s="306">
        <f t="shared" si="0"/>
        <v>0</v>
      </c>
      <c r="G12" s="350"/>
      <c r="H12" s="292"/>
      <c r="I12" s="296">
        <f t="shared" si="1"/>
        <v>0</v>
      </c>
    </row>
    <row r="13" spans="1:9" x14ac:dyDescent="0.25">
      <c r="A13" s="79"/>
      <c r="B13" s="2"/>
      <c r="C13" s="15"/>
      <c r="D13" s="823"/>
      <c r="E13" s="357"/>
      <c r="F13" s="306">
        <f t="shared" si="0"/>
        <v>0</v>
      </c>
      <c r="G13" s="350"/>
      <c r="H13" s="292"/>
      <c r="I13" s="296">
        <f t="shared" si="1"/>
        <v>0</v>
      </c>
    </row>
    <row r="14" spans="1:9" x14ac:dyDescent="0.25">
      <c r="B14" s="2"/>
      <c r="C14" s="15"/>
      <c r="D14" s="823"/>
      <c r="E14" s="357"/>
      <c r="F14" s="306">
        <f t="shared" si="0"/>
        <v>0</v>
      </c>
      <c r="G14" s="350"/>
      <c r="H14" s="292"/>
      <c r="I14" s="139">
        <f t="shared" si="1"/>
        <v>0</v>
      </c>
    </row>
    <row r="15" spans="1:9" x14ac:dyDescent="0.25">
      <c r="B15" s="2"/>
      <c r="C15" s="15"/>
      <c r="D15" s="823"/>
      <c r="E15" s="357"/>
      <c r="F15" s="306">
        <f t="shared" si="0"/>
        <v>0</v>
      </c>
      <c r="G15" s="99"/>
      <c r="H15" s="74"/>
      <c r="I15" s="139">
        <f t="shared" si="1"/>
        <v>0</v>
      </c>
    </row>
    <row r="16" spans="1:9" x14ac:dyDescent="0.25">
      <c r="B16" s="2"/>
      <c r="C16" s="15"/>
      <c r="D16" s="823"/>
      <c r="E16" s="824"/>
      <c r="F16" s="306">
        <f t="shared" si="0"/>
        <v>0</v>
      </c>
      <c r="G16" s="99"/>
      <c r="H16" s="74"/>
      <c r="I16" s="139">
        <f t="shared" si="1"/>
        <v>0</v>
      </c>
    </row>
    <row r="17" spans="1:9" x14ac:dyDescent="0.25">
      <c r="B17" s="2"/>
      <c r="C17" s="15"/>
      <c r="D17" s="825"/>
      <c r="E17" s="824"/>
      <c r="F17" s="306">
        <f t="shared" si="0"/>
        <v>0</v>
      </c>
      <c r="G17" s="99"/>
      <c r="H17" s="74"/>
      <c r="I17" s="139">
        <f t="shared" si="1"/>
        <v>0</v>
      </c>
    </row>
    <row r="18" spans="1:9" x14ac:dyDescent="0.25">
      <c r="B18" s="2"/>
      <c r="C18" s="15"/>
      <c r="D18" s="823"/>
      <c r="E18" s="824"/>
      <c r="F18" s="306">
        <f t="shared" si="0"/>
        <v>0</v>
      </c>
      <c r="G18" s="99"/>
      <c r="H18" s="74"/>
      <c r="I18" s="139">
        <f t="shared" si="1"/>
        <v>0</v>
      </c>
    </row>
    <row r="19" spans="1:9" x14ac:dyDescent="0.25">
      <c r="B19" s="2"/>
      <c r="C19" s="15"/>
      <c r="D19" s="823"/>
      <c r="E19" s="824"/>
      <c r="F19" s="306">
        <f t="shared" si="0"/>
        <v>0</v>
      </c>
      <c r="G19" s="99"/>
      <c r="H19" s="74"/>
      <c r="I19" s="139">
        <f t="shared" si="1"/>
        <v>0</v>
      </c>
    </row>
    <row r="20" spans="1:9" x14ac:dyDescent="0.25">
      <c r="B20" s="2"/>
      <c r="C20" s="15"/>
      <c r="D20" s="823"/>
      <c r="E20" s="824"/>
      <c r="F20" s="306">
        <f t="shared" si="0"/>
        <v>0</v>
      </c>
      <c r="G20" s="99"/>
      <c r="H20" s="74"/>
      <c r="I20" s="139">
        <f t="shared" si="1"/>
        <v>0</v>
      </c>
    </row>
    <row r="21" spans="1:9" x14ac:dyDescent="0.25">
      <c r="B21" s="2"/>
      <c r="C21" s="15"/>
      <c r="D21" s="823"/>
      <c r="E21" s="824"/>
      <c r="F21" s="306">
        <f t="shared" si="0"/>
        <v>0</v>
      </c>
      <c r="G21" s="99"/>
      <c r="H21" s="74"/>
      <c r="I21" s="139">
        <f t="shared" si="1"/>
        <v>0</v>
      </c>
    </row>
    <row r="22" spans="1:9" x14ac:dyDescent="0.25">
      <c r="B22" s="2"/>
      <c r="C22" s="15"/>
      <c r="D22" s="823"/>
      <c r="E22" s="824"/>
      <c r="F22" s="306">
        <f t="shared" si="0"/>
        <v>0</v>
      </c>
      <c r="G22" s="99"/>
      <c r="H22" s="74"/>
      <c r="I22" s="139">
        <f t="shared" si="1"/>
        <v>0</v>
      </c>
    </row>
    <row r="23" spans="1:9" x14ac:dyDescent="0.25">
      <c r="B23" s="2"/>
      <c r="C23" s="15"/>
      <c r="D23" s="823"/>
      <c r="E23" s="824"/>
      <c r="F23" s="306">
        <f t="shared" si="0"/>
        <v>0</v>
      </c>
      <c r="G23" s="99"/>
      <c r="H23" s="74"/>
      <c r="I23" s="139">
        <f t="shared" si="1"/>
        <v>0</v>
      </c>
    </row>
    <row r="24" spans="1:9" x14ac:dyDescent="0.25">
      <c r="B24" s="2"/>
      <c r="C24" s="15"/>
      <c r="D24" s="823"/>
      <c r="E24" s="824"/>
      <c r="F24" s="306">
        <f t="shared" si="0"/>
        <v>0</v>
      </c>
      <c r="G24" s="99"/>
      <c r="H24" s="74"/>
      <c r="I24" s="139">
        <f t="shared" si="1"/>
        <v>0</v>
      </c>
    </row>
    <row r="25" spans="1:9" x14ac:dyDescent="0.25">
      <c r="B25" s="2"/>
      <c r="C25" s="15"/>
      <c r="D25" s="823"/>
      <c r="E25" s="824"/>
      <c r="F25" s="306">
        <f t="shared" si="0"/>
        <v>0</v>
      </c>
      <c r="G25" s="99"/>
      <c r="H25" s="74"/>
      <c r="I25" s="139">
        <f t="shared" si="1"/>
        <v>0</v>
      </c>
    </row>
    <row r="26" spans="1:9" x14ac:dyDescent="0.25">
      <c r="B26" s="114"/>
      <c r="C26" s="15"/>
      <c r="D26" s="823"/>
      <c r="E26" s="824"/>
      <c r="F26" s="306">
        <f t="shared" si="0"/>
        <v>0</v>
      </c>
      <c r="G26" s="99"/>
      <c r="H26" s="74"/>
      <c r="I26" s="139">
        <f t="shared" si="1"/>
        <v>0</v>
      </c>
    </row>
    <row r="27" spans="1:9" x14ac:dyDescent="0.25">
      <c r="B27" s="111"/>
      <c r="C27" s="15"/>
      <c r="D27" s="14"/>
      <c r="E27" s="89"/>
      <c r="F27" s="306">
        <f t="shared" si="0"/>
        <v>0</v>
      </c>
      <c r="G27" s="99"/>
      <c r="H27" s="74"/>
      <c r="I27" s="139">
        <f t="shared" si="1"/>
        <v>0</v>
      </c>
    </row>
    <row r="28" spans="1:9" x14ac:dyDescent="0.25">
      <c r="B28" s="2"/>
      <c r="C28" s="15"/>
      <c r="D28" s="14"/>
      <c r="E28" s="89"/>
      <c r="F28" s="306">
        <f t="shared" si="0"/>
        <v>0</v>
      </c>
      <c r="G28" s="99"/>
      <c r="H28" s="74"/>
      <c r="I28" s="79"/>
    </row>
    <row r="29" spans="1:9" x14ac:dyDescent="0.25">
      <c r="B29" s="2"/>
      <c r="C29" s="15"/>
      <c r="D29" s="14"/>
      <c r="E29" s="89"/>
      <c r="F29" s="14"/>
      <c r="G29" s="31"/>
      <c r="H29" s="17"/>
    </row>
    <row r="30" spans="1:9" x14ac:dyDescent="0.25">
      <c r="B30" s="2"/>
      <c r="C30" s="15"/>
      <c r="D30" s="6"/>
      <c r="E30" s="89"/>
      <c r="F30" s="6"/>
    </row>
    <row r="31" spans="1:9" ht="15.75" thickBot="1" x14ac:dyDescent="0.3">
      <c r="B31" s="77"/>
      <c r="C31" s="91"/>
      <c r="D31" s="80"/>
      <c r="E31" s="791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885" t="s">
        <v>21</v>
      </c>
      <c r="E33" s="886"/>
      <c r="F33" s="150">
        <f>E5-F32</f>
        <v>0</v>
      </c>
      <c r="G33" s="79"/>
      <c r="H33" s="79"/>
    </row>
    <row r="34" spans="1:8" ht="15.75" thickBot="1" x14ac:dyDescent="0.3">
      <c r="A34" s="79"/>
      <c r="B34" s="79"/>
      <c r="C34" s="79"/>
      <c r="D34" s="887" t="s">
        <v>4</v>
      </c>
      <c r="E34" s="888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69" t="s">
        <v>81</v>
      </c>
      <c r="C4" s="107"/>
      <c r="D4" s="144"/>
      <c r="E4" s="90"/>
      <c r="F4" s="76"/>
      <c r="G4" s="633"/>
    </row>
    <row r="5" spans="1:9" x14ac:dyDescent="0.25">
      <c r="A5" s="79"/>
      <c r="B5" s="1170"/>
      <c r="C5" s="107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/>
      <c r="B8" s="98"/>
      <c r="C8" s="15"/>
      <c r="D8" s="14"/>
      <c r="E8" s="83"/>
      <c r="F8" s="306">
        <f t="shared" ref="F8:F28" si="0">D8</f>
        <v>0</v>
      </c>
      <c r="G8" s="350"/>
      <c r="H8" s="292"/>
      <c r="I8" s="48">
        <f>E4+E5+E6-D8</f>
        <v>0</v>
      </c>
    </row>
    <row r="9" spans="1:9" x14ac:dyDescent="0.25">
      <c r="A9" s="79"/>
      <c r="B9" s="2"/>
      <c r="C9" s="15"/>
      <c r="D9" s="14"/>
      <c r="E9" s="83"/>
      <c r="F9" s="306">
        <f t="shared" si="0"/>
        <v>0</v>
      </c>
      <c r="G9" s="265"/>
      <c r="H9" s="519"/>
      <c r="I9" s="288">
        <f>I8-D9</f>
        <v>0</v>
      </c>
    </row>
    <row r="10" spans="1:9" x14ac:dyDescent="0.25">
      <c r="A10" s="79"/>
      <c r="B10" s="2"/>
      <c r="C10" s="15"/>
      <c r="D10" s="14"/>
      <c r="E10" s="83"/>
      <c r="F10" s="306">
        <f t="shared" si="0"/>
        <v>0</v>
      </c>
      <c r="G10" s="350"/>
      <c r="H10" s="350"/>
      <c r="I10" s="288">
        <f t="shared" ref="I10:I18" si="1">I9-D10</f>
        <v>0</v>
      </c>
    </row>
    <row r="11" spans="1:9" x14ac:dyDescent="0.25">
      <c r="A11" s="58"/>
      <c r="B11" s="2"/>
      <c r="C11" s="15"/>
      <c r="D11" s="14"/>
      <c r="E11" s="83"/>
      <c r="F11" s="306">
        <f t="shared" si="0"/>
        <v>0</v>
      </c>
      <c r="G11" s="350"/>
      <c r="H11" s="519"/>
      <c r="I11" s="288">
        <f t="shared" si="1"/>
        <v>0</v>
      </c>
    </row>
    <row r="12" spans="1:9" x14ac:dyDescent="0.25">
      <c r="A12" s="79"/>
      <c r="B12" s="2"/>
      <c r="C12" s="15"/>
      <c r="D12" s="14"/>
      <c r="E12" s="83"/>
      <c r="F12" s="306">
        <f t="shared" si="0"/>
        <v>0</v>
      </c>
      <c r="G12" s="350"/>
      <c r="H12" s="519"/>
      <c r="I12" s="288">
        <f t="shared" si="1"/>
        <v>0</v>
      </c>
    </row>
    <row r="13" spans="1:9" x14ac:dyDescent="0.25">
      <c r="A13" s="79"/>
      <c r="B13" s="2"/>
      <c r="C13" s="15"/>
      <c r="D13" s="14"/>
      <c r="E13" s="83"/>
      <c r="F13" s="306">
        <f t="shared" si="0"/>
        <v>0</v>
      </c>
      <c r="G13" s="350"/>
      <c r="H13" s="519"/>
      <c r="I13" s="48">
        <f t="shared" si="1"/>
        <v>0</v>
      </c>
    </row>
    <row r="14" spans="1:9" x14ac:dyDescent="0.25">
      <c r="B14" s="2"/>
      <c r="C14" s="15"/>
      <c r="D14" s="14"/>
      <c r="E14" s="83"/>
      <c r="F14" s="306">
        <f t="shared" si="0"/>
        <v>0</v>
      </c>
      <c r="G14" s="350"/>
      <c r="H14" s="519"/>
      <c r="I14" s="48">
        <f t="shared" si="1"/>
        <v>0</v>
      </c>
    </row>
    <row r="15" spans="1:9" x14ac:dyDescent="0.25">
      <c r="B15" s="2"/>
      <c r="C15" s="15"/>
      <c r="D15" s="14"/>
      <c r="E15" s="83"/>
      <c r="F15" s="306">
        <f t="shared" si="0"/>
        <v>0</v>
      </c>
      <c r="G15" s="99"/>
      <c r="H15" s="17"/>
      <c r="I15" s="48">
        <f t="shared" si="1"/>
        <v>0</v>
      </c>
    </row>
    <row r="16" spans="1:9" x14ac:dyDescent="0.25">
      <c r="B16" s="2"/>
      <c r="C16" s="15"/>
      <c r="D16" s="14"/>
      <c r="E16" s="13"/>
      <c r="F16" s="306">
        <f t="shared" si="0"/>
        <v>0</v>
      </c>
      <c r="G16" s="99"/>
      <c r="H16" s="17"/>
      <c r="I16" s="48">
        <f t="shared" si="1"/>
        <v>0</v>
      </c>
    </row>
    <row r="17" spans="1:9" x14ac:dyDescent="0.25">
      <c r="B17" s="2"/>
      <c r="C17" s="15"/>
      <c r="D17" s="6"/>
      <c r="E17" s="13"/>
      <c r="F17" s="306">
        <f t="shared" si="0"/>
        <v>0</v>
      </c>
      <c r="G17" s="99"/>
      <c r="H17" s="17"/>
      <c r="I17" s="48">
        <f t="shared" si="1"/>
        <v>0</v>
      </c>
    </row>
    <row r="18" spans="1:9" x14ac:dyDescent="0.25">
      <c r="B18" s="2"/>
      <c r="C18" s="15"/>
      <c r="D18" s="14"/>
      <c r="E18" s="13"/>
      <c r="F18" s="306">
        <f t="shared" si="0"/>
        <v>0</v>
      </c>
      <c r="G18" s="99"/>
      <c r="H18" s="17"/>
      <c r="I18" s="48">
        <f t="shared" si="1"/>
        <v>0</v>
      </c>
    </row>
    <row r="19" spans="1:9" x14ac:dyDescent="0.25">
      <c r="B19" s="2"/>
      <c r="C19" s="15"/>
      <c r="D19" s="14"/>
      <c r="E19" s="13"/>
      <c r="F19" s="306">
        <f t="shared" si="0"/>
        <v>0</v>
      </c>
      <c r="G19" s="99"/>
      <c r="H19" s="17"/>
    </row>
    <row r="20" spans="1:9" x14ac:dyDescent="0.25">
      <c r="B20" s="2"/>
      <c r="C20" s="15"/>
      <c r="D20" s="14"/>
      <c r="E20" s="13"/>
      <c r="F20" s="306">
        <f t="shared" si="0"/>
        <v>0</v>
      </c>
      <c r="G20" s="99"/>
      <c r="H20" s="17"/>
    </row>
    <row r="21" spans="1:9" x14ac:dyDescent="0.25">
      <c r="B21" s="2"/>
      <c r="C21" s="15"/>
      <c r="D21" s="14"/>
      <c r="E21" s="13"/>
      <c r="F21" s="306">
        <f t="shared" si="0"/>
        <v>0</v>
      </c>
      <c r="G21" s="99"/>
      <c r="H21" s="17"/>
    </row>
    <row r="22" spans="1:9" x14ac:dyDescent="0.25">
      <c r="B22" s="2"/>
      <c r="C22" s="15"/>
      <c r="D22" s="14"/>
      <c r="E22" s="13"/>
      <c r="F22" s="306">
        <f t="shared" si="0"/>
        <v>0</v>
      </c>
      <c r="G22" s="99"/>
      <c r="H22" s="17"/>
    </row>
    <row r="23" spans="1:9" x14ac:dyDescent="0.25">
      <c r="B23" s="2"/>
      <c r="C23" s="15"/>
      <c r="D23" s="14"/>
      <c r="E23" s="13"/>
      <c r="F23" s="306">
        <f t="shared" si="0"/>
        <v>0</v>
      </c>
      <c r="G23" s="99"/>
      <c r="H23" s="17"/>
    </row>
    <row r="24" spans="1:9" x14ac:dyDescent="0.25">
      <c r="B24" s="2"/>
      <c r="C24" s="15"/>
      <c r="D24" s="14"/>
      <c r="E24" s="13"/>
      <c r="F24" s="306">
        <f t="shared" si="0"/>
        <v>0</v>
      </c>
      <c r="G24" s="99"/>
      <c r="H24" s="17"/>
    </row>
    <row r="25" spans="1:9" x14ac:dyDescent="0.25">
      <c r="B25" s="2"/>
      <c r="C25" s="15"/>
      <c r="D25" s="14"/>
      <c r="E25" s="13"/>
      <c r="F25" s="306">
        <f t="shared" si="0"/>
        <v>0</v>
      </c>
      <c r="G25" s="99"/>
      <c r="H25" s="17"/>
    </row>
    <row r="26" spans="1:9" x14ac:dyDescent="0.25">
      <c r="B26" s="114"/>
      <c r="C26" s="15"/>
      <c r="D26" s="14"/>
      <c r="E26" s="13"/>
      <c r="F26" s="306">
        <f t="shared" si="0"/>
        <v>0</v>
      </c>
      <c r="G26" s="99"/>
      <c r="H26" s="17"/>
    </row>
    <row r="27" spans="1:9" x14ac:dyDescent="0.25">
      <c r="B27" s="111"/>
      <c r="C27" s="15"/>
      <c r="D27" s="14"/>
      <c r="E27" s="13"/>
      <c r="F27" s="306">
        <f t="shared" si="0"/>
        <v>0</v>
      </c>
      <c r="G27" s="99"/>
      <c r="H27" s="17"/>
    </row>
    <row r="28" spans="1:9" x14ac:dyDescent="0.25">
      <c r="B28" s="2"/>
      <c r="C28" s="15"/>
      <c r="D28" s="14"/>
      <c r="E28" s="13"/>
      <c r="F28" s="306">
        <f t="shared" si="0"/>
        <v>0</v>
      </c>
      <c r="G28" s="99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7"/>
      <c r="C31" s="91"/>
      <c r="D31" s="80"/>
      <c r="E31" s="126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629" t="s">
        <v>21</v>
      </c>
      <c r="E33" s="630"/>
      <c r="F33" s="150">
        <f>G5-F32</f>
        <v>0</v>
      </c>
      <c r="G33" s="79"/>
      <c r="H33" s="79"/>
    </row>
    <row r="34" spans="1:8" ht="15.75" thickBot="1" x14ac:dyDescent="0.3">
      <c r="A34" s="79"/>
      <c r="B34" s="79"/>
      <c r="C34" s="79"/>
      <c r="D34" s="631" t="s">
        <v>4</v>
      </c>
      <c r="E34" s="632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selection activeCell="Q22" sqref="Q2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14" t="s">
        <v>273</v>
      </c>
      <c r="B1" s="1114"/>
      <c r="C1" s="1114"/>
      <c r="D1" s="1114"/>
      <c r="E1" s="1114"/>
      <c r="F1" s="1114"/>
      <c r="G1" s="1114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24" customHeight="1" thickTop="1" x14ac:dyDescent="0.25">
      <c r="A4" s="571"/>
      <c r="B4" s="1176" t="s">
        <v>145</v>
      </c>
      <c r="C4" s="69"/>
      <c r="D4" s="270"/>
      <c r="E4" s="207"/>
      <c r="F4" s="153"/>
    </row>
    <row r="5" spans="1:11" ht="15" customHeight="1" thickBot="1" x14ac:dyDescent="0.3">
      <c r="A5" s="571" t="s">
        <v>68</v>
      </c>
      <c r="B5" s="1177"/>
      <c r="C5" s="272">
        <v>62.2</v>
      </c>
      <c r="D5" s="270">
        <v>44357</v>
      </c>
      <c r="E5" s="570">
        <v>7145.25</v>
      </c>
      <c r="F5" s="294">
        <v>525</v>
      </c>
      <c r="G5" s="332">
        <f>F44</f>
        <v>4586.57</v>
      </c>
      <c r="H5" s="61">
        <f>E4+E5+E6</f>
        <v>7145.25</v>
      </c>
    </row>
    <row r="6" spans="1:11" ht="17.25" thickTop="1" thickBot="1" x14ac:dyDescent="0.3">
      <c r="A6" s="572"/>
      <c r="B6" s="1178"/>
      <c r="C6" s="272"/>
      <c r="D6" s="270"/>
      <c r="E6" s="507"/>
      <c r="F6" s="294"/>
      <c r="G6" s="265"/>
      <c r="H6" s="265"/>
      <c r="I6" s="1157" t="s">
        <v>3</v>
      </c>
      <c r="J6" s="115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158"/>
      <c r="J7" s="1172"/>
    </row>
    <row r="8" spans="1:11" ht="15.75" thickTop="1" x14ac:dyDescent="0.25">
      <c r="A8" s="84" t="s">
        <v>32</v>
      </c>
      <c r="B8" s="762">
        <f>F4+F5+F6-C8</f>
        <v>520</v>
      </c>
      <c r="C8" s="15">
        <v>5</v>
      </c>
      <c r="D8" s="202">
        <v>68.05</v>
      </c>
      <c r="E8" s="358">
        <v>44370</v>
      </c>
      <c r="F8" s="72">
        <f t="shared" ref="F8:F43" si="0">D8</f>
        <v>68.05</v>
      </c>
      <c r="G8" s="291" t="s">
        <v>213</v>
      </c>
      <c r="H8" s="292">
        <v>65</v>
      </c>
      <c r="I8" s="285">
        <f>E5+E4-F8+E6</f>
        <v>7077.2</v>
      </c>
      <c r="J8" s="465">
        <f>F4+F5+F6-C8</f>
        <v>520</v>
      </c>
    </row>
    <row r="9" spans="1:11" x14ac:dyDescent="0.25">
      <c r="A9" s="224"/>
      <c r="B9" s="762">
        <f>B8-C9</f>
        <v>490</v>
      </c>
      <c r="C9" s="15">
        <v>30</v>
      </c>
      <c r="D9" s="202">
        <v>408.3</v>
      </c>
      <c r="E9" s="358">
        <v>44373</v>
      </c>
      <c r="F9" s="72">
        <f t="shared" si="0"/>
        <v>408.3</v>
      </c>
      <c r="G9" s="291" t="s">
        <v>225</v>
      </c>
      <c r="H9" s="292">
        <v>65</v>
      </c>
      <c r="I9" s="285">
        <f>I8-F9</f>
        <v>6668.9</v>
      </c>
      <c r="J9" s="339">
        <f>J8-C9</f>
        <v>490</v>
      </c>
      <c r="K9" s="265"/>
    </row>
    <row r="10" spans="1:11" x14ac:dyDescent="0.25">
      <c r="A10" s="211"/>
      <c r="B10" s="762">
        <f t="shared" ref="B10:B45" si="1">B9-C10</f>
        <v>470</v>
      </c>
      <c r="C10" s="15">
        <v>20</v>
      </c>
      <c r="D10" s="202">
        <v>272.2</v>
      </c>
      <c r="E10" s="358">
        <v>44378</v>
      </c>
      <c r="F10" s="72">
        <f t="shared" si="0"/>
        <v>272.2</v>
      </c>
      <c r="G10" s="291" t="s">
        <v>246</v>
      </c>
      <c r="H10" s="292">
        <v>65</v>
      </c>
      <c r="I10" s="285">
        <f t="shared" ref="I10:I42" si="2">I9-F10</f>
        <v>6396.7</v>
      </c>
      <c r="J10" s="339">
        <f t="shared" ref="J10:J42" si="3">J9-C10</f>
        <v>470</v>
      </c>
      <c r="K10" s="265"/>
    </row>
    <row r="11" spans="1:11" x14ac:dyDescent="0.25">
      <c r="A11" s="86" t="s">
        <v>33</v>
      </c>
      <c r="B11" s="762">
        <f t="shared" si="1"/>
        <v>468</v>
      </c>
      <c r="C11" s="15">
        <v>2</v>
      </c>
      <c r="D11" s="202">
        <v>27.22</v>
      </c>
      <c r="E11" s="358">
        <v>44379</v>
      </c>
      <c r="F11" s="72">
        <f t="shared" si="0"/>
        <v>27.22</v>
      </c>
      <c r="G11" s="291" t="s">
        <v>254</v>
      </c>
      <c r="H11" s="292">
        <v>65</v>
      </c>
      <c r="I11" s="285">
        <f t="shared" si="2"/>
        <v>6369.48</v>
      </c>
      <c r="J11" s="339">
        <f t="shared" si="3"/>
        <v>468</v>
      </c>
      <c r="K11" s="265"/>
    </row>
    <row r="12" spans="1:11" x14ac:dyDescent="0.25">
      <c r="A12" s="76"/>
      <c r="B12" s="762">
        <f t="shared" si="1"/>
        <v>448</v>
      </c>
      <c r="C12" s="15">
        <v>20</v>
      </c>
      <c r="D12" s="202">
        <v>272.2</v>
      </c>
      <c r="E12" s="358">
        <v>44380</v>
      </c>
      <c r="F12" s="72">
        <f t="shared" si="0"/>
        <v>272.2</v>
      </c>
      <c r="G12" s="291" t="s">
        <v>257</v>
      </c>
      <c r="H12" s="292">
        <v>65</v>
      </c>
      <c r="I12" s="285">
        <f t="shared" si="2"/>
        <v>6097.28</v>
      </c>
      <c r="J12" s="339">
        <f t="shared" si="3"/>
        <v>448</v>
      </c>
      <c r="K12" s="265"/>
    </row>
    <row r="13" spans="1:11" x14ac:dyDescent="0.25">
      <c r="A13" s="76"/>
      <c r="B13" s="762">
        <f t="shared" si="1"/>
        <v>428</v>
      </c>
      <c r="C13" s="15">
        <v>20</v>
      </c>
      <c r="D13" s="958">
        <v>272.2</v>
      </c>
      <c r="E13" s="959">
        <v>44385</v>
      </c>
      <c r="F13" s="545">
        <f t="shared" si="0"/>
        <v>272.2</v>
      </c>
      <c r="G13" s="546" t="s">
        <v>426</v>
      </c>
      <c r="H13" s="634">
        <v>65</v>
      </c>
      <c r="I13" s="285">
        <f t="shared" si="2"/>
        <v>5825.08</v>
      </c>
      <c r="J13" s="339">
        <f t="shared" si="3"/>
        <v>428</v>
      </c>
      <c r="K13" s="265"/>
    </row>
    <row r="14" spans="1:11" x14ac:dyDescent="0.25">
      <c r="B14" s="762">
        <f t="shared" si="1"/>
        <v>424</v>
      </c>
      <c r="C14" s="15">
        <v>4</v>
      </c>
      <c r="D14" s="958">
        <v>54.44</v>
      </c>
      <c r="E14" s="959">
        <v>44385</v>
      </c>
      <c r="F14" s="545">
        <f t="shared" si="0"/>
        <v>54.44</v>
      </c>
      <c r="G14" s="636" t="s">
        <v>441</v>
      </c>
      <c r="H14" s="637">
        <v>65</v>
      </c>
      <c r="I14" s="285">
        <f t="shared" si="2"/>
        <v>5770.64</v>
      </c>
      <c r="J14" s="339">
        <f t="shared" si="3"/>
        <v>424</v>
      </c>
    </row>
    <row r="15" spans="1:11" x14ac:dyDescent="0.25">
      <c r="B15" s="762">
        <f t="shared" si="1"/>
        <v>414</v>
      </c>
      <c r="C15" s="15">
        <v>10</v>
      </c>
      <c r="D15" s="958">
        <v>136.1</v>
      </c>
      <c r="E15" s="959">
        <v>44389</v>
      </c>
      <c r="F15" s="545">
        <f t="shared" si="0"/>
        <v>136.1</v>
      </c>
      <c r="G15" s="636" t="s">
        <v>452</v>
      </c>
      <c r="H15" s="637">
        <v>65</v>
      </c>
      <c r="I15" s="285">
        <f t="shared" si="2"/>
        <v>5634.54</v>
      </c>
      <c r="J15" s="339">
        <f t="shared" si="3"/>
        <v>414</v>
      </c>
    </row>
    <row r="16" spans="1:11" x14ac:dyDescent="0.25">
      <c r="A16" s="85"/>
      <c r="B16" s="762">
        <f t="shared" si="1"/>
        <v>394</v>
      </c>
      <c r="C16" s="15">
        <v>20</v>
      </c>
      <c r="D16" s="958">
        <v>272.2</v>
      </c>
      <c r="E16" s="1051">
        <v>44390</v>
      </c>
      <c r="F16" s="545">
        <f t="shared" si="0"/>
        <v>272.2</v>
      </c>
      <c r="G16" s="636" t="s">
        <v>463</v>
      </c>
      <c r="H16" s="637">
        <v>65</v>
      </c>
      <c r="I16" s="285">
        <f t="shared" si="2"/>
        <v>5362.34</v>
      </c>
      <c r="J16" s="339">
        <f t="shared" si="3"/>
        <v>394</v>
      </c>
    </row>
    <row r="17" spans="1:11" x14ac:dyDescent="0.25">
      <c r="A17" s="87"/>
      <c r="B17" s="762">
        <f t="shared" si="1"/>
        <v>345</v>
      </c>
      <c r="C17" s="15">
        <v>49</v>
      </c>
      <c r="D17" s="958">
        <v>666.89</v>
      </c>
      <c r="E17" s="1051">
        <v>44393</v>
      </c>
      <c r="F17" s="545">
        <f t="shared" si="0"/>
        <v>666.89</v>
      </c>
      <c r="G17" s="1052" t="s">
        <v>488</v>
      </c>
      <c r="H17" s="637">
        <v>65</v>
      </c>
      <c r="I17" s="285">
        <f t="shared" si="2"/>
        <v>4695.45</v>
      </c>
      <c r="J17" s="339">
        <f t="shared" si="3"/>
        <v>345</v>
      </c>
    </row>
    <row r="18" spans="1:11" x14ac:dyDescent="0.25">
      <c r="A18" s="2"/>
      <c r="B18" s="762">
        <f t="shared" si="1"/>
        <v>335</v>
      </c>
      <c r="C18" s="15">
        <v>10</v>
      </c>
      <c r="D18" s="958">
        <v>136.1</v>
      </c>
      <c r="E18" s="1051">
        <v>44398</v>
      </c>
      <c r="F18" s="545">
        <f t="shared" si="0"/>
        <v>136.1</v>
      </c>
      <c r="G18" s="636" t="s">
        <v>518</v>
      </c>
      <c r="H18" s="637">
        <v>65</v>
      </c>
      <c r="I18" s="285">
        <f t="shared" si="2"/>
        <v>4559.3499999999995</v>
      </c>
      <c r="J18" s="339">
        <f t="shared" si="3"/>
        <v>335</v>
      </c>
    </row>
    <row r="19" spans="1:11" x14ac:dyDescent="0.25">
      <c r="A19" s="2"/>
      <c r="B19" s="762">
        <f t="shared" si="1"/>
        <v>286</v>
      </c>
      <c r="C19" s="15">
        <v>49</v>
      </c>
      <c r="D19" s="958">
        <v>666.89</v>
      </c>
      <c r="E19" s="1051">
        <v>44399</v>
      </c>
      <c r="F19" s="545">
        <f t="shared" si="0"/>
        <v>666.89</v>
      </c>
      <c r="G19" s="636" t="s">
        <v>522</v>
      </c>
      <c r="H19" s="637">
        <v>65</v>
      </c>
      <c r="I19" s="285">
        <f t="shared" si="2"/>
        <v>3892.4599999999996</v>
      </c>
      <c r="J19" s="339">
        <f t="shared" si="3"/>
        <v>286</v>
      </c>
    </row>
    <row r="20" spans="1:11" x14ac:dyDescent="0.25">
      <c r="A20" s="2"/>
      <c r="B20" s="762">
        <f t="shared" si="1"/>
        <v>237</v>
      </c>
      <c r="C20" s="15">
        <v>49</v>
      </c>
      <c r="D20" s="958">
        <v>666.89</v>
      </c>
      <c r="E20" s="959">
        <v>44399</v>
      </c>
      <c r="F20" s="545">
        <f t="shared" si="0"/>
        <v>666.89</v>
      </c>
      <c r="G20" s="636" t="s">
        <v>512</v>
      </c>
      <c r="H20" s="637">
        <v>65</v>
      </c>
      <c r="I20" s="285">
        <f t="shared" si="2"/>
        <v>3225.5699999999997</v>
      </c>
      <c r="J20" s="339">
        <f t="shared" si="3"/>
        <v>237</v>
      </c>
    </row>
    <row r="21" spans="1:11" x14ac:dyDescent="0.25">
      <c r="A21" s="2"/>
      <c r="B21" s="762">
        <f t="shared" si="1"/>
        <v>188</v>
      </c>
      <c r="C21" s="15">
        <v>49</v>
      </c>
      <c r="D21" s="958">
        <v>666.89</v>
      </c>
      <c r="E21" s="959">
        <v>44407</v>
      </c>
      <c r="F21" s="545">
        <f t="shared" si="0"/>
        <v>666.89</v>
      </c>
      <c r="G21" s="636" t="s">
        <v>561</v>
      </c>
      <c r="H21" s="637">
        <v>65</v>
      </c>
      <c r="I21" s="285">
        <f t="shared" si="2"/>
        <v>2558.6799999999998</v>
      </c>
      <c r="J21" s="339">
        <f t="shared" si="3"/>
        <v>188</v>
      </c>
    </row>
    <row r="22" spans="1:11" x14ac:dyDescent="0.25">
      <c r="A22" s="2"/>
      <c r="B22" s="762">
        <f t="shared" si="1"/>
        <v>188</v>
      </c>
      <c r="C22" s="15"/>
      <c r="D22" s="958"/>
      <c r="E22" s="959"/>
      <c r="F22" s="545">
        <f t="shared" si="0"/>
        <v>0</v>
      </c>
      <c r="G22" s="636"/>
      <c r="H22" s="637"/>
      <c r="I22" s="285">
        <f t="shared" si="2"/>
        <v>2558.6799999999998</v>
      </c>
      <c r="J22" s="339">
        <f t="shared" si="3"/>
        <v>188</v>
      </c>
    </row>
    <row r="23" spans="1:11" x14ac:dyDescent="0.25">
      <c r="A23" s="2"/>
      <c r="B23" s="762">
        <f t="shared" si="1"/>
        <v>188</v>
      </c>
      <c r="C23" s="15"/>
      <c r="D23" s="958"/>
      <c r="E23" s="959"/>
      <c r="F23" s="545">
        <f t="shared" si="0"/>
        <v>0</v>
      </c>
      <c r="G23" s="636"/>
      <c r="H23" s="637"/>
      <c r="I23" s="285">
        <f t="shared" si="2"/>
        <v>2558.6799999999998</v>
      </c>
      <c r="J23" s="339">
        <f t="shared" si="3"/>
        <v>188</v>
      </c>
    </row>
    <row r="24" spans="1:11" x14ac:dyDescent="0.25">
      <c r="A24" s="2"/>
      <c r="B24" s="762">
        <f t="shared" si="1"/>
        <v>188</v>
      </c>
      <c r="C24" s="635"/>
      <c r="D24" s="958"/>
      <c r="E24" s="1051"/>
      <c r="F24" s="545">
        <f t="shared" si="0"/>
        <v>0</v>
      </c>
      <c r="G24" s="546"/>
      <c r="H24" s="634"/>
      <c r="I24" s="285">
        <f t="shared" si="2"/>
        <v>2558.6799999999998</v>
      </c>
      <c r="J24" s="339">
        <f t="shared" si="3"/>
        <v>188</v>
      </c>
      <c r="K24" s="265"/>
    </row>
    <row r="25" spans="1:11" x14ac:dyDescent="0.25">
      <c r="A25" s="2"/>
      <c r="B25" s="762">
        <f t="shared" si="1"/>
        <v>188</v>
      </c>
      <c r="C25" s="635"/>
      <c r="D25" s="958"/>
      <c r="E25" s="1051"/>
      <c r="F25" s="545">
        <f t="shared" si="0"/>
        <v>0</v>
      </c>
      <c r="G25" s="546"/>
      <c r="H25" s="634"/>
      <c r="I25" s="285">
        <f t="shared" si="2"/>
        <v>2558.6799999999998</v>
      </c>
      <c r="J25" s="339">
        <f t="shared" si="3"/>
        <v>188</v>
      </c>
      <c r="K25" s="265"/>
    </row>
    <row r="26" spans="1:11" x14ac:dyDescent="0.25">
      <c r="A26" s="2"/>
      <c r="B26" s="762">
        <f t="shared" si="1"/>
        <v>188</v>
      </c>
      <c r="C26" s="635"/>
      <c r="D26" s="958"/>
      <c r="E26" s="1051"/>
      <c r="F26" s="545">
        <f t="shared" si="0"/>
        <v>0</v>
      </c>
      <c r="G26" s="546"/>
      <c r="H26" s="634"/>
      <c r="I26" s="285">
        <f t="shared" si="2"/>
        <v>2558.6799999999998</v>
      </c>
      <c r="J26" s="339">
        <f t="shared" si="3"/>
        <v>188</v>
      </c>
      <c r="K26" s="265"/>
    </row>
    <row r="27" spans="1:11" x14ac:dyDescent="0.25">
      <c r="A27" s="203"/>
      <c r="B27" s="762">
        <f t="shared" si="1"/>
        <v>188</v>
      </c>
      <c r="C27" s="635"/>
      <c r="D27" s="202"/>
      <c r="E27" s="373"/>
      <c r="F27" s="72">
        <f t="shared" si="0"/>
        <v>0</v>
      </c>
      <c r="G27" s="291"/>
      <c r="H27" s="292"/>
      <c r="I27" s="285">
        <f t="shared" si="2"/>
        <v>2558.6799999999998</v>
      </c>
      <c r="J27" s="339">
        <f t="shared" si="3"/>
        <v>188</v>
      </c>
      <c r="K27" s="265"/>
    </row>
    <row r="28" spans="1:11" x14ac:dyDescent="0.25">
      <c r="A28" s="203"/>
      <c r="B28" s="762">
        <f t="shared" si="1"/>
        <v>188</v>
      </c>
      <c r="C28" s="635"/>
      <c r="D28" s="202"/>
      <c r="E28" s="357"/>
      <c r="F28" s="72">
        <f t="shared" si="0"/>
        <v>0</v>
      </c>
      <c r="G28" s="291"/>
      <c r="H28" s="292"/>
      <c r="I28" s="285">
        <f t="shared" si="2"/>
        <v>2558.6799999999998</v>
      </c>
      <c r="J28" s="339">
        <f t="shared" si="3"/>
        <v>188</v>
      </c>
      <c r="K28" s="265"/>
    </row>
    <row r="29" spans="1:11" x14ac:dyDescent="0.25">
      <c r="A29" s="203"/>
      <c r="B29" s="762">
        <f t="shared" si="1"/>
        <v>188</v>
      </c>
      <c r="C29" s="638"/>
      <c r="D29" s="202"/>
      <c r="E29" s="362"/>
      <c r="F29" s="290">
        <f t="shared" si="0"/>
        <v>0</v>
      </c>
      <c r="G29" s="291"/>
      <c r="H29" s="292"/>
      <c r="I29" s="285">
        <f t="shared" si="2"/>
        <v>2558.6799999999998</v>
      </c>
      <c r="J29" s="339">
        <f t="shared" si="3"/>
        <v>188</v>
      </c>
      <c r="K29" s="265"/>
    </row>
    <row r="30" spans="1:11" x14ac:dyDescent="0.25">
      <c r="A30" s="203"/>
      <c r="B30" s="762">
        <f t="shared" si="1"/>
        <v>188</v>
      </c>
      <c r="C30" s="635"/>
      <c r="D30" s="202"/>
      <c r="E30" s="357"/>
      <c r="F30" s="72">
        <f t="shared" si="0"/>
        <v>0</v>
      </c>
      <c r="G30" s="291"/>
      <c r="H30" s="292"/>
      <c r="I30" s="285">
        <f t="shared" si="2"/>
        <v>2558.6799999999998</v>
      </c>
      <c r="J30" s="339">
        <f t="shared" si="3"/>
        <v>188</v>
      </c>
      <c r="K30" s="265"/>
    </row>
    <row r="31" spans="1:11" x14ac:dyDescent="0.25">
      <c r="A31" s="203"/>
      <c r="B31" s="762">
        <f t="shared" si="1"/>
        <v>188</v>
      </c>
      <c r="C31" s="635"/>
      <c r="D31" s="202">
        <v>0</v>
      </c>
      <c r="E31" s="357"/>
      <c r="F31" s="72">
        <f t="shared" si="0"/>
        <v>0</v>
      </c>
      <c r="G31" s="291"/>
      <c r="H31" s="292"/>
      <c r="I31" s="285">
        <f t="shared" si="2"/>
        <v>2558.6799999999998</v>
      </c>
      <c r="J31" s="339">
        <f t="shared" si="3"/>
        <v>188</v>
      </c>
      <c r="K31" s="265"/>
    </row>
    <row r="32" spans="1:11" x14ac:dyDescent="0.25">
      <c r="A32" s="2"/>
      <c r="B32" s="762">
        <f t="shared" si="1"/>
        <v>188</v>
      </c>
      <c r="C32" s="635"/>
      <c r="D32" s="202">
        <v>0</v>
      </c>
      <c r="E32" s="357"/>
      <c r="F32" s="72">
        <f t="shared" si="0"/>
        <v>0</v>
      </c>
      <c r="G32" s="291"/>
      <c r="H32" s="292"/>
      <c r="I32" s="285">
        <f t="shared" si="2"/>
        <v>2558.6799999999998</v>
      </c>
      <c r="J32" s="339">
        <f t="shared" si="3"/>
        <v>188</v>
      </c>
      <c r="K32" s="265"/>
    </row>
    <row r="33" spans="1:11" x14ac:dyDescent="0.25">
      <c r="A33" s="2"/>
      <c r="B33" s="762">
        <f t="shared" si="1"/>
        <v>188</v>
      </c>
      <c r="C33" s="635"/>
      <c r="D33" s="202">
        <v>0</v>
      </c>
      <c r="E33" s="357"/>
      <c r="F33" s="72">
        <f t="shared" si="0"/>
        <v>0</v>
      </c>
      <c r="G33" s="291"/>
      <c r="H33" s="292"/>
      <c r="I33" s="285">
        <f t="shared" si="2"/>
        <v>2558.6799999999998</v>
      </c>
      <c r="J33" s="339">
        <f t="shared" si="3"/>
        <v>188</v>
      </c>
      <c r="K33" s="265"/>
    </row>
    <row r="34" spans="1:11" x14ac:dyDescent="0.25">
      <c r="A34" s="2"/>
      <c r="B34" s="762">
        <f t="shared" si="1"/>
        <v>188</v>
      </c>
      <c r="C34" s="635"/>
      <c r="D34" s="202">
        <v>0</v>
      </c>
      <c r="E34" s="357"/>
      <c r="F34" s="72">
        <f t="shared" si="0"/>
        <v>0</v>
      </c>
      <c r="G34" s="291"/>
      <c r="H34" s="292"/>
      <c r="I34" s="285">
        <f t="shared" si="2"/>
        <v>2558.6799999999998</v>
      </c>
      <c r="J34" s="339">
        <f t="shared" si="3"/>
        <v>188</v>
      </c>
      <c r="K34" s="265"/>
    </row>
    <row r="35" spans="1:11" x14ac:dyDescent="0.25">
      <c r="A35" s="2"/>
      <c r="B35" s="762">
        <f t="shared" si="1"/>
        <v>188</v>
      </c>
      <c r="C35" s="635"/>
      <c r="D35" s="202">
        <v>0</v>
      </c>
      <c r="E35" s="358"/>
      <c r="F35" s="72">
        <f t="shared" si="0"/>
        <v>0</v>
      </c>
      <c r="G35" s="291"/>
      <c r="H35" s="292"/>
      <c r="I35" s="285">
        <f t="shared" si="2"/>
        <v>2558.6799999999998</v>
      </c>
      <c r="J35" s="339">
        <f t="shared" si="3"/>
        <v>188</v>
      </c>
      <c r="K35" s="265"/>
    </row>
    <row r="36" spans="1:11" x14ac:dyDescent="0.25">
      <c r="A36" s="2"/>
      <c r="B36" s="762">
        <f t="shared" si="1"/>
        <v>188</v>
      </c>
      <c r="C36" s="635"/>
      <c r="D36" s="202">
        <v>0</v>
      </c>
      <c r="E36" s="358"/>
      <c r="F36" s="72">
        <f t="shared" si="0"/>
        <v>0</v>
      </c>
      <c r="G36" s="73"/>
      <c r="H36" s="74"/>
      <c r="I36" s="285">
        <f t="shared" si="2"/>
        <v>2558.6799999999998</v>
      </c>
      <c r="J36" s="339">
        <f t="shared" si="3"/>
        <v>188</v>
      </c>
    </row>
    <row r="37" spans="1:11" x14ac:dyDescent="0.25">
      <c r="A37" s="2"/>
      <c r="B37" s="762">
        <f t="shared" si="1"/>
        <v>188</v>
      </c>
      <c r="C37" s="635"/>
      <c r="D37" s="202">
        <f t="shared" ref="D37:D42" si="4">C37*B37</f>
        <v>0</v>
      </c>
      <c r="E37" s="358"/>
      <c r="F37" s="72">
        <f t="shared" si="0"/>
        <v>0</v>
      </c>
      <c r="G37" s="73"/>
      <c r="H37" s="74"/>
      <c r="I37" s="285">
        <f t="shared" si="2"/>
        <v>2558.6799999999998</v>
      </c>
      <c r="J37" s="339">
        <f t="shared" si="3"/>
        <v>188</v>
      </c>
    </row>
    <row r="38" spans="1:11" x14ac:dyDescent="0.25">
      <c r="A38" s="2"/>
      <c r="B38" s="762">
        <f t="shared" si="1"/>
        <v>188</v>
      </c>
      <c r="C38" s="635"/>
      <c r="D38" s="202">
        <f t="shared" si="4"/>
        <v>0</v>
      </c>
      <c r="E38" s="358"/>
      <c r="F38" s="72">
        <f t="shared" si="0"/>
        <v>0</v>
      </c>
      <c r="G38" s="73"/>
      <c r="H38" s="74"/>
      <c r="I38" s="285">
        <f t="shared" si="2"/>
        <v>2558.6799999999998</v>
      </c>
      <c r="J38" s="339">
        <f t="shared" si="3"/>
        <v>188</v>
      </c>
    </row>
    <row r="39" spans="1:11" x14ac:dyDescent="0.25">
      <c r="A39" s="2"/>
      <c r="B39" s="762">
        <f t="shared" si="1"/>
        <v>188</v>
      </c>
      <c r="C39" s="635"/>
      <c r="D39" s="202">
        <f t="shared" si="4"/>
        <v>0</v>
      </c>
      <c r="E39" s="358"/>
      <c r="F39" s="72">
        <f t="shared" si="0"/>
        <v>0</v>
      </c>
      <c r="G39" s="73"/>
      <c r="H39" s="74"/>
      <c r="I39" s="285">
        <f t="shared" si="2"/>
        <v>2558.6799999999998</v>
      </c>
      <c r="J39" s="339">
        <f t="shared" si="3"/>
        <v>188</v>
      </c>
    </row>
    <row r="40" spans="1:11" x14ac:dyDescent="0.25">
      <c r="A40" s="2"/>
      <c r="B40" s="762">
        <f t="shared" si="1"/>
        <v>188</v>
      </c>
      <c r="C40" s="635"/>
      <c r="D40" s="202">
        <f t="shared" si="4"/>
        <v>0</v>
      </c>
      <c r="E40" s="358"/>
      <c r="F40" s="72">
        <f t="shared" si="0"/>
        <v>0</v>
      </c>
      <c r="G40" s="73"/>
      <c r="H40" s="74"/>
      <c r="I40" s="285">
        <f t="shared" si="2"/>
        <v>2558.6799999999998</v>
      </c>
      <c r="J40" s="339">
        <f t="shared" si="3"/>
        <v>188</v>
      </c>
    </row>
    <row r="41" spans="1:11" x14ac:dyDescent="0.25">
      <c r="A41" s="2"/>
      <c r="B41" s="762">
        <f t="shared" si="1"/>
        <v>188</v>
      </c>
      <c r="C41" s="635"/>
      <c r="D41" s="202">
        <f t="shared" si="4"/>
        <v>0</v>
      </c>
      <c r="E41" s="358"/>
      <c r="F41" s="72">
        <f t="shared" si="0"/>
        <v>0</v>
      </c>
      <c r="G41" s="73"/>
      <c r="H41" s="74"/>
      <c r="I41" s="285">
        <f t="shared" si="2"/>
        <v>2558.6799999999998</v>
      </c>
      <c r="J41" s="339">
        <f t="shared" si="3"/>
        <v>188</v>
      </c>
    </row>
    <row r="42" spans="1:11" x14ac:dyDescent="0.25">
      <c r="A42" s="2"/>
      <c r="B42" s="762">
        <f t="shared" si="1"/>
        <v>188</v>
      </c>
      <c r="C42" s="15"/>
      <c r="D42" s="202">
        <f t="shared" si="4"/>
        <v>0</v>
      </c>
      <c r="E42" s="358"/>
      <c r="F42" s="72">
        <f t="shared" si="0"/>
        <v>0</v>
      </c>
      <c r="G42" s="73"/>
      <c r="H42" s="74"/>
      <c r="I42" s="285">
        <f t="shared" si="2"/>
        <v>2558.6799999999998</v>
      </c>
      <c r="J42" s="339">
        <f t="shared" si="3"/>
        <v>188</v>
      </c>
    </row>
    <row r="43" spans="1:11" ht="15.75" thickBot="1" x14ac:dyDescent="0.3">
      <c r="A43" s="4"/>
      <c r="B43" s="762">
        <f t="shared" si="1"/>
        <v>188</v>
      </c>
      <c r="C43" s="38"/>
      <c r="D43" s="231">
        <f>C43*B33</f>
        <v>0</v>
      </c>
      <c r="E43" s="367"/>
      <c r="F43" s="233">
        <f t="shared" si="0"/>
        <v>0</v>
      </c>
      <c r="G43" s="234"/>
      <c r="H43" s="222"/>
    </row>
    <row r="44" spans="1:11" ht="16.5" thickTop="1" thickBot="1" x14ac:dyDescent="0.3">
      <c r="B44" s="762">
        <f t="shared" si="1"/>
        <v>-149</v>
      </c>
      <c r="C44" s="94">
        <f>SUM(C8:C43)</f>
        <v>337</v>
      </c>
      <c r="D44" s="49">
        <f>SUM(D10:D43)</f>
        <v>4110.2199999999993</v>
      </c>
      <c r="E44" s="39"/>
      <c r="F44" s="5">
        <f>SUM(F8:F43)</f>
        <v>4586.57</v>
      </c>
    </row>
    <row r="45" spans="1:11" ht="15.75" thickBot="1" x14ac:dyDescent="0.3">
      <c r="A45" s="53"/>
      <c r="B45" s="762">
        <f t="shared" si="1"/>
        <v>-149</v>
      </c>
      <c r="D45" s="118" t="s">
        <v>4</v>
      </c>
      <c r="E45" s="71">
        <f>F4+F5+F6</f>
        <v>525</v>
      </c>
    </row>
    <row r="46" spans="1:11" ht="15.75" thickBot="1" x14ac:dyDescent="0.3">
      <c r="A46" s="126"/>
    </row>
    <row r="47" spans="1:11" ht="16.5" thickTop="1" thickBot="1" x14ac:dyDescent="0.3">
      <c r="A47" s="48"/>
      <c r="C47" s="1132" t="s">
        <v>11</v>
      </c>
      <c r="D47" s="1133"/>
      <c r="E47" s="155" t="e">
        <f>E5+E4+#REF!+-F44</f>
        <v>#REF!</v>
      </c>
    </row>
    <row r="51" spans="2:9" ht="16.5" x14ac:dyDescent="0.25">
      <c r="B51" s="505"/>
      <c r="C51" s="506"/>
      <c r="D51" s="507">
        <v>2034.8</v>
      </c>
      <c r="E51" s="508">
        <v>43899</v>
      </c>
      <c r="F51" s="509">
        <v>26330</v>
      </c>
      <c r="G51" s="507">
        <v>2034.8</v>
      </c>
      <c r="H51" s="510">
        <f t="shared" ref="H51" si="5">G51-D51</f>
        <v>0</v>
      </c>
      <c r="I51" s="511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workbookViewId="0">
      <pane ySplit="8" topLeftCell="A9" activePane="bottomLeft" state="frozen"/>
      <selection pane="bottomLeft"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4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4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4"/>
  </cols>
  <sheetData>
    <row r="1" spans="1:29" ht="40.5" x14ac:dyDescent="0.55000000000000004">
      <c r="A1" s="1114" t="s">
        <v>263</v>
      </c>
      <c r="B1" s="1114"/>
      <c r="C1" s="1114"/>
      <c r="D1" s="1114"/>
      <c r="E1" s="1114"/>
      <c r="F1" s="1114"/>
      <c r="G1" s="1114"/>
      <c r="H1" s="11">
        <v>1</v>
      </c>
      <c r="K1" s="1114" t="s">
        <v>293</v>
      </c>
      <c r="L1" s="1114"/>
      <c r="M1" s="1114"/>
      <c r="N1" s="1114"/>
      <c r="O1" s="1114"/>
      <c r="P1" s="1114"/>
      <c r="Q1" s="1114"/>
      <c r="R1" s="11">
        <v>2</v>
      </c>
      <c r="U1" s="1108" t="s">
        <v>275</v>
      </c>
      <c r="V1" s="1108"/>
      <c r="W1" s="1108"/>
      <c r="X1" s="1108"/>
      <c r="Y1" s="1108"/>
      <c r="Z1" s="1108"/>
      <c r="AA1" s="1108"/>
      <c r="AB1" s="11">
        <v>3</v>
      </c>
    </row>
    <row r="2" spans="1:29" ht="15.75" thickBot="1" x14ac:dyDescent="0.3">
      <c r="A2" t="s">
        <v>85</v>
      </c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  <c r="U3" s="66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6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9"/>
      <c r="H4" s="169"/>
      <c r="K4" s="12"/>
      <c r="L4" s="12"/>
      <c r="M4" s="12"/>
      <c r="N4" s="12"/>
      <c r="O4" s="12"/>
      <c r="P4" s="12"/>
      <c r="Q4" s="169"/>
      <c r="R4" s="169"/>
      <c r="U4" s="12"/>
      <c r="V4" s="12"/>
      <c r="W4" s="12"/>
      <c r="X4" s="12"/>
      <c r="Y4" s="12"/>
      <c r="Z4" s="12"/>
      <c r="AA4" s="169"/>
      <c r="AB4" s="169"/>
    </row>
    <row r="5" spans="1:29" ht="15" customHeight="1" x14ac:dyDescent="0.25">
      <c r="A5" s="275" t="s">
        <v>141</v>
      </c>
      <c r="B5" s="1113" t="s">
        <v>124</v>
      </c>
      <c r="C5" s="297">
        <v>92</v>
      </c>
      <c r="D5" s="273">
        <v>44331</v>
      </c>
      <c r="E5" s="285">
        <v>618.51</v>
      </c>
      <c r="F5" s="279">
        <v>50</v>
      </c>
      <c r="G5" s="286"/>
      <c r="K5" s="275" t="s">
        <v>123</v>
      </c>
      <c r="L5" s="1113" t="s">
        <v>125</v>
      </c>
      <c r="M5" s="760">
        <v>87</v>
      </c>
      <c r="N5" s="273">
        <v>44372</v>
      </c>
      <c r="O5" s="285">
        <v>312.24</v>
      </c>
      <c r="P5" s="279">
        <v>25</v>
      </c>
      <c r="Q5" s="286"/>
      <c r="U5" s="275" t="s">
        <v>123</v>
      </c>
      <c r="V5" s="1113" t="s">
        <v>125</v>
      </c>
      <c r="W5" s="760">
        <v>87</v>
      </c>
      <c r="X5" s="273">
        <v>44387</v>
      </c>
      <c r="Y5" s="285">
        <v>630.30999999999995</v>
      </c>
      <c r="Z5" s="279">
        <v>50</v>
      </c>
      <c r="AA5" s="286"/>
    </row>
    <row r="6" spans="1:29" x14ac:dyDescent="0.25">
      <c r="A6" s="710"/>
      <c r="B6" s="1113"/>
      <c r="C6" s="671">
        <v>92</v>
      </c>
      <c r="D6" s="273">
        <v>44344</v>
      </c>
      <c r="E6" s="293">
        <v>605.9</v>
      </c>
      <c r="F6" s="279">
        <v>50</v>
      </c>
      <c r="G6" s="288">
        <f>F78</f>
        <v>1414.7100000000003</v>
      </c>
      <c r="H6" s="7">
        <f>E6-G6+E7+E5-G5</f>
        <v>-2.2737367544323206E-13</v>
      </c>
      <c r="K6" s="275"/>
      <c r="L6" s="1113"/>
      <c r="M6" s="671"/>
      <c r="N6" s="273"/>
      <c r="O6" s="293"/>
      <c r="P6" s="279"/>
      <c r="Q6" s="288">
        <f>P78</f>
        <v>312.24</v>
      </c>
      <c r="R6" s="7">
        <f>O6-Q6+O7+O5-Q5</f>
        <v>0</v>
      </c>
      <c r="U6" s="275"/>
      <c r="V6" s="1113"/>
      <c r="W6" s="671"/>
      <c r="X6" s="273"/>
      <c r="Y6" s="293"/>
      <c r="Z6" s="279"/>
      <c r="AA6" s="288">
        <f>Z78</f>
        <v>630.31000000000006</v>
      </c>
      <c r="AB6" s="7">
        <f>Y6-AA6+Y7+Y5-AA5</f>
        <v>-1.1368683772161603E-13</v>
      </c>
    </row>
    <row r="7" spans="1:29" ht="15.75" thickBot="1" x14ac:dyDescent="0.3">
      <c r="A7" s="265"/>
      <c r="B7" s="299"/>
      <c r="C7" s="297">
        <v>92</v>
      </c>
      <c r="D7" s="273">
        <v>44372</v>
      </c>
      <c r="E7" s="285">
        <v>190.3</v>
      </c>
      <c r="F7" s="279">
        <v>16</v>
      </c>
      <c r="G7" s="265"/>
      <c r="K7" s="265"/>
      <c r="L7" s="299"/>
      <c r="M7" s="300"/>
      <c r="N7" s="301"/>
      <c r="O7" s="285"/>
      <c r="P7" s="279"/>
      <c r="Q7" s="265"/>
      <c r="U7" s="265"/>
      <c r="V7" s="299"/>
      <c r="W7" s="300"/>
      <c r="X7" s="301"/>
      <c r="Y7" s="285"/>
      <c r="Z7" s="279"/>
      <c r="AA7" s="265"/>
    </row>
    <row r="8" spans="1:29" ht="16.5" customHeight="1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7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7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4" t="s">
        <v>32</v>
      </c>
      <c r="B9" s="87">
        <f>F6-C9+F5+F7</f>
        <v>66</v>
      </c>
      <c r="C9" s="15">
        <v>50</v>
      </c>
      <c r="D9" s="290">
        <v>618.51</v>
      </c>
      <c r="E9" s="323">
        <v>44331</v>
      </c>
      <c r="F9" s="290">
        <f t="shared" ref="F9" si="0">D9</f>
        <v>618.51</v>
      </c>
      <c r="G9" s="291" t="s">
        <v>153</v>
      </c>
      <c r="H9" s="292">
        <v>94</v>
      </c>
      <c r="I9" s="302">
        <f>E6-F9+E5+E7</f>
        <v>796.2</v>
      </c>
      <c r="K9" s="84" t="s">
        <v>32</v>
      </c>
      <c r="L9" s="87">
        <f>P6-M9+P5+P7</f>
        <v>15</v>
      </c>
      <c r="M9" s="15">
        <v>10</v>
      </c>
      <c r="N9" s="290">
        <v>124.03</v>
      </c>
      <c r="O9" s="323">
        <v>44378</v>
      </c>
      <c r="P9" s="290">
        <f t="shared" ref="P9:P72" si="1">N9</f>
        <v>124.03</v>
      </c>
      <c r="Q9" s="291" t="s">
        <v>246</v>
      </c>
      <c r="R9" s="292">
        <v>90</v>
      </c>
      <c r="S9" s="302">
        <f>O6-P9+O5+O7</f>
        <v>188.21</v>
      </c>
      <c r="U9" s="84" t="s">
        <v>32</v>
      </c>
      <c r="V9" s="87">
        <f>Z6-W9+Z5+Z7</f>
        <v>30</v>
      </c>
      <c r="W9" s="15">
        <v>20</v>
      </c>
      <c r="X9" s="290">
        <v>252.21</v>
      </c>
      <c r="Y9" s="323">
        <v>44394</v>
      </c>
      <c r="Z9" s="290">
        <f t="shared" ref="Z9:Z72" si="2">X9</f>
        <v>252.21</v>
      </c>
      <c r="AA9" s="291" t="s">
        <v>491</v>
      </c>
      <c r="AB9" s="292">
        <v>90</v>
      </c>
      <c r="AC9" s="302">
        <f>Y6-Z9+Y5+Y7</f>
        <v>378.09999999999991</v>
      </c>
    </row>
    <row r="10" spans="1:29" x14ac:dyDescent="0.25">
      <c r="A10" s="224"/>
      <c r="B10" s="87">
        <f>B9-C10</f>
        <v>64</v>
      </c>
      <c r="C10" s="15">
        <v>2</v>
      </c>
      <c r="D10" s="756">
        <v>24.61</v>
      </c>
      <c r="E10" s="757">
        <v>44368</v>
      </c>
      <c r="F10" s="756">
        <f t="shared" ref="F10:F72" si="3">D10</f>
        <v>24.61</v>
      </c>
      <c r="G10" s="758" t="s">
        <v>206</v>
      </c>
      <c r="H10" s="759">
        <v>95</v>
      </c>
      <c r="I10" s="302">
        <f>I9-F10</f>
        <v>771.59</v>
      </c>
      <c r="K10" s="224"/>
      <c r="L10" s="87">
        <f>L9-M10</f>
        <v>0</v>
      </c>
      <c r="M10" s="76">
        <v>15</v>
      </c>
      <c r="N10" s="290">
        <v>188.21</v>
      </c>
      <c r="O10" s="323">
        <v>44386</v>
      </c>
      <c r="P10" s="290">
        <f t="shared" si="1"/>
        <v>188.21</v>
      </c>
      <c r="Q10" s="291" t="s">
        <v>442</v>
      </c>
      <c r="R10" s="292">
        <v>90</v>
      </c>
      <c r="S10" s="302">
        <f>S9-P10</f>
        <v>0</v>
      </c>
      <c r="T10" s="166"/>
      <c r="U10" s="224"/>
      <c r="V10" s="87">
        <f>V9-W10</f>
        <v>20</v>
      </c>
      <c r="W10" s="76">
        <v>10</v>
      </c>
      <c r="X10" s="290">
        <v>126.58</v>
      </c>
      <c r="Y10" s="323">
        <v>44401</v>
      </c>
      <c r="Z10" s="290">
        <f t="shared" si="2"/>
        <v>126.58</v>
      </c>
      <c r="AA10" s="291" t="s">
        <v>536</v>
      </c>
      <c r="AB10" s="292">
        <v>90</v>
      </c>
      <c r="AC10" s="302">
        <f>AC9-Z10</f>
        <v>251.51999999999992</v>
      </c>
    </row>
    <row r="11" spans="1:29" x14ac:dyDescent="0.25">
      <c r="A11" s="211"/>
      <c r="B11" s="87">
        <f t="shared" ref="B11:B54" si="4">B10-C11</f>
        <v>44</v>
      </c>
      <c r="C11" s="15">
        <v>20</v>
      </c>
      <c r="D11" s="756">
        <v>247.05</v>
      </c>
      <c r="E11" s="757">
        <v>44372</v>
      </c>
      <c r="F11" s="756">
        <f t="shared" si="3"/>
        <v>247.05</v>
      </c>
      <c r="G11" s="758" t="s">
        <v>217</v>
      </c>
      <c r="H11" s="759">
        <v>95</v>
      </c>
      <c r="I11" s="302">
        <f t="shared" ref="I11:I74" si="5">I10-F11</f>
        <v>524.54</v>
      </c>
      <c r="J11" s="265"/>
      <c r="K11" s="211"/>
      <c r="L11" s="87">
        <f t="shared" ref="L11:L54" si="6">L10-M11</f>
        <v>0</v>
      </c>
      <c r="M11" s="76"/>
      <c r="N11" s="290"/>
      <c r="O11" s="323"/>
      <c r="P11" s="1048">
        <f t="shared" si="1"/>
        <v>0</v>
      </c>
      <c r="Q11" s="1049"/>
      <c r="R11" s="1050"/>
      <c r="S11" s="1047">
        <f t="shared" ref="S11:S74" si="7">S10-P11</f>
        <v>0</v>
      </c>
      <c r="T11" s="166"/>
      <c r="U11" s="211"/>
      <c r="V11" s="87">
        <f t="shared" ref="V11:V54" si="8">V10-W11</f>
        <v>0</v>
      </c>
      <c r="W11" s="76">
        <v>20</v>
      </c>
      <c r="X11" s="290">
        <v>251.52</v>
      </c>
      <c r="Y11" s="323">
        <v>44406</v>
      </c>
      <c r="Z11" s="290">
        <f t="shared" si="2"/>
        <v>251.52</v>
      </c>
      <c r="AA11" s="291" t="s">
        <v>553</v>
      </c>
      <c r="AB11" s="292">
        <v>90</v>
      </c>
      <c r="AC11" s="302">
        <f t="shared" ref="AC11:AC74" si="9">AC10-Z11</f>
        <v>0</v>
      </c>
    </row>
    <row r="12" spans="1:29" x14ac:dyDescent="0.25">
      <c r="A12" s="211"/>
      <c r="B12" s="87">
        <f t="shared" si="4"/>
        <v>34</v>
      </c>
      <c r="C12" s="15">
        <v>10</v>
      </c>
      <c r="D12" s="756">
        <v>118.98</v>
      </c>
      <c r="E12" s="757">
        <v>44378</v>
      </c>
      <c r="F12" s="756">
        <f t="shared" si="3"/>
        <v>118.98</v>
      </c>
      <c r="G12" s="758" t="s">
        <v>246</v>
      </c>
      <c r="H12" s="759">
        <v>95</v>
      </c>
      <c r="I12" s="302">
        <f t="shared" si="5"/>
        <v>405.55999999999995</v>
      </c>
      <c r="J12" s="265"/>
      <c r="K12" s="211"/>
      <c r="L12" s="87">
        <f t="shared" si="6"/>
        <v>0</v>
      </c>
      <c r="M12" s="76"/>
      <c r="N12" s="290"/>
      <c r="O12" s="323"/>
      <c r="P12" s="1048">
        <f t="shared" si="1"/>
        <v>0</v>
      </c>
      <c r="Q12" s="1049"/>
      <c r="R12" s="1050"/>
      <c r="S12" s="1047">
        <f t="shared" si="7"/>
        <v>0</v>
      </c>
      <c r="T12" s="166"/>
      <c r="U12" s="211"/>
      <c r="V12" s="87">
        <f t="shared" si="8"/>
        <v>0</v>
      </c>
      <c r="W12" s="76"/>
      <c r="X12" s="290"/>
      <c r="Y12" s="323"/>
      <c r="Z12" s="1048">
        <f t="shared" si="2"/>
        <v>0</v>
      </c>
      <c r="AA12" s="1049"/>
      <c r="AB12" s="1050"/>
      <c r="AC12" s="1047">
        <f t="shared" si="9"/>
        <v>0</v>
      </c>
    </row>
    <row r="13" spans="1:29" x14ac:dyDescent="0.25">
      <c r="A13" s="86" t="s">
        <v>33</v>
      </c>
      <c r="B13" s="87">
        <f t="shared" si="4"/>
        <v>14</v>
      </c>
      <c r="C13" s="15">
        <v>20</v>
      </c>
      <c r="D13" s="1040">
        <v>238.4</v>
      </c>
      <c r="E13" s="1041">
        <v>44387</v>
      </c>
      <c r="F13" s="1040">
        <f t="shared" si="3"/>
        <v>238.4</v>
      </c>
      <c r="G13" s="546" t="s">
        <v>448</v>
      </c>
      <c r="H13" s="634">
        <v>95</v>
      </c>
      <c r="I13" s="302">
        <f t="shared" si="5"/>
        <v>167.15999999999994</v>
      </c>
      <c r="J13" s="265"/>
      <c r="K13" s="86" t="s">
        <v>33</v>
      </c>
      <c r="L13" s="87">
        <f t="shared" si="6"/>
        <v>0</v>
      </c>
      <c r="M13" s="76"/>
      <c r="N13" s="290"/>
      <c r="O13" s="323"/>
      <c r="P13" s="1048">
        <f t="shared" si="1"/>
        <v>0</v>
      </c>
      <c r="Q13" s="1049"/>
      <c r="R13" s="1050"/>
      <c r="S13" s="1047">
        <f t="shared" si="7"/>
        <v>0</v>
      </c>
      <c r="T13" s="166"/>
      <c r="U13" s="86" t="s">
        <v>33</v>
      </c>
      <c r="V13" s="87">
        <f t="shared" si="8"/>
        <v>0</v>
      </c>
      <c r="W13" s="76"/>
      <c r="X13" s="290"/>
      <c r="Y13" s="323"/>
      <c r="Z13" s="1048">
        <f t="shared" si="2"/>
        <v>0</v>
      </c>
      <c r="AA13" s="1049"/>
      <c r="AB13" s="1050"/>
      <c r="AC13" s="1047">
        <f t="shared" si="9"/>
        <v>0</v>
      </c>
    </row>
    <row r="14" spans="1:29" x14ac:dyDescent="0.25">
      <c r="A14" s="76"/>
      <c r="B14" s="87">
        <f t="shared" si="4"/>
        <v>0</v>
      </c>
      <c r="C14" s="15">
        <v>14</v>
      </c>
      <c r="D14" s="1040">
        <v>167.16</v>
      </c>
      <c r="E14" s="1041">
        <v>44401</v>
      </c>
      <c r="F14" s="1040">
        <f t="shared" si="3"/>
        <v>167.16</v>
      </c>
      <c r="G14" s="546" t="s">
        <v>536</v>
      </c>
      <c r="H14" s="634">
        <v>95</v>
      </c>
      <c r="I14" s="302">
        <f t="shared" si="5"/>
        <v>0</v>
      </c>
      <c r="J14" s="265"/>
      <c r="K14" s="76"/>
      <c r="L14" s="87">
        <f t="shared" si="6"/>
        <v>0</v>
      </c>
      <c r="M14" s="76"/>
      <c r="N14" s="290"/>
      <c r="O14" s="323"/>
      <c r="P14" s="1048">
        <f t="shared" si="1"/>
        <v>0</v>
      </c>
      <c r="Q14" s="1049"/>
      <c r="R14" s="1050"/>
      <c r="S14" s="1047">
        <f t="shared" si="7"/>
        <v>0</v>
      </c>
      <c r="T14" s="166"/>
      <c r="U14" s="76"/>
      <c r="V14" s="87">
        <f t="shared" si="8"/>
        <v>0</v>
      </c>
      <c r="W14" s="76"/>
      <c r="X14" s="290"/>
      <c r="Y14" s="323"/>
      <c r="Z14" s="1048">
        <f t="shared" si="2"/>
        <v>0</v>
      </c>
      <c r="AA14" s="1049"/>
      <c r="AB14" s="1050"/>
      <c r="AC14" s="1047">
        <f t="shared" si="9"/>
        <v>0</v>
      </c>
    </row>
    <row r="15" spans="1:29" x14ac:dyDescent="0.25">
      <c r="A15" s="76"/>
      <c r="B15" s="87">
        <f t="shared" si="4"/>
        <v>0</v>
      </c>
      <c r="C15" s="15"/>
      <c r="D15" s="1040"/>
      <c r="E15" s="1041"/>
      <c r="F15" s="1044">
        <f t="shared" si="3"/>
        <v>0</v>
      </c>
      <c r="G15" s="1045"/>
      <c r="H15" s="1046"/>
      <c r="I15" s="1047">
        <f t="shared" si="5"/>
        <v>0</v>
      </c>
      <c r="J15" s="265"/>
      <c r="K15" s="76"/>
      <c r="L15" s="87">
        <f t="shared" si="6"/>
        <v>0</v>
      </c>
      <c r="M15" s="76"/>
      <c r="N15" s="290"/>
      <c r="O15" s="323"/>
      <c r="P15" s="290">
        <f t="shared" si="1"/>
        <v>0</v>
      </c>
      <c r="Q15" s="291"/>
      <c r="R15" s="292"/>
      <c r="S15" s="302">
        <f t="shared" si="7"/>
        <v>0</v>
      </c>
      <c r="T15" s="166"/>
      <c r="U15" s="76"/>
      <c r="V15" s="87">
        <f t="shared" si="8"/>
        <v>0</v>
      </c>
      <c r="W15" s="76"/>
      <c r="X15" s="290"/>
      <c r="Y15" s="323"/>
      <c r="Z15" s="290">
        <f t="shared" si="2"/>
        <v>0</v>
      </c>
      <c r="AA15" s="291"/>
      <c r="AB15" s="292"/>
      <c r="AC15" s="302">
        <f t="shared" si="9"/>
        <v>0</v>
      </c>
    </row>
    <row r="16" spans="1:29" x14ac:dyDescent="0.25">
      <c r="B16" s="87">
        <f t="shared" si="4"/>
        <v>0</v>
      </c>
      <c r="C16" s="15"/>
      <c r="D16" s="1040"/>
      <c r="E16" s="1041"/>
      <c r="F16" s="1044">
        <f t="shared" si="3"/>
        <v>0</v>
      </c>
      <c r="G16" s="1045"/>
      <c r="H16" s="1046"/>
      <c r="I16" s="1047">
        <f t="shared" si="5"/>
        <v>0</v>
      </c>
      <c r="J16" s="265"/>
      <c r="L16" s="87">
        <f t="shared" si="6"/>
        <v>0</v>
      </c>
      <c r="M16" s="76"/>
      <c r="N16" s="290"/>
      <c r="O16" s="323"/>
      <c r="P16" s="290">
        <f t="shared" si="1"/>
        <v>0</v>
      </c>
      <c r="Q16" s="291"/>
      <c r="R16" s="292"/>
      <c r="S16" s="302">
        <f t="shared" si="7"/>
        <v>0</v>
      </c>
      <c r="T16" s="166"/>
      <c r="V16" s="87">
        <f t="shared" si="8"/>
        <v>0</v>
      </c>
      <c r="W16" s="76"/>
      <c r="X16" s="290"/>
      <c r="Y16" s="323"/>
      <c r="Z16" s="290">
        <f t="shared" si="2"/>
        <v>0</v>
      </c>
      <c r="AA16" s="291"/>
      <c r="AB16" s="292"/>
      <c r="AC16" s="302">
        <f t="shared" si="9"/>
        <v>0</v>
      </c>
    </row>
    <row r="17" spans="1:29" x14ac:dyDescent="0.25">
      <c r="B17" s="87">
        <f t="shared" si="4"/>
        <v>0</v>
      </c>
      <c r="C17" s="15"/>
      <c r="D17" s="1040"/>
      <c r="E17" s="1041"/>
      <c r="F17" s="1044">
        <f t="shared" si="3"/>
        <v>0</v>
      </c>
      <c r="G17" s="1045"/>
      <c r="H17" s="1046"/>
      <c r="I17" s="1047">
        <f t="shared" si="5"/>
        <v>0</v>
      </c>
      <c r="J17" s="265"/>
      <c r="L17" s="87">
        <f t="shared" si="6"/>
        <v>0</v>
      </c>
      <c r="M17" s="76"/>
      <c r="N17" s="290"/>
      <c r="O17" s="323"/>
      <c r="P17" s="290">
        <f t="shared" si="1"/>
        <v>0</v>
      </c>
      <c r="Q17" s="291"/>
      <c r="R17" s="292"/>
      <c r="S17" s="302">
        <f t="shared" si="7"/>
        <v>0</v>
      </c>
      <c r="T17" s="166"/>
      <c r="V17" s="87">
        <f t="shared" si="8"/>
        <v>0</v>
      </c>
      <c r="W17" s="76"/>
      <c r="X17" s="290"/>
      <c r="Y17" s="323"/>
      <c r="Z17" s="290">
        <f t="shared" si="2"/>
        <v>0</v>
      </c>
      <c r="AA17" s="291"/>
      <c r="AB17" s="292"/>
      <c r="AC17" s="302">
        <f t="shared" si="9"/>
        <v>0</v>
      </c>
    </row>
    <row r="18" spans="1:29" x14ac:dyDescent="0.25">
      <c r="A18" s="129"/>
      <c r="B18" s="87">
        <f t="shared" si="4"/>
        <v>0</v>
      </c>
      <c r="C18" s="15"/>
      <c r="D18" s="1040"/>
      <c r="E18" s="1041"/>
      <c r="F18" s="1040">
        <f t="shared" si="3"/>
        <v>0</v>
      </c>
      <c r="G18" s="546"/>
      <c r="H18" s="634"/>
      <c r="I18" s="302">
        <f t="shared" si="5"/>
        <v>0</v>
      </c>
      <c r="J18" s="265"/>
      <c r="K18" s="129"/>
      <c r="L18" s="87">
        <f t="shared" si="6"/>
        <v>0</v>
      </c>
      <c r="M18" s="76"/>
      <c r="N18" s="290"/>
      <c r="O18" s="323"/>
      <c r="P18" s="290">
        <f t="shared" si="1"/>
        <v>0</v>
      </c>
      <c r="Q18" s="291"/>
      <c r="R18" s="292"/>
      <c r="S18" s="302">
        <f t="shared" si="7"/>
        <v>0</v>
      </c>
      <c r="T18" s="166"/>
      <c r="U18" s="129"/>
      <c r="V18" s="87">
        <f t="shared" si="8"/>
        <v>0</v>
      </c>
      <c r="W18" s="76"/>
      <c r="X18" s="290"/>
      <c r="Y18" s="323"/>
      <c r="Z18" s="290">
        <f t="shared" si="2"/>
        <v>0</v>
      </c>
      <c r="AA18" s="291"/>
      <c r="AB18" s="292"/>
      <c r="AC18" s="302">
        <f t="shared" si="9"/>
        <v>0</v>
      </c>
    </row>
    <row r="19" spans="1:29" x14ac:dyDescent="0.25">
      <c r="A19" s="129"/>
      <c r="B19" s="87">
        <f t="shared" si="4"/>
        <v>0</v>
      </c>
      <c r="C19" s="15"/>
      <c r="D19" s="1040"/>
      <c r="E19" s="1041"/>
      <c r="F19" s="1040">
        <f t="shared" si="3"/>
        <v>0</v>
      </c>
      <c r="G19" s="546"/>
      <c r="H19" s="634"/>
      <c r="I19" s="302">
        <f t="shared" si="5"/>
        <v>0</v>
      </c>
      <c r="K19" s="129"/>
      <c r="L19" s="87">
        <f t="shared" si="6"/>
        <v>0</v>
      </c>
      <c r="M19" s="15"/>
      <c r="N19" s="290"/>
      <c r="O19" s="323"/>
      <c r="P19" s="290">
        <f t="shared" si="1"/>
        <v>0</v>
      </c>
      <c r="Q19" s="291"/>
      <c r="R19" s="292"/>
      <c r="S19" s="302">
        <f t="shared" si="7"/>
        <v>0</v>
      </c>
      <c r="U19" s="129"/>
      <c r="V19" s="87">
        <f t="shared" si="8"/>
        <v>0</v>
      </c>
      <c r="W19" s="15"/>
      <c r="X19" s="290"/>
      <c r="Y19" s="323"/>
      <c r="Z19" s="290">
        <f t="shared" si="2"/>
        <v>0</v>
      </c>
      <c r="AA19" s="291"/>
      <c r="AB19" s="292"/>
      <c r="AC19" s="302">
        <f t="shared" si="9"/>
        <v>0</v>
      </c>
    </row>
    <row r="20" spans="1:29" x14ac:dyDescent="0.25">
      <c r="A20" s="129"/>
      <c r="B20" s="87">
        <f t="shared" si="4"/>
        <v>0</v>
      </c>
      <c r="C20" s="15"/>
      <c r="D20" s="1040"/>
      <c r="E20" s="1041"/>
      <c r="F20" s="1040">
        <f t="shared" si="3"/>
        <v>0</v>
      </c>
      <c r="G20" s="546"/>
      <c r="H20" s="634"/>
      <c r="I20" s="302">
        <f t="shared" si="5"/>
        <v>0</v>
      </c>
      <c r="K20" s="129"/>
      <c r="L20" s="87">
        <f t="shared" si="6"/>
        <v>0</v>
      </c>
      <c r="M20" s="15"/>
      <c r="N20" s="290"/>
      <c r="O20" s="323"/>
      <c r="P20" s="290">
        <f t="shared" si="1"/>
        <v>0</v>
      </c>
      <c r="Q20" s="291"/>
      <c r="R20" s="292"/>
      <c r="S20" s="302">
        <f t="shared" si="7"/>
        <v>0</v>
      </c>
      <c r="U20" s="129"/>
      <c r="V20" s="87">
        <f t="shared" si="8"/>
        <v>0</v>
      </c>
      <c r="W20" s="15"/>
      <c r="X20" s="290"/>
      <c r="Y20" s="323"/>
      <c r="Z20" s="290">
        <f t="shared" si="2"/>
        <v>0</v>
      </c>
      <c r="AA20" s="291"/>
      <c r="AB20" s="292"/>
      <c r="AC20" s="302">
        <f t="shared" si="9"/>
        <v>0</v>
      </c>
    </row>
    <row r="21" spans="1:29" x14ac:dyDescent="0.25">
      <c r="A21" s="129"/>
      <c r="B21" s="87">
        <f t="shared" si="4"/>
        <v>0</v>
      </c>
      <c r="C21" s="15"/>
      <c r="D21" s="290"/>
      <c r="E21" s="323"/>
      <c r="F21" s="290">
        <f t="shared" si="3"/>
        <v>0</v>
      </c>
      <c r="G21" s="291"/>
      <c r="H21" s="292"/>
      <c r="I21" s="302">
        <f t="shared" si="5"/>
        <v>0</v>
      </c>
      <c r="K21" s="129"/>
      <c r="L21" s="87">
        <f t="shared" si="6"/>
        <v>0</v>
      </c>
      <c r="M21" s="15"/>
      <c r="N21" s="290"/>
      <c r="O21" s="323"/>
      <c r="P21" s="290">
        <f t="shared" si="1"/>
        <v>0</v>
      </c>
      <c r="Q21" s="291"/>
      <c r="R21" s="292"/>
      <c r="S21" s="302">
        <f t="shared" si="7"/>
        <v>0</v>
      </c>
      <c r="U21" s="129"/>
      <c r="V21" s="87">
        <f t="shared" si="8"/>
        <v>0</v>
      </c>
      <c r="W21" s="15"/>
      <c r="X21" s="290"/>
      <c r="Y21" s="323"/>
      <c r="Z21" s="290">
        <f t="shared" si="2"/>
        <v>0</v>
      </c>
      <c r="AA21" s="291"/>
      <c r="AB21" s="292"/>
      <c r="AC21" s="302">
        <f t="shared" si="9"/>
        <v>0</v>
      </c>
    </row>
    <row r="22" spans="1:29" x14ac:dyDescent="0.25">
      <c r="A22" s="129"/>
      <c r="B22" s="308">
        <f t="shared" si="4"/>
        <v>0</v>
      </c>
      <c r="C22" s="15"/>
      <c r="D22" s="290"/>
      <c r="E22" s="323"/>
      <c r="F22" s="290">
        <f t="shared" si="3"/>
        <v>0</v>
      </c>
      <c r="G22" s="291"/>
      <c r="H22" s="292"/>
      <c r="I22" s="302">
        <f t="shared" si="5"/>
        <v>0</v>
      </c>
      <c r="K22" s="129"/>
      <c r="L22" s="308">
        <f t="shared" si="6"/>
        <v>0</v>
      </c>
      <c r="M22" s="15"/>
      <c r="N22" s="290"/>
      <c r="O22" s="323"/>
      <c r="P22" s="290">
        <f t="shared" si="1"/>
        <v>0</v>
      </c>
      <c r="Q22" s="291"/>
      <c r="R22" s="292"/>
      <c r="S22" s="302">
        <f t="shared" si="7"/>
        <v>0</v>
      </c>
      <c r="U22" s="129"/>
      <c r="V22" s="308">
        <f t="shared" si="8"/>
        <v>0</v>
      </c>
      <c r="W22" s="15"/>
      <c r="X22" s="290"/>
      <c r="Y22" s="323"/>
      <c r="Z22" s="290">
        <f t="shared" si="2"/>
        <v>0</v>
      </c>
      <c r="AA22" s="291"/>
      <c r="AB22" s="292"/>
      <c r="AC22" s="302">
        <f t="shared" si="9"/>
        <v>0</v>
      </c>
    </row>
    <row r="23" spans="1:29" x14ac:dyDescent="0.25">
      <c r="A23" s="130"/>
      <c r="B23" s="308">
        <f t="shared" si="4"/>
        <v>0</v>
      </c>
      <c r="C23" s="15"/>
      <c r="D23" s="290"/>
      <c r="E23" s="323"/>
      <c r="F23" s="290">
        <f t="shared" si="3"/>
        <v>0</v>
      </c>
      <c r="G23" s="291"/>
      <c r="H23" s="292"/>
      <c r="I23" s="302">
        <f t="shared" si="5"/>
        <v>0</v>
      </c>
      <c r="K23" s="130"/>
      <c r="L23" s="308">
        <f t="shared" si="6"/>
        <v>0</v>
      </c>
      <c r="M23" s="15"/>
      <c r="N23" s="290"/>
      <c r="O23" s="323"/>
      <c r="P23" s="290">
        <f t="shared" si="1"/>
        <v>0</v>
      </c>
      <c r="Q23" s="291"/>
      <c r="R23" s="292"/>
      <c r="S23" s="302">
        <f t="shared" si="7"/>
        <v>0</v>
      </c>
      <c r="U23" s="130"/>
      <c r="V23" s="308">
        <f t="shared" si="8"/>
        <v>0</v>
      </c>
      <c r="W23" s="15"/>
      <c r="X23" s="290"/>
      <c r="Y23" s="323"/>
      <c r="Z23" s="290">
        <f t="shared" si="2"/>
        <v>0</v>
      </c>
      <c r="AA23" s="291"/>
      <c r="AB23" s="292"/>
      <c r="AC23" s="302">
        <f t="shared" si="9"/>
        <v>0</v>
      </c>
    </row>
    <row r="24" spans="1:29" x14ac:dyDescent="0.25">
      <c r="A24" s="129"/>
      <c r="B24" s="308">
        <f t="shared" si="4"/>
        <v>0</v>
      </c>
      <c r="C24" s="15"/>
      <c r="D24" s="290"/>
      <c r="E24" s="323"/>
      <c r="F24" s="290">
        <f t="shared" si="3"/>
        <v>0</v>
      </c>
      <c r="G24" s="291"/>
      <c r="H24" s="292"/>
      <c r="I24" s="302">
        <f t="shared" si="5"/>
        <v>0</v>
      </c>
      <c r="K24" s="129"/>
      <c r="L24" s="308">
        <f t="shared" si="6"/>
        <v>0</v>
      </c>
      <c r="M24" s="15"/>
      <c r="N24" s="290"/>
      <c r="O24" s="323"/>
      <c r="P24" s="290">
        <f t="shared" si="1"/>
        <v>0</v>
      </c>
      <c r="Q24" s="291"/>
      <c r="R24" s="292"/>
      <c r="S24" s="302">
        <f t="shared" si="7"/>
        <v>0</v>
      </c>
      <c r="U24" s="129"/>
      <c r="V24" s="308">
        <f t="shared" si="8"/>
        <v>0</v>
      </c>
      <c r="W24" s="15"/>
      <c r="X24" s="290"/>
      <c r="Y24" s="323"/>
      <c r="Z24" s="290">
        <f t="shared" si="2"/>
        <v>0</v>
      </c>
      <c r="AA24" s="291"/>
      <c r="AB24" s="292"/>
      <c r="AC24" s="302">
        <f t="shared" si="9"/>
        <v>0</v>
      </c>
    </row>
    <row r="25" spans="1:29" x14ac:dyDescent="0.25">
      <c r="A25" s="129"/>
      <c r="B25" s="308">
        <f t="shared" si="4"/>
        <v>0</v>
      </c>
      <c r="C25" s="15"/>
      <c r="D25" s="290"/>
      <c r="E25" s="323"/>
      <c r="F25" s="290">
        <f t="shared" si="3"/>
        <v>0</v>
      </c>
      <c r="G25" s="291"/>
      <c r="H25" s="292"/>
      <c r="I25" s="302">
        <f t="shared" si="5"/>
        <v>0</v>
      </c>
      <c r="K25" s="129"/>
      <c r="L25" s="308">
        <f t="shared" si="6"/>
        <v>0</v>
      </c>
      <c r="M25" s="15"/>
      <c r="N25" s="290"/>
      <c r="O25" s="323"/>
      <c r="P25" s="290">
        <f t="shared" si="1"/>
        <v>0</v>
      </c>
      <c r="Q25" s="291"/>
      <c r="R25" s="292"/>
      <c r="S25" s="302">
        <f t="shared" si="7"/>
        <v>0</v>
      </c>
      <c r="U25" s="129"/>
      <c r="V25" s="308">
        <f t="shared" si="8"/>
        <v>0</v>
      </c>
      <c r="W25" s="15"/>
      <c r="X25" s="290"/>
      <c r="Y25" s="323"/>
      <c r="Z25" s="290">
        <f t="shared" si="2"/>
        <v>0</v>
      </c>
      <c r="AA25" s="291"/>
      <c r="AB25" s="292"/>
      <c r="AC25" s="302">
        <f t="shared" si="9"/>
        <v>0</v>
      </c>
    </row>
    <row r="26" spans="1:29" x14ac:dyDescent="0.25">
      <c r="A26" s="129"/>
      <c r="B26" s="211">
        <f t="shared" si="4"/>
        <v>0</v>
      </c>
      <c r="C26" s="15"/>
      <c r="D26" s="290"/>
      <c r="E26" s="323"/>
      <c r="F26" s="290">
        <f t="shared" si="3"/>
        <v>0</v>
      </c>
      <c r="G26" s="291"/>
      <c r="H26" s="292"/>
      <c r="I26" s="302">
        <f t="shared" si="5"/>
        <v>0</v>
      </c>
      <c r="K26" s="129"/>
      <c r="L26" s="211">
        <f t="shared" si="6"/>
        <v>0</v>
      </c>
      <c r="M26" s="15"/>
      <c r="N26" s="290"/>
      <c r="O26" s="323"/>
      <c r="P26" s="290">
        <f t="shared" si="1"/>
        <v>0</v>
      </c>
      <c r="Q26" s="291"/>
      <c r="R26" s="292"/>
      <c r="S26" s="302">
        <f t="shared" si="7"/>
        <v>0</v>
      </c>
      <c r="U26" s="129"/>
      <c r="V26" s="211">
        <f t="shared" si="8"/>
        <v>0</v>
      </c>
      <c r="W26" s="15"/>
      <c r="X26" s="290"/>
      <c r="Y26" s="323"/>
      <c r="Z26" s="290">
        <f t="shared" si="2"/>
        <v>0</v>
      </c>
      <c r="AA26" s="291"/>
      <c r="AB26" s="292"/>
      <c r="AC26" s="302">
        <f t="shared" si="9"/>
        <v>0</v>
      </c>
    </row>
    <row r="27" spans="1:29" x14ac:dyDescent="0.25">
      <c r="A27" s="129"/>
      <c r="B27" s="308">
        <f t="shared" si="4"/>
        <v>0</v>
      </c>
      <c r="C27" s="15"/>
      <c r="D27" s="290"/>
      <c r="E27" s="323"/>
      <c r="F27" s="290">
        <f t="shared" si="3"/>
        <v>0</v>
      </c>
      <c r="G27" s="291"/>
      <c r="H27" s="292"/>
      <c r="I27" s="302">
        <f t="shared" si="5"/>
        <v>0</v>
      </c>
      <c r="K27" s="129"/>
      <c r="L27" s="308">
        <f t="shared" si="6"/>
        <v>0</v>
      </c>
      <c r="M27" s="15"/>
      <c r="N27" s="290"/>
      <c r="O27" s="323"/>
      <c r="P27" s="290">
        <f t="shared" si="1"/>
        <v>0</v>
      </c>
      <c r="Q27" s="291"/>
      <c r="R27" s="292"/>
      <c r="S27" s="302">
        <f t="shared" si="7"/>
        <v>0</v>
      </c>
      <c r="U27" s="129"/>
      <c r="V27" s="308">
        <f t="shared" si="8"/>
        <v>0</v>
      </c>
      <c r="W27" s="15"/>
      <c r="X27" s="290"/>
      <c r="Y27" s="323"/>
      <c r="Z27" s="290">
        <f t="shared" si="2"/>
        <v>0</v>
      </c>
      <c r="AA27" s="291"/>
      <c r="AB27" s="292"/>
      <c r="AC27" s="302">
        <f t="shared" si="9"/>
        <v>0</v>
      </c>
    </row>
    <row r="28" spans="1:29" x14ac:dyDescent="0.25">
      <c r="A28" s="129"/>
      <c r="B28" s="211">
        <f t="shared" si="4"/>
        <v>0</v>
      </c>
      <c r="C28" s="15"/>
      <c r="D28" s="290"/>
      <c r="E28" s="323"/>
      <c r="F28" s="290">
        <f t="shared" si="3"/>
        <v>0</v>
      </c>
      <c r="G28" s="291"/>
      <c r="H28" s="292"/>
      <c r="I28" s="302">
        <f t="shared" si="5"/>
        <v>0</v>
      </c>
      <c r="K28" s="129"/>
      <c r="L28" s="211">
        <f t="shared" si="6"/>
        <v>0</v>
      </c>
      <c r="M28" s="15"/>
      <c r="N28" s="290"/>
      <c r="O28" s="323"/>
      <c r="P28" s="290">
        <f t="shared" si="1"/>
        <v>0</v>
      </c>
      <c r="Q28" s="291"/>
      <c r="R28" s="292"/>
      <c r="S28" s="302">
        <f t="shared" si="7"/>
        <v>0</v>
      </c>
      <c r="U28" s="129"/>
      <c r="V28" s="211">
        <f t="shared" si="8"/>
        <v>0</v>
      </c>
      <c r="W28" s="15"/>
      <c r="X28" s="290"/>
      <c r="Y28" s="323"/>
      <c r="Z28" s="290">
        <f t="shared" si="2"/>
        <v>0</v>
      </c>
      <c r="AA28" s="291"/>
      <c r="AB28" s="292"/>
      <c r="AC28" s="302">
        <f t="shared" si="9"/>
        <v>0</v>
      </c>
    </row>
    <row r="29" spans="1:29" x14ac:dyDescent="0.25">
      <c r="A29" s="129"/>
      <c r="B29" s="308">
        <f t="shared" si="4"/>
        <v>0</v>
      </c>
      <c r="C29" s="15"/>
      <c r="D29" s="290"/>
      <c r="E29" s="323"/>
      <c r="F29" s="290">
        <f t="shared" si="3"/>
        <v>0</v>
      </c>
      <c r="G29" s="291"/>
      <c r="H29" s="292"/>
      <c r="I29" s="302">
        <f t="shared" si="5"/>
        <v>0</v>
      </c>
      <c r="K29" s="129"/>
      <c r="L29" s="308">
        <f t="shared" si="6"/>
        <v>0</v>
      </c>
      <c r="M29" s="15"/>
      <c r="N29" s="290"/>
      <c r="O29" s="323"/>
      <c r="P29" s="290">
        <f t="shared" si="1"/>
        <v>0</v>
      </c>
      <c r="Q29" s="291"/>
      <c r="R29" s="292"/>
      <c r="S29" s="302">
        <f t="shared" si="7"/>
        <v>0</v>
      </c>
      <c r="U29" s="129"/>
      <c r="V29" s="308">
        <f t="shared" si="8"/>
        <v>0</v>
      </c>
      <c r="W29" s="15"/>
      <c r="X29" s="290"/>
      <c r="Y29" s="323"/>
      <c r="Z29" s="290">
        <f t="shared" si="2"/>
        <v>0</v>
      </c>
      <c r="AA29" s="291"/>
      <c r="AB29" s="292"/>
      <c r="AC29" s="302">
        <f t="shared" si="9"/>
        <v>0</v>
      </c>
    </row>
    <row r="30" spans="1:29" x14ac:dyDescent="0.25">
      <c r="A30" s="129"/>
      <c r="B30" s="308">
        <f t="shared" si="4"/>
        <v>0</v>
      </c>
      <c r="C30" s="15"/>
      <c r="D30" s="290"/>
      <c r="E30" s="323"/>
      <c r="F30" s="290">
        <f t="shared" si="3"/>
        <v>0</v>
      </c>
      <c r="G30" s="291"/>
      <c r="H30" s="292"/>
      <c r="I30" s="302">
        <f t="shared" si="5"/>
        <v>0</v>
      </c>
      <c r="K30" s="129"/>
      <c r="L30" s="308">
        <f t="shared" si="6"/>
        <v>0</v>
      </c>
      <c r="M30" s="15"/>
      <c r="N30" s="290"/>
      <c r="O30" s="323"/>
      <c r="P30" s="290">
        <f t="shared" si="1"/>
        <v>0</v>
      </c>
      <c r="Q30" s="291"/>
      <c r="R30" s="292"/>
      <c r="S30" s="302">
        <f t="shared" si="7"/>
        <v>0</v>
      </c>
      <c r="U30" s="129"/>
      <c r="V30" s="308">
        <f t="shared" si="8"/>
        <v>0</v>
      </c>
      <c r="W30" s="15"/>
      <c r="X30" s="290"/>
      <c r="Y30" s="323"/>
      <c r="Z30" s="290">
        <f t="shared" si="2"/>
        <v>0</v>
      </c>
      <c r="AA30" s="291"/>
      <c r="AB30" s="292"/>
      <c r="AC30" s="302">
        <f t="shared" si="9"/>
        <v>0</v>
      </c>
    </row>
    <row r="31" spans="1:29" x14ac:dyDescent="0.25">
      <c r="A31" s="129"/>
      <c r="B31" s="308">
        <f t="shared" si="4"/>
        <v>0</v>
      </c>
      <c r="C31" s="15"/>
      <c r="D31" s="290"/>
      <c r="E31" s="323"/>
      <c r="F31" s="290">
        <f t="shared" si="3"/>
        <v>0</v>
      </c>
      <c r="G31" s="291"/>
      <c r="H31" s="292"/>
      <c r="I31" s="302">
        <f t="shared" si="5"/>
        <v>0</v>
      </c>
      <c r="K31" s="129"/>
      <c r="L31" s="308">
        <f t="shared" si="6"/>
        <v>0</v>
      </c>
      <c r="M31" s="15"/>
      <c r="N31" s="290"/>
      <c r="O31" s="323"/>
      <c r="P31" s="290">
        <f t="shared" si="1"/>
        <v>0</v>
      </c>
      <c r="Q31" s="291"/>
      <c r="R31" s="292"/>
      <c r="S31" s="302">
        <f t="shared" si="7"/>
        <v>0</v>
      </c>
      <c r="U31" s="129"/>
      <c r="V31" s="308">
        <f t="shared" si="8"/>
        <v>0</v>
      </c>
      <c r="W31" s="15"/>
      <c r="X31" s="290"/>
      <c r="Y31" s="323"/>
      <c r="Z31" s="290">
        <f t="shared" si="2"/>
        <v>0</v>
      </c>
      <c r="AA31" s="291"/>
      <c r="AB31" s="292"/>
      <c r="AC31" s="302">
        <f t="shared" si="9"/>
        <v>0</v>
      </c>
    </row>
    <row r="32" spans="1:29" x14ac:dyDescent="0.25">
      <c r="A32" s="129"/>
      <c r="B32" s="308">
        <f t="shared" si="4"/>
        <v>0</v>
      </c>
      <c r="C32" s="15"/>
      <c r="D32" s="290"/>
      <c r="E32" s="323"/>
      <c r="F32" s="290">
        <f t="shared" si="3"/>
        <v>0</v>
      </c>
      <c r="G32" s="291"/>
      <c r="H32" s="292"/>
      <c r="I32" s="302">
        <f t="shared" si="5"/>
        <v>0</v>
      </c>
      <c r="K32" s="129"/>
      <c r="L32" s="308">
        <f t="shared" si="6"/>
        <v>0</v>
      </c>
      <c r="M32" s="15"/>
      <c r="N32" s="290"/>
      <c r="O32" s="323"/>
      <c r="P32" s="290">
        <f t="shared" si="1"/>
        <v>0</v>
      </c>
      <c r="Q32" s="291"/>
      <c r="R32" s="292"/>
      <c r="S32" s="302">
        <f t="shared" si="7"/>
        <v>0</v>
      </c>
      <c r="U32" s="129"/>
      <c r="V32" s="308">
        <f t="shared" si="8"/>
        <v>0</v>
      </c>
      <c r="W32" s="15"/>
      <c r="X32" s="290"/>
      <c r="Y32" s="323"/>
      <c r="Z32" s="290">
        <f t="shared" si="2"/>
        <v>0</v>
      </c>
      <c r="AA32" s="291"/>
      <c r="AB32" s="292"/>
      <c r="AC32" s="302">
        <f t="shared" si="9"/>
        <v>0</v>
      </c>
    </row>
    <row r="33" spans="1:29" x14ac:dyDescent="0.25">
      <c r="A33" s="129"/>
      <c r="B33" s="308">
        <f t="shared" si="4"/>
        <v>0</v>
      </c>
      <c r="C33" s="15"/>
      <c r="D33" s="290"/>
      <c r="E33" s="323"/>
      <c r="F33" s="290">
        <f t="shared" si="3"/>
        <v>0</v>
      </c>
      <c r="G33" s="291"/>
      <c r="H33" s="292"/>
      <c r="I33" s="302">
        <f t="shared" si="5"/>
        <v>0</v>
      </c>
      <c r="K33" s="129"/>
      <c r="L33" s="308">
        <f t="shared" si="6"/>
        <v>0</v>
      </c>
      <c r="M33" s="15"/>
      <c r="N33" s="290"/>
      <c r="O33" s="323"/>
      <c r="P33" s="290">
        <f t="shared" si="1"/>
        <v>0</v>
      </c>
      <c r="Q33" s="291"/>
      <c r="R33" s="292"/>
      <c r="S33" s="302">
        <f t="shared" si="7"/>
        <v>0</v>
      </c>
      <c r="U33" s="129"/>
      <c r="V33" s="308">
        <f t="shared" si="8"/>
        <v>0</v>
      </c>
      <c r="W33" s="15"/>
      <c r="X33" s="290"/>
      <c r="Y33" s="323"/>
      <c r="Z33" s="290">
        <f t="shared" si="2"/>
        <v>0</v>
      </c>
      <c r="AA33" s="291"/>
      <c r="AB33" s="292"/>
      <c r="AC33" s="302">
        <f t="shared" si="9"/>
        <v>0</v>
      </c>
    </row>
    <row r="34" spans="1:29" x14ac:dyDescent="0.25">
      <c r="A34" s="129"/>
      <c r="B34" s="308">
        <f t="shared" si="4"/>
        <v>0</v>
      </c>
      <c r="C34" s="15"/>
      <c r="D34" s="290"/>
      <c r="E34" s="323"/>
      <c r="F34" s="290">
        <f t="shared" si="3"/>
        <v>0</v>
      </c>
      <c r="G34" s="291"/>
      <c r="H34" s="292"/>
      <c r="I34" s="302">
        <f t="shared" si="5"/>
        <v>0</v>
      </c>
      <c r="K34" s="129"/>
      <c r="L34" s="308">
        <f t="shared" si="6"/>
        <v>0</v>
      </c>
      <c r="M34" s="15"/>
      <c r="N34" s="290"/>
      <c r="O34" s="323"/>
      <c r="P34" s="290">
        <f t="shared" si="1"/>
        <v>0</v>
      </c>
      <c r="Q34" s="291"/>
      <c r="R34" s="292"/>
      <c r="S34" s="302">
        <f t="shared" si="7"/>
        <v>0</v>
      </c>
      <c r="U34" s="129"/>
      <c r="V34" s="308">
        <f t="shared" si="8"/>
        <v>0</v>
      </c>
      <c r="W34" s="15"/>
      <c r="X34" s="290"/>
      <c r="Y34" s="323"/>
      <c r="Z34" s="290">
        <f t="shared" si="2"/>
        <v>0</v>
      </c>
      <c r="AA34" s="291"/>
      <c r="AB34" s="292"/>
      <c r="AC34" s="302">
        <f t="shared" si="9"/>
        <v>0</v>
      </c>
    </row>
    <row r="35" spans="1:29" x14ac:dyDescent="0.25">
      <c r="A35" s="129"/>
      <c r="B35" s="308">
        <f t="shared" si="4"/>
        <v>0</v>
      </c>
      <c r="C35" s="15"/>
      <c r="D35" s="290"/>
      <c r="E35" s="323"/>
      <c r="F35" s="290">
        <f t="shared" si="3"/>
        <v>0</v>
      </c>
      <c r="G35" s="291"/>
      <c r="H35" s="292"/>
      <c r="I35" s="302">
        <f t="shared" si="5"/>
        <v>0</v>
      </c>
      <c r="K35" s="129"/>
      <c r="L35" s="308">
        <f t="shared" si="6"/>
        <v>0</v>
      </c>
      <c r="M35" s="15"/>
      <c r="N35" s="290"/>
      <c r="O35" s="323"/>
      <c r="P35" s="290">
        <f t="shared" si="1"/>
        <v>0</v>
      </c>
      <c r="Q35" s="291"/>
      <c r="R35" s="292"/>
      <c r="S35" s="302">
        <f t="shared" si="7"/>
        <v>0</v>
      </c>
      <c r="U35" s="129"/>
      <c r="V35" s="308">
        <f t="shared" si="8"/>
        <v>0</v>
      </c>
      <c r="W35" s="15"/>
      <c r="X35" s="290"/>
      <c r="Y35" s="323"/>
      <c r="Z35" s="290">
        <f t="shared" si="2"/>
        <v>0</v>
      </c>
      <c r="AA35" s="291"/>
      <c r="AB35" s="292"/>
      <c r="AC35" s="302">
        <f t="shared" si="9"/>
        <v>0</v>
      </c>
    </row>
    <row r="36" spans="1:29" x14ac:dyDescent="0.25">
      <c r="A36" s="129" t="s">
        <v>22</v>
      </c>
      <c r="B36" s="308">
        <f t="shared" si="4"/>
        <v>0</v>
      </c>
      <c r="C36" s="15"/>
      <c r="D36" s="290"/>
      <c r="E36" s="323"/>
      <c r="F36" s="290">
        <f t="shared" si="3"/>
        <v>0</v>
      </c>
      <c r="G36" s="291"/>
      <c r="H36" s="292"/>
      <c r="I36" s="302">
        <f t="shared" si="5"/>
        <v>0</v>
      </c>
      <c r="K36" s="129" t="s">
        <v>22</v>
      </c>
      <c r="L36" s="308">
        <f t="shared" si="6"/>
        <v>0</v>
      </c>
      <c r="M36" s="15"/>
      <c r="N36" s="290"/>
      <c r="O36" s="323"/>
      <c r="P36" s="290">
        <f t="shared" si="1"/>
        <v>0</v>
      </c>
      <c r="Q36" s="291"/>
      <c r="R36" s="292"/>
      <c r="S36" s="302">
        <f t="shared" si="7"/>
        <v>0</v>
      </c>
      <c r="U36" s="129" t="s">
        <v>22</v>
      </c>
      <c r="V36" s="308">
        <f t="shared" si="8"/>
        <v>0</v>
      </c>
      <c r="W36" s="15"/>
      <c r="X36" s="290"/>
      <c r="Y36" s="323"/>
      <c r="Z36" s="290">
        <f t="shared" si="2"/>
        <v>0</v>
      </c>
      <c r="AA36" s="291"/>
      <c r="AB36" s="292"/>
      <c r="AC36" s="302">
        <f t="shared" si="9"/>
        <v>0</v>
      </c>
    </row>
    <row r="37" spans="1:29" x14ac:dyDescent="0.25">
      <c r="A37" s="130"/>
      <c r="B37" s="308">
        <f t="shared" si="4"/>
        <v>0</v>
      </c>
      <c r="C37" s="15"/>
      <c r="D37" s="290"/>
      <c r="E37" s="323"/>
      <c r="F37" s="290">
        <f t="shared" si="3"/>
        <v>0</v>
      </c>
      <c r="G37" s="291"/>
      <c r="H37" s="292"/>
      <c r="I37" s="302">
        <f t="shared" si="5"/>
        <v>0</v>
      </c>
      <c r="K37" s="130"/>
      <c r="L37" s="308">
        <f t="shared" si="6"/>
        <v>0</v>
      </c>
      <c r="M37" s="15"/>
      <c r="N37" s="290"/>
      <c r="O37" s="323"/>
      <c r="P37" s="290">
        <f t="shared" si="1"/>
        <v>0</v>
      </c>
      <c r="Q37" s="291"/>
      <c r="R37" s="292"/>
      <c r="S37" s="302">
        <f t="shared" si="7"/>
        <v>0</v>
      </c>
      <c r="U37" s="130"/>
      <c r="V37" s="308">
        <f t="shared" si="8"/>
        <v>0</v>
      </c>
      <c r="W37" s="15"/>
      <c r="X37" s="290"/>
      <c r="Y37" s="323"/>
      <c r="Z37" s="290">
        <f t="shared" si="2"/>
        <v>0</v>
      </c>
      <c r="AA37" s="291"/>
      <c r="AB37" s="292"/>
      <c r="AC37" s="302">
        <f t="shared" si="9"/>
        <v>0</v>
      </c>
    </row>
    <row r="38" spans="1:29" x14ac:dyDescent="0.25">
      <c r="A38" s="129"/>
      <c r="B38" s="308">
        <f t="shared" si="4"/>
        <v>0</v>
      </c>
      <c r="C38" s="15"/>
      <c r="D38" s="290"/>
      <c r="E38" s="323"/>
      <c r="F38" s="290">
        <f t="shared" si="3"/>
        <v>0</v>
      </c>
      <c r="G38" s="291"/>
      <c r="H38" s="292"/>
      <c r="I38" s="302">
        <f t="shared" si="5"/>
        <v>0</v>
      </c>
      <c r="K38" s="129"/>
      <c r="L38" s="308">
        <f t="shared" si="6"/>
        <v>0</v>
      </c>
      <c r="M38" s="15"/>
      <c r="N38" s="290"/>
      <c r="O38" s="323"/>
      <c r="P38" s="290">
        <f t="shared" si="1"/>
        <v>0</v>
      </c>
      <c r="Q38" s="291"/>
      <c r="R38" s="292"/>
      <c r="S38" s="302">
        <f t="shared" si="7"/>
        <v>0</v>
      </c>
      <c r="U38" s="129"/>
      <c r="V38" s="308">
        <f t="shared" si="8"/>
        <v>0</v>
      </c>
      <c r="W38" s="15"/>
      <c r="X38" s="290"/>
      <c r="Y38" s="323"/>
      <c r="Z38" s="290">
        <f t="shared" si="2"/>
        <v>0</v>
      </c>
      <c r="AA38" s="291"/>
      <c r="AB38" s="292"/>
      <c r="AC38" s="302">
        <f t="shared" si="9"/>
        <v>0</v>
      </c>
    </row>
    <row r="39" spans="1:29" x14ac:dyDescent="0.25">
      <c r="A39" s="129"/>
      <c r="B39" s="87">
        <f t="shared" si="4"/>
        <v>0</v>
      </c>
      <c r="C39" s="15"/>
      <c r="D39" s="290"/>
      <c r="E39" s="323"/>
      <c r="F39" s="290">
        <f t="shared" si="3"/>
        <v>0</v>
      </c>
      <c r="G39" s="291"/>
      <c r="H39" s="292"/>
      <c r="I39" s="302">
        <f t="shared" si="5"/>
        <v>0</v>
      </c>
      <c r="K39" s="129"/>
      <c r="L39" s="87">
        <f t="shared" si="6"/>
        <v>0</v>
      </c>
      <c r="M39" s="15"/>
      <c r="N39" s="290"/>
      <c r="O39" s="323"/>
      <c r="P39" s="290">
        <f t="shared" si="1"/>
        <v>0</v>
      </c>
      <c r="Q39" s="291"/>
      <c r="R39" s="292"/>
      <c r="S39" s="302">
        <f t="shared" si="7"/>
        <v>0</v>
      </c>
      <c r="U39" s="129"/>
      <c r="V39" s="87">
        <f t="shared" si="8"/>
        <v>0</v>
      </c>
      <c r="W39" s="15"/>
      <c r="X39" s="290"/>
      <c r="Y39" s="323"/>
      <c r="Z39" s="290">
        <f t="shared" si="2"/>
        <v>0</v>
      </c>
      <c r="AA39" s="291"/>
      <c r="AB39" s="292"/>
      <c r="AC39" s="302">
        <f t="shared" si="9"/>
        <v>0</v>
      </c>
    </row>
    <row r="40" spans="1:29" x14ac:dyDescent="0.25">
      <c r="A40" s="129"/>
      <c r="B40" s="87">
        <f t="shared" si="4"/>
        <v>0</v>
      </c>
      <c r="C40" s="15"/>
      <c r="D40" s="290"/>
      <c r="E40" s="323"/>
      <c r="F40" s="290">
        <f t="shared" si="3"/>
        <v>0</v>
      </c>
      <c r="G40" s="291"/>
      <c r="H40" s="292"/>
      <c r="I40" s="302">
        <f t="shared" si="5"/>
        <v>0</v>
      </c>
      <c r="K40" s="129"/>
      <c r="L40" s="87">
        <f t="shared" si="6"/>
        <v>0</v>
      </c>
      <c r="M40" s="15"/>
      <c r="N40" s="290"/>
      <c r="O40" s="323"/>
      <c r="P40" s="290">
        <f t="shared" si="1"/>
        <v>0</v>
      </c>
      <c r="Q40" s="291"/>
      <c r="R40" s="292"/>
      <c r="S40" s="302">
        <f t="shared" si="7"/>
        <v>0</v>
      </c>
      <c r="U40" s="129"/>
      <c r="V40" s="87">
        <f t="shared" si="8"/>
        <v>0</v>
      </c>
      <c r="W40" s="15"/>
      <c r="X40" s="290"/>
      <c r="Y40" s="323"/>
      <c r="Z40" s="290">
        <f t="shared" si="2"/>
        <v>0</v>
      </c>
      <c r="AA40" s="291"/>
      <c r="AB40" s="292"/>
      <c r="AC40" s="302">
        <f t="shared" si="9"/>
        <v>0</v>
      </c>
    </row>
    <row r="41" spans="1:29" x14ac:dyDescent="0.25">
      <c r="A41" s="129"/>
      <c r="B41" s="87">
        <f t="shared" si="4"/>
        <v>0</v>
      </c>
      <c r="C41" s="15"/>
      <c r="D41" s="290"/>
      <c r="E41" s="323"/>
      <c r="F41" s="290">
        <f t="shared" si="3"/>
        <v>0</v>
      </c>
      <c r="G41" s="291"/>
      <c r="H41" s="292"/>
      <c r="I41" s="302">
        <f t="shared" si="5"/>
        <v>0</v>
      </c>
      <c r="K41" s="129"/>
      <c r="L41" s="87">
        <f t="shared" si="6"/>
        <v>0</v>
      </c>
      <c r="M41" s="15"/>
      <c r="N41" s="290"/>
      <c r="O41" s="323"/>
      <c r="P41" s="290">
        <f t="shared" si="1"/>
        <v>0</v>
      </c>
      <c r="Q41" s="291"/>
      <c r="R41" s="292"/>
      <c r="S41" s="302">
        <f t="shared" si="7"/>
        <v>0</v>
      </c>
      <c r="U41" s="129"/>
      <c r="V41" s="87">
        <f t="shared" si="8"/>
        <v>0</v>
      </c>
      <c r="W41" s="15"/>
      <c r="X41" s="290"/>
      <c r="Y41" s="323"/>
      <c r="Z41" s="290">
        <f t="shared" si="2"/>
        <v>0</v>
      </c>
      <c r="AA41" s="291"/>
      <c r="AB41" s="292"/>
      <c r="AC41" s="302">
        <f t="shared" si="9"/>
        <v>0</v>
      </c>
    </row>
    <row r="42" spans="1:29" x14ac:dyDescent="0.25">
      <c r="A42" s="129"/>
      <c r="B42" s="87">
        <f t="shared" si="4"/>
        <v>0</v>
      </c>
      <c r="C42" s="15"/>
      <c r="D42" s="290"/>
      <c r="E42" s="323"/>
      <c r="F42" s="290">
        <f t="shared" si="3"/>
        <v>0</v>
      </c>
      <c r="G42" s="291"/>
      <c r="H42" s="292"/>
      <c r="I42" s="302">
        <f t="shared" si="5"/>
        <v>0</v>
      </c>
      <c r="K42" s="129"/>
      <c r="L42" s="87">
        <f t="shared" si="6"/>
        <v>0</v>
      </c>
      <c r="M42" s="15"/>
      <c r="N42" s="290"/>
      <c r="O42" s="323"/>
      <c r="P42" s="290">
        <f t="shared" si="1"/>
        <v>0</v>
      </c>
      <c r="Q42" s="291"/>
      <c r="R42" s="292"/>
      <c r="S42" s="302">
        <f t="shared" si="7"/>
        <v>0</v>
      </c>
      <c r="U42" s="129"/>
      <c r="V42" s="87">
        <f t="shared" si="8"/>
        <v>0</v>
      </c>
      <c r="W42" s="15"/>
      <c r="X42" s="290"/>
      <c r="Y42" s="323"/>
      <c r="Z42" s="290">
        <f t="shared" si="2"/>
        <v>0</v>
      </c>
      <c r="AA42" s="291"/>
      <c r="AB42" s="292"/>
      <c r="AC42" s="302">
        <f t="shared" si="9"/>
        <v>0</v>
      </c>
    </row>
    <row r="43" spans="1:29" x14ac:dyDescent="0.25">
      <c r="A43" s="129"/>
      <c r="B43" s="87">
        <f t="shared" si="4"/>
        <v>0</v>
      </c>
      <c r="C43" s="15"/>
      <c r="D43" s="290"/>
      <c r="E43" s="323"/>
      <c r="F43" s="290">
        <f t="shared" si="3"/>
        <v>0</v>
      </c>
      <c r="G43" s="291"/>
      <c r="H43" s="292"/>
      <c r="I43" s="302">
        <f t="shared" si="5"/>
        <v>0</v>
      </c>
      <c r="K43" s="129"/>
      <c r="L43" s="87">
        <f t="shared" si="6"/>
        <v>0</v>
      </c>
      <c r="M43" s="15"/>
      <c r="N43" s="290"/>
      <c r="O43" s="323"/>
      <c r="P43" s="290">
        <f t="shared" si="1"/>
        <v>0</v>
      </c>
      <c r="Q43" s="291"/>
      <c r="R43" s="292"/>
      <c r="S43" s="302">
        <f t="shared" si="7"/>
        <v>0</v>
      </c>
      <c r="U43" s="129"/>
      <c r="V43" s="87">
        <f t="shared" si="8"/>
        <v>0</v>
      </c>
      <c r="W43" s="15"/>
      <c r="X43" s="290"/>
      <c r="Y43" s="323"/>
      <c r="Z43" s="290">
        <f t="shared" si="2"/>
        <v>0</v>
      </c>
      <c r="AA43" s="291"/>
      <c r="AB43" s="292"/>
      <c r="AC43" s="302">
        <f t="shared" si="9"/>
        <v>0</v>
      </c>
    </row>
    <row r="44" spans="1:29" x14ac:dyDescent="0.25">
      <c r="A44" s="129"/>
      <c r="B44" s="87">
        <f t="shared" si="4"/>
        <v>0</v>
      </c>
      <c r="C44" s="15"/>
      <c r="D44" s="290"/>
      <c r="E44" s="323"/>
      <c r="F44" s="290">
        <f t="shared" si="3"/>
        <v>0</v>
      </c>
      <c r="G44" s="291"/>
      <c r="H44" s="292"/>
      <c r="I44" s="302">
        <f t="shared" si="5"/>
        <v>0</v>
      </c>
      <c r="K44" s="129"/>
      <c r="L44" s="87">
        <f t="shared" si="6"/>
        <v>0</v>
      </c>
      <c r="M44" s="15"/>
      <c r="N44" s="290"/>
      <c r="O44" s="323"/>
      <c r="P44" s="290">
        <f t="shared" si="1"/>
        <v>0</v>
      </c>
      <c r="Q44" s="291"/>
      <c r="R44" s="292"/>
      <c r="S44" s="302">
        <f t="shared" si="7"/>
        <v>0</v>
      </c>
      <c r="U44" s="129"/>
      <c r="V44" s="87">
        <f t="shared" si="8"/>
        <v>0</v>
      </c>
      <c r="W44" s="15"/>
      <c r="X44" s="290"/>
      <c r="Y44" s="323"/>
      <c r="Z44" s="290">
        <f t="shared" si="2"/>
        <v>0</v>
      </c>
      <c r="AA44" s="291"/>
      <c r="AB44" s="292"/>
      <c r="AC44" s="302">
        <f t="shared" si="9"/>
        <v>0</v>
      </c>
    </row>
    <row r="45" spans="1:29" x14ac:dyDescent="0.25">
      <c r="A45" s="129"/>
      <c r="B45" s="87">
        <f t="shared" si="4"/>
        <v>0</v>
      </c>
      <c r="C45" s="15"/>
      <c r="D45" s="290"/>
      <c r="E45" s="323"/>
      <c r="F45" s="290">
        <f t="shared" si="3"/>
        <v>0</v>
      </c>
      <c r="G45" s="291"/>
      <c r="H45" s="292"/>
      <c r="I45" s="302">
        <f t="shared" si="5"/>
        <v>0</v>
      </c>
      <c r="K45" s="129"/>
      <c r="L45" s="87">
        <f t="shared" si="6"/>
        <v>0</v>
      </c>
      <c r="M45" s="15"/>
      <c r="N45" s="290"/>
      <c r="O45" s="323"/>
      <c r="P45" s="290">
        <f t="shared" si="1"/>
        <v>0</v>
      </c>
      <c r="Q45" s="291"/>
      <c r="R45" s="292"/>
      <c r="S45" s="302">
        <f t="shared" si="7"/>
        <v>0</v>
      </c>
      <c r="U45" s="129"/>
      <c r="V45" s="87">
        <f t="shared" si="8"/>
        <v>0</v>
      </c>
      <c r="W45" s="15"/>
      <c r="X45" s="290"/>
      <c r="Y45" s="323"/>
      <c r="Z45" s="290">
        <f t="shared" si="2"/>
        <v>0</v>
      </c>
      <c r="AA45" s="291"/>
      <c r="AB45" s="292"/>
      <c r="AC45" s="302">
        <f t="shared" si="9"/>
        <v>0</v>
      </c>
    </row>
    <row r="46" spans="1:29" x14ac:dyDescent="0.25">
      <c r="A46" s="129"/>
      <c r="B46" s="87">
        <f t="shared" si="4"/>
        <v>0</v>
      </c>
      <c r="C46" s="15"/>
      <c r="D46" s="290"/>
      <c r="E46" s="323"/>
      <c r="F46" s="290">
        <f t="shared" si="3"/>
        <v>0</v>
      </c>
      <c r="G46" s="291"/>
      <c r="H46" s="292"/>
      <c r="I46" s="302">
        <f t="shared" si="5"/>
        <v>0</v>
      </c>
      <c r="K46" s="129"/>
      <c r="L46" s="87">
        <f t="shared" si="6"/>
        <v>0</v>
      </c>
      <c r="M46" s="15"/>
      <c r="N46" s="290"/>
      <c r="O46" s="323"/>
      <c r="P46" s="290">
        <f t="shared" si="1"/>
        <v>0</v>
      </c>
      <c r="Q46" s="291"/>
      <c r="R46" s="292"/>
      <c r="S46" s="302">
        <f t="shared" si="7"/>
        <v>0</v>
      </c>
      <c r="U46" s="129"/>
      <c r="V46" s="87">
        <f t="shared" si="8"/>
        <v>0</v>
      </c>
      <c r="W46" s="15"/>
      <c r="X46" s="290"/>
      <c r="Y46" s="323"/>
      <c r="Z46" s="290">
        <f t="shared" si="2"/>
        <v>0</v>
      </c>
      <c r="AA46" s="291"/>
      <c r="AB46" s="292"/>
      <c r="AC46" s="302">
        <f t="shared" si="9"/>
        <v>0</v>
      </c>
    </row>
    <row r="47" spans="1:29" x14ac:dyDescent="0.25">
      <c r="A47" s="129"/>
      <c r="B47" s="87">
        <f t="shared" si="4"/>
        <v>0</v>
      </c>
      <c r="C47" s="15"/>
      <c r="D47" s="290"/>
      <c r="E47" s="323"/>
      <c r="F47" s="290">
        <f t="shared" si="3"/>
        <v>0</v>
      </c>
      <c r="G47" s="291"/>
      <c r="H47" s="292"/>
      <c r="I47" s="302">
        <f t="shared" si="5"/>
        <v>0</v>
      </c>
      <c r="K47" s="129"/>
      <c r="L47" s="87">
        <f t="shared" si="6"/>
        <v>0</v>
      </c>
      <c r="M47" s="15"/>
      <c r="N47" s="290"/>
      <c r="O47" s="323"/>
      <c r="P47" s="290">
        <f t="shared" si="1"/>
        <v>0</v>
      </c>
      <c r="Q47" s="291"/>
      <c r="R47" s="292"/>
      <c r="S47" s="302">
        <f t="shared" si="7"/>
        <v>0</v>
      </c>
      <c r="U47" s="129"/>
      <c r="V47" s="87">
        <f t="shared" si="8"/>
        <v>0</v>
      </c>
      <c r="W47" s="15"/>
      <c r="X47" s="290"/>
      <c r="Y47" s="323"/>
      <c r="Z47" s="290">
        <f t="shared" si="2"/>
        <v>0</v>
      </c>
      <c r="AA47" s="291"/>
      <c r="AB47" s="292"/>
      <c r="AC47" s="302">
        <f t="shared" si="9"/>
        <v>0</v>
      </c>
    </row>
    <row r="48" spans="1:29" x14ac:dyDescent="0.25">
      <c r="A48" s="129"/>
      <c r="B48" s="87">
        <f t="shared" si="4"/>
        <v>0</v>
      </c>
      <c r="C48" s="15"/>
      <c r="D48" s="290"/>
      <c r="E48" s="323"/>
      <c r="F48" s="290">
        <f t="shared" si="3"/>
        <v>0</v>
      </c>
      <c r="G48" s="291"/>
      <c r="H48" s="292"/>
      <c r="I48" s="302">
        <f t="shared" si="5"/>
        <v>0</v>
      </c>
      <c r="K48" s="129"/>
      <c r="L48" s="87">
        <f t="shared" si="6"/>
        <v>0</v>
      </c>
      <c r="M48" s="15"/>
      <c r="N48" s="290"/>
      <c r="O48" s="323"/>
      <c r="P48" s="290">
        <f t="shared" si="1"/>
        <v>0</v>
      </c>
      <c r="Q48" s="291"/>
      <c r="R48" s="292"/>
      <c r="S48" s="302">
        <f t="shared" si="7"/>
        <v>0</v>
      </c>
      <c r="U48" s="129"/>
      <c r="V48" s="87">
        <f t="shared" si="8"/>
        <v>0</v>
      </c>
      <c r="W48" s="15"/>
      <c r="X48" s="290"/>
      <c r="Y48" s="323"/>
      <c r="Z48" s="290">
        <f t="shared" si="2"/>
        <v>0</v>
      </c>
      <c r="AA48" s="291"/>
      <c r="AB48" s="292"/>
      <c r="AC48" s="302">
        <f t="shared" si="9"/>
        <v>0</v>
      </c>
    </row>
    <row r="49" spans="1:29" x14ac:dyDescent="0.25">
      <c r="A49" s="129"/>
      <c r="B49" s="87">
        <f t="shared" si="4"/>
        <v>0</v>
      </c>
      <c r="C49" s="15"/>
      <c r="D49" s="290"/>
      <c r="E49" s="323"/>
      <c r="F49" s="290">
        <f t="shared" si="3"/>
        <v>0</v>
      </c>
      <c r="G49" s="291"/>
      <c r="H49" s="292"/>
      <c r="I49" s="302">
        <f t="shared" si="5"/>
        <v>0</v>
      </c>
      <c r="K49" s="129"/>
      <c r="L49" s="87">
        <f t="shared" si="6"/>
        <v>0</v>
      </c>
      <c r="M49" s="15"/>
      <c r="N49" s="290"/>
      <c r="O49" s="323"/>
      <c r="P49" s="290">
        <f t="shared" si="1"/>
        <v>0</v>
      </c>
      <c r="Q49" s="291"/>
      <c r="R49" s="292"/>
      <c r="S49" s="302">
        <f t="shared" si="7"/>
        <v>0</v>
      </c>
      <c r="U49" s="129"/>
      <c r="V49" s="87">
        <f t="shared" si="8"/>
        <v>0</v>
      </c>
      <c r="W49" s="15"/>
      <c r="X49" s="290"/>
      <c r="Y49" s="323"/>
      <c r="Z49" s="290">
        <f t="shared" si="2"/>
        <v>0</v>
      </c>
      <c r="AA49" s="291"/>
      <c r="AB49" s="292"/>
      <c r="AC49" s="302">
        <f t="shared" si="9"/>
        <v>0</v>
      </c>
    </row>
    <row r="50" spans="1:29" x14ac:dyDescent="0.25">
      <c r="A50" s="129"/>
      <c r="B50" s="87">
        <f t="shared" si="4"/>
        <v>0</v>
      </c>
      <c r="C50" s="15"/>
      <c r="D50" s="290"/>
      <c r="E50" s="323"/>
      <c r="F50" s="290">
        <f t="shared" si="3"/>
        <v>0</v>
      </c>
      <c r="G50" s="291"/>
      <c r="H50" s="292"/>
      <c r="I50" s="302">
        <f t="shared" si="5"/>
        <v>0</v>
      </c>
      <c r="K50" s="129"/>
      <c r="L50" s="87">
        <f t="shared" si="6"/>
        <v>0</v>
      </c>
      <c r="M50" s="15"/>
      <c r="N50" s="290"/>
      <c r="O50" s="323"/>
      <c r="P50" s="290">
        <f t="shared" si="1"/>
        <v>0</v>
      </c>
      <c r="Q50" s="291"/>
      <c r="R50" s="292"/>
      <c r="S50" s="302">
        <f t="shared" si="7"/>
        <v>0</v>
      </c>
      <c r="U50" s="129"/>
      <c r="V50" s="87">
        <f t="shared" si="8"/>
        <v>0</v>
      </c>
      <c r="W50" s="15"/>
      <c r="X50" s="290"/>
      <c r="Y50" s="323"/>
      <c r="Z50" s="290">
        <f t="shared" si="2"/>
        <v>0</v>
      </c>
      <c r="AA50" s="291"/>
      <c r="AB50" s="292"/>
      <c r="AC50" s="302">
        <f t="shared" si="9"/>
        <v>0</v>
      </c>
    </row>
    <row r="51" spans="1:29" x14ac:dyDescent="0.25">
      <c r="A51" s="129"/>
      <c r="B51" s="87">
        <f t="shared" si="4"/>
        <v>0</v>
      </c>
      <c r="C51" s="15"/>
      <c r="D51" s="290"/>
      <c r="E51" s="323"/>
      <c r="F51" s="290">
        <f t="shared" si="3"/>
        <v>0</v>
      </c>
      <c r="G51" s="291"/>
      <c r="H51" s="292"/>
      <c r="I51" s="302">
        <f t="shared" si="5"/>
        <v>0</v>
      </c>
      <c r="K51" s="129"/>
      <c r="L51" s="87">
        <f t="shared" si="6"/>
        <v>0</v>
      </c>
      <c r="M51" s="15"/>
      <c r="N51" s="290"/>
      <c r="O51" s="323"/>
      <c r="P51" s="290">
        <f t="shared" si="1"/>
        <v>0</v>
      </c>
      <c r="Q51" s="291"/>
      <c r="R51" s="292"/>
      <c r="S51" s="302">
        <f t="shared" si="7"/>
        <v>0</v>
      </c>
      <c r="U51" s="129"/>
      <c r="V51" s="87">
        <f t="shared" si="8"/>
        <v>0</v>
      </c>
      <c r="W51" s="15"/>
      <c r="X51" s="290"/>
      <c r="Y51" s="323"/>
      <c r="Z51" s="290">
        <f t="shared" si="2"/>
        <v>0</v>
      </c>
      <c r="AA51" s="291"/>
      <c r="AB51" s="292"/>
      <c r="AC51" s="302">
        <f t="shared" si="9"/>
        <v>0</v>
      </c>
    </row>
    <row r="52" spans="1:29" x14ac:dyDescent="0.25">
      <c r="A52" s="129"/>
      <c r="B52" s="87">
        <f t="shared" si="4"/>
        <v>0</v>
      </c>
      <c r="C52" s="15"/>
      <c r="D52" s="290"/>
      <c r="E52" s="323"/>
      <c r="F52" s="290">
        <f t="shared" si="3"/>
        <v>0</v>
      </c>
      <c r="G52" s="291"/>
      <c r="H52" s="292"/>
      <c r="I52" s="302">
        <f t="shared" si="5"/>
        <v>0</v>
      </c>
      <c r="K52" s="129"/>
      <c r="L52" s="87">
        <f t="shared" si="6"/>
        <v>0</v>
      </c>
      <c r="M52" s="15"/>
      <c r="N52" s="290"/>
      <c r="O52" s="323"/>
      <c r="P52" s="290">
        <f t="shared" si="1"/>
        <v>0</v>
      </c>
      <c r="Q52" s="291"/>
      <c r="R52" s="292"/>
      <c r="S52" s="302">
        <f t="shared" si="7"/>
        <v>0</v>
      </c>
      <c r="U52" s="129"/>
      <c r="V52" s="87">
        <f t="shared" si="8"/>
        <v>0</v>
      </c>
      <c r="W52" s="15"/>
      <c r="X52" s="290"/>
      <c r="Y52" s="323"/>
      <c r="Z52" s="290">
        <f t="shared" si="2"/>
        <v>0</v>
      </c>
      <c r="AA52" s="291"/>
      <c r="AB52" s="292"/>
      <c r="AC52" s="302">
        <f t="shared" si="9"/>
        <v>0</v>
      </c>
    </row>
    <row r="53" spans="1:29" x14ac:dyDescent="0.25">
      <c r="A53" s="129"/>
      <c r="B53" s="87">
        <f t="shared" si="4"/>
        <v>0</v>
      </c>
      <c r="C53" s="15"/>
      <c r="D53" s="290"/>
      <c r="E53" s="323"/>
      <c r="F53" s="290">
        <f t="shared" si="3"/>
        <v>0</v>
      </c>
      <c r="G53" s="291"/>
      <c r="H53" s="292"/>
      <c r="I53" s="302">
        <f t="shared" si="5"/>
        <v>0</v>
      </c>
      <c r="K53" s="129"/>
      <c r="L53" s="87">
        <f t="shared" si="6"/>
        <v>0</v>
      </c>
      <c r="M53" s="15"/>
      <c r="N53" s="290"/>
      <c r="O53" s="323"/>
      <c r="P53" s="290">
        <f t="shared" si="1"/>
        <v>0</v>
      </c>
      <c r="Q53" s="291"/>
      <c r="R53" s="292"/>
      <c r="S53" s="302">
        <f t="shared" si="7"/>
        <v>0</v>
      </c>
      <c r="U53" s="129"/>
      <c r="V53" s="87">
        <f t="shared" si="8"/>
        <v>0</v>
      </c>
      <c r="W53" s="15"/>
      <c r="X53" s="290"/>
      <c r="Y53" s="323"/>
      <c r="Z53" s="290">
        <f t="shared" si="2"/>
        <v>0</v>
      </c>
      <c r="AA53" s="291"/>
      <c r="AB53" s="292"/>
      <c r="AC53" s="302">
        <f t="shared" si="9"/>
        <v>0</v>
      </c>
    </row>
    <row r="54" spans="1:29" x14ac:dyDescent="0.25">
      <c r="A54" s="129"/>
      <c r="B54" s="87">
        <f t="shared" si="4"/>
        <v>0</v>
      </c>
      <c r="C54" s="15"/>
      <c r="D54" s="290"/>
      <c r="E54" s="323"/>
      <c r="F54" s="290">
        <f t="shared" si="3"/>
        <v>0</v>
      </c>
      <c r="G54" s="291"/>
      <c r="H54" s="292"/>
      <c r="I54" s="302">
        <f t="shared" si="5"/>
        <v>0</v>
      </c>
      <c r="K54" s="129"/>
      <c r="L54" s="87">
        <f t="shared" si="6"/>
        <v>0</v>
      </c>
      <c r="M54" s="15"/>
      <c r="N54" s="290"/>
      <c r="O54" s="323"/>
      <c r="P54" s="290">
        <f t="shared" si="1"/>
        <v>0</v>
      </c>
      <c r="Q54" s="291"/>
      <c r="R54" s="292"/>
      <c r="S54" s="302">
        <f t="shared" si="7"/>
        <v>0</v>
      </c>
      <c r="U54" s="129"/>
      <c r="V54" s="87">
        <f t="shared" si="8"/>
        <v>0</v>
      </c>
      <c r="W54" s="15"/>
      <c r="X54" s="290"/>
      <c r="Y54" s="323"/>
      <c r="Z54" s="290">
        <f t="shared" si="2"/>
        <v>0</v>
      </c>
      <c r="AA54" s="291"/>
      <c r="AB54" s="292"/>
      <c r="AC54" s="302">
        <f t="shared" si="9"/>
        <v>0</v>
      </c>
    </row>
    <row r="55" spans="1:29" x14ac:dyDescent="0.25">
      <c r="A55" s="129"/>
      <c r="B55" s="12">
        <f>B54-C55</f>
        <v>0</v>
      </c>
      <c r="C55" s="15"/>
      <c r="D55" s="290"/>
      <c r="E55" s="323"/>
      <c r="F55" s="290">
        <f t="shared" si="3"/>
        <v>0</v>
      </c>
      <c r="G55" s="291"/>
      <c r="H55" s="292"/>
      <c r="I55" s="302">
        <f t="shared" si="5"/>
        <v>0</v>
      </c>
      <c r="K55" s="129"/>
      <c r="L55" s="12">
        <f>L54-M55</f>
        <v>0</v>
      </c>
      <c r="M55" s="15"/>
      <c r="N55" s="290"/>
      <c r="O55" s="323"/>
      <c r="P55" s="290">
        <f t="shared" si="1"/>
        <v>0</v>
      </c>
      <c r="Q55" s="291"/>
      <c r="R55" s="292"/>
      <c r="S55" s="302">
        <f t="shared" si="7"/>
        <v>0</v>
      </c>
      <c r="U55" s="129"/>
      <c r="V55" s="12">
        <f>V54-W55</f>
        <v>0</v>
      </c>
      <c r="W55" s="15"/>
      <c r="X55" s="290"/>
      <c r="Y55" s="323"/>
      <c r="Z55" s="290">
        <f t="shared" si="2"/>
        <v>0</v>
      </c>
      <c r="AA55" s="291"/>
      <c r="AB55" s="292"/>
      <c r="AC55" s="302">
        <f t="shared" si="9"/>
        <v>0</v>
      </c>
    </row>
    <row r="56" spans="1:29" x14ac:dyDescent="0.25">
      <c r="A56" s="129"/>
      <c r="B56" s="12">
        <f t="shared" ref="B56:B75" si="10">B55-C56</f>
        <v>0</v>
      </c>
      <c r="C56" s="15"/>
      <c r="D56" s="290"/>
      <c r="E56" s="323"/>
      <c r="F56" s="290">
        <f t="shared" si="3"/>
        <v>0</v>
      </c>
      <c r="G56" s="291"/>
      <c r="H56" s="292"/>
      <c r="I56" s="302">
        <f t="shared" si="5"/>
        <v>0</v>
      </c>
      <c r="K56" s="129"/>
      <c r="L56" s="12">
        <f t="shared" ref="L56:L75" si="11">L55-M56</f>
        <v>0</v>
      </c>
      <c r="M56" s="15"/>
      <c r="N56" s="290"/>
      <c r="O56" s="323"/>
      <c r="P56" s="290">
        <f t="shared" si="1"/>
        <v>0</v>
      </c>
      <c r="Q56" s="291"/>
      <c r="R56" s="292"/>
      <c r="S56" s="302">
        <f t="shared" si="7"/>
        <v>0</v>
      </c>
      <c r="U56" s="129"/>
      <c r="V56" s="12">
        <f t="shared" ref="V56:V75" si="12">V55-W56</f>
        <v>0</v>
      </c>
      <c r="W56" s="15"/>
      <c r="X56" s="290"/>
      <c r="Y56" s="323"/>
      <c r="Z56" s="290">
        <f t="shared" si="2"/>
        <v>0</v>
      </c>
      <c r="AA56" s="291"/>
      <c r="AB56" s="292"/>
      <c r="AC56" s="302">
        <f t="shared" si="9"/>
        <v>0</v>
      </c>
    </row>
    <row r="57" spans="1:29" x14ac:dyDescent="0.25">
      <c r="A57" s="129"/>
      <c r="B57" s="12">
        <f t="shared" si="10"/>
        <v>0</v>
      </c>
      <c r="C57" s="15"/>
      <c r="D57" s="290"/>
      <c r="E57" s="323"/>
      <c r="F57" s="290">
        <f t="shared" si="3"/>
        <v>0</v>
      </c>
      <c r="G57" s="291"/>
      <c r="H57" s="292"/>
      <c r="I57" s="302">
        <f t="shared" si="5"/>
        <v>0</v>
      </c>
      <c r="K57" s="129"/>
      <c r="L57" s="12">
        <f t="shared" si="11"/>
        <v>0</v>
      </c>
      <c r="M57" s="15"/>
      <c r="N57" s="290"/>
      <c r="O57" s="323"/>
      <c r="P57" s="290">
        <f t="shared" si="1"/>
        <v>0</v>
      </c>
      <c r="Q57" s="291"/>
      <c r="R57" s="292"/>
      <c r="S57" s="302">
        <f t="shared" si="7"/>
        <v>0</v>
      </c>
      <c r="U57" s="129"/>
      <c r="V57" s="12">
        <f t="shared" si="12"/>
        <v>0</v>
      </c>
      <c r="W57" s="15"/>
      <c r="X57" s="290"/>
      <c r="Y57" s="323"/>
      <c r="Z57" s="290">
        <f t="shared" si="2"/>
        <v>0</v>
      </c>
      <c r="AA57" s="291"/>
      <c r="AB57" s="292"/>
      <c r="AC57" s="302">
        <f t="shared" si="9"/>
        <v>0</v>
      </c>
    </row>
    <row r="58" spans="1:29" x14ac:dyDescent="0.25">
      <c r="A58" s="129"/>
      <c r="B58" s="12">
        <f t="shared" si="10"/>
        <v>0</v>
      </c>
      <c r="C58" s="15"/>
      <c r="D58" s="290"/>
      <c r="E58" s="323"/>
      <c r="F58" s="290">
        <f t="shared" si="3"/>
        <v>0</v>
      </c>
      <c r="G58" s="291"/>
      <c r="H58" s="292"/>
      <c r="I58" s="302">
        <f t="shared" si="5"/>
        <v>0</v>
      </c>
      <c r="K58" s="129"/>
      <c r="L58" s="12">
        <f t="shared" si="11"/>
        <v>0</v>
      </c>
      <c r="M58" s="15"/>
      <c r="N58" s="290"/>
      <c r="O58" s="323"/>
      <c r="P58" s="290">
        <f t="shared" si="1"/>
        <v>0</v>
      </c>
      <c r="Q58" s="291"/>
      <c r="R58" s="292"/>
      <c r="S58" s="302">
        <f t="shared" si="7"/>
        <v>0</v>
      </c>
      <c r="U58" s="129"/>
      <c r="V58" s="12">
        <f t="shared" si="12"/>
        <v>0</v>
      </c>
      <c r="W58" s="15"/>
      <c r="X58" s="290"/>
      <c r="Y58" s="323"/>
      <c r="Z58" s="290">
        <f t="shared" si="2"/>
        <v>0</v>
      </c>
      <c r="AA58" s="291"/>
      <c r="AB58" s="292"/>
      <c r="AC58" s="302">
        <f t="shared" si="9"/>
        <v>0</v>
      </c>
    </row>
    <row r="59" spans="1:29" x14ac:dyDescent="0.25">
      <c r="A59" s="129"/>
      <c r="B59" s="12">
        <f t="shared" si="10"/>
        <v>0</v>
      </c>
      <c r="C59" s="15"/>
      <c r="D59" s="290"/>
      <c r="E59" s="323"/>
      <c r="F59" s="290">
        <f t="shared" si="3"/>
        <v>0</v>
      </c>
      <c r="G59" s="291"/>
      <c r="H59" s="292"/>
      <c r="I59" s="302">
        <f t="shared" si="5"/>
        <v>0</v>
      </c>
      <c r="K59" s="129"/>
      <c r="L59" s="12">
        <f t="shared" si="11"/>
        <v>0</v>
      </c>
      <c r="M59" s="15"/>
      <c r="N59" s="290"/>
      <c r="O59" s="323"/>
      <c r="P59" s="290">
        <f t="shared" si="1"/>
        <v>0</v>
      </c>
      <c r="Q59" s="291"/>
      <c r="R59" s="292"/>
      <c r="S59" s="302">
        <f t="shared" si="7"/>
        <v>0</v>
      </c>
      <c r="U59" s="129"/>
      <c r="V59" s="12">
        <f t="shared" si="12"/>
        <v>0</v>
      </c>
      <c r="W59" s="15"/>
      <c r="X59" s="290"/>
      <c r="Y59" s="323"/>
      <c r="Z59" s="290">
        <f t="shared" si="2"/>
        <v>0</v>
      </c>
      <c r="AA59" s="291"/>
      <c r="AB59" s="292"/>
      <c r="AC59" s="302">
        <f t="shared" si="9"/>
        <v>0</v>
      </c>
    </row>
    <row r="60" spans="1:29" x14ac:dyDescent="0.25">
      <c r="A60" s="129"/>
      <c r="B60" s="12">
        <f t="shared" si="10"/>
        <v>0</v>
      </c>
      <c r="C60" s="15"/>
      <c r="D60" s="290"/>
      <c r="E60" s="323"/>
      <c r="F60" s="290">
        <f t="shared" si="3"/>
        <v>0</v>
      </c>
      <c r="G60" s="291"/>
      <c r="H60" s="292"/>
      <c r="I60" s="302">
        <f t="shared" si="5"/>
        <v>0</v>
      </c>
      <c r="K60" s="129"/>
      <c r="L60" s="12">
        <f t="shared" si="11"/>
        <v>0</v>
      </c>
      <c r="M60" s="15"/>
      <c r="N60" s="290"/>
      <c r="O60" s="323"/>
      <c r="P60" s="290">
        <f t="shared" si="1"/>
        <v>0</v>
      </c>
      <c r="Q60" s="291"/>
      <c r="R60" s="292"/>
      <c r="S60" s="302">
        <f t="shared" si="7"/>
        <v>0</v>
      </c>
      <c r="U60" s="129"/>
      <c r="V60" s="12">
        <f t="shared" si="12"/>
        <v>0</v>
      </c>
      <c r="W60" s="15"/>
      <c r="X60" s="290"/>
      <c r="Y60" s="323"/>
      <c r="Z60" s="290">
        <f t="shared" si="2"/>
        <v>0</v>
      </c>
      <c r="AA60" s="291"/>
      <c r="AB60" s="292"/>
      <c r="AC60" s="302">
        <f t="shared" si="9"/>
        <v>0</v>
      </c>
    </row>
    <row r="61" spans="1:29" x14ac:dyDescent="0.25">
      <c r="A61" s="129"/>
      <c r="B61" s="12">
        <f t="shared" si="10"/>
        <v>0</v>
      </c>
      <c r="C61" s="15"/>
      <c r="D61" s="290"/>
      <c r="E61" s="323"/>
      <c r="F61" s="290">
        <f t="shared" si="3"/>
        <v>0</v>
      </c>
      <c r="G61" s="291"/>
      <c r="H61" s="292"/>
      <c r="I61" s="302">
        <f t="shared" si="5"/>
        <v>0</v>
      </c>
      <c r="K61" s="129"/>
      <c r="L61" s="12">
        <f t="shared" si="11"/>
        <v>0</v>
      </c>
      <c r="M61" s="15"/>
      <c r="N61" s="290"/>
      <c r="O61" s="323"/>
      <c r="P61" s="290">
        <f t="shared" si="1"/>
        <v>0</v>
      </c>
      <c r="Q61" s="291"/>
      <c r="R61" s="292"/>
      <c r="S61" s="302">
        <f t="shared" si="7"/>
        <v>0</v>
      </c>
      <c r="U61" s="129"/>
      <c r="V61" s="12">
        <f t="shared" si="12"/>
        <v>0</v>
      </c>
      <c r="W61" s="15"/>
      <c r="X61" s="290"/>
      <c r="Y61" s="323"/>
      <c r="Z61" s="290">
        <f t="shared" si="2"/>
        <v>0</v>
      </c>
      <c r="AA61" s="291"/>
      <c r="AB61" s="292"/>
      <c r="AC61" s="302">
        <f t="shared" si="9"/>
        <v>0</v>
      </c>
    </row>
    <row r="62" spans="1:29" x14ac:dyDescent="0.25">
      <c r="A62" s="129"/>
      <c r="B62" s="12">
        <f t="shared" si="10"/>
        <v>0</v>
      </c>
      <c r="C62" s="15"/>
      <c r="D62" s="290"/>
      <c r="E62" s="323"/>
      <c r="F62" s="290">
        <f t="shared" si="3"/>
        <v>0</v>
      </c>
      <c r="G62" s="291"/>
      <c r="H62" s="292"/>
      <c r="I62" s="302">
        <f t="shared" si="5"/>
        <v>0</v>
      </c>
      <c r="K62" s="129"/>
      <c r="L62" s="12">
        <f t="shared" si="11"/>
        <v>0</v>
      </c>
      <c r="M62" s="15"/>
      <c r="N62" s="290"/>
      <c r="O62" s="323"/>
      <c r="P62" s="290">
        <f t="shared" si="1"/>
        <v>0</v>
      </c>
      <c r="Q62" s="291"/>
      <c r="R62" s="292"/>
      <c r="S62" s="302">
        <f t="shared" si="7"/>
        <v>0</v>
      </c>
      <c r="U62" s="129"/>
      <c r="V62" s="12">
        <f t="shared" si="12"/>
        <v>0</v>
      </c>
      <c r="W62" s="15"/>
      <c r="X62" s="290"/>
      <c r="Y62" s="323"/>
      <c r="Z62" s="290">
        <f t="shared" si="2"/>
        <v>0</v>
      </c>
      <c r="AA62" s="291"/>
      <c r="AB62" s="292"/>
      <c r="AC62" s="302">
        <f t="shared" si="9"/>
        <v>0</v>
      </c>
    </row>
    <row r="63" spans="1:29" x14ac:dyDescent="0.25">
      <c r="A63" s="129"/>
      <c r="B63" s="12">
        <f t="shared" si="10"/>
        <v>0</v>
      </c>
      <c r="C63" s="15"/>
      <c r="D63" s="290"/>
      <c r="E63" s="323"/>
      <c r="F63" s="290">
        <f t="shared" si="3"/>
        <v>0</v>
      </c>
      <c r="G63" s="291"/>
      <c r="H63" s="292"/>
      <c r="I63" s="302">
        <f t="shared" si="5"/>
        <v>0</v>
      </c>
      <c r="K63" s="129"/>
      <c r="L63" s="12">
        <f t="shared" si="11"/>
        <v>0</v>
      </c>
      <c r="M63" s="15"/>
      <c r="N63" s="290"/>
      <c r="O63" s="323"/>
      <c r="P63" s="290">
        <f t="shared" si="1"/>
        <v>0</v>
      </c>
      <c r="Q63" s="291"/>
      <c r="R63" s="292"/>
      <c r="S63" s="302">
        <f t="shared" si="7"/>
        <v>0</v>
      </c>
      <c r="U63" s="129"/>
      <c r="V63" s="12">
        <f t="shared" si="12"/>
        <v>0</v>
      </c>
      <c r="W63" s="15"/>
      <c r="X63" s="290"/>
      <c r="Y63" s="323"/>
      <c r="Z63" s="290">
        <f t="shared" si="2"/>
        <v>0</v>
      </c>
      <c r="AA63" s="291"/>
      <c r="AB63" s="292"/>
      <c r="AC63" s="302">
        <f t="shared" si="9"/>
        <v>0</v>
      </c>
    </row>
    <row r="64" spans="1:29" x14ac:dyDescent="0.25">
      <c r="A64" s="129"/>
      <c r="B64" s="12">
        <f t="shared" si="10"/>
        <v>0</v>
      </c>
      <c r="C64" s="15"/>
      <c r="D64" s="290"/>
      <c r="E64" s="323"/>
      <c r="F64" s="290">
        <f t="shared" si="3"/>
        <v>0</v>
      </c>
      <c r="G64" s="291"/>
      <c r="H64" s="292"/>
      <c r="I64" s="302">
        <f t="shared" si="5"/>
        <v>0</v>
      </c>
      <c r="K64" s="129"/>
      <c r="L64" s="12">
        <f t="shared" si="11"/>
        <v>0</v>
      </c>
      <c r="M64" s="15"/>
      <c r="N64" s="290"/>
      <c r="O64" s="323"/>
      <c r="P64" s="290">
        <f t="shared" si="1"/>
        <v>0</v>
      </c>
      <c r="Q64" s="291"/>
      <c r="R64" s="292"/>
      <c r="S64" s="302">
        <f t="shared" si="7"/>
        <v>0</v>
      </c>
      <c r="U64" s="129"/>
      <c r="V64" s="12">
        <f t="shared" si="12"/>
        <v>0</v>
      </c>
      <c r="W64" s="15"/>
      <c r="X64" s="290"/>
      <c r="Y64" s="323"/>
      <c r="Z64" s="290">
        <f t="shared" si="2"/>
        <v>0</v>
      </c>
      <c r="AA64" s="291"/>
      <c r="AB64" s="292"/>
      <c r="AC64" s="302">
        <f t="shared" si="9"/>
        <v>0</v>
      </c>
    </row>
    <row r="65" spans="1:29" x14ac:dyDescent="0.25">
      <c r="A65" s="129"/>
      <c r="B65" s="12">
        <f t="shared" si="10"/>
        <v>0</v>
      </c>
      <c r="C65" s="15"/>
      <c r="D65" s="290"/>
      <c r="E65" s="323"/>
      <c r="F65" s="290">
        <f t="shared" si="3"/>
        <v>0</v>
      </c>
      <c r="G65" s="291"/>
      <c r="H65" s="292"/>
      <c r="I65" s="302">
        <f t="shared" si="5"/>
        <v>0</v>
      </c>
      <c r="K65" s="129"/>
      <c r="L65" s="12">
        <f t="shared" si="11"/>
        <v>0</v>
      </c>
      <c r="M65" s="15"/>
      <c r="N65" s="290"/>
      <c r="O65" s="323"/>
      <c r="P65" s="290">
        <f t="shared" si="1"/>
        <v>0</v>
      </c>
      <c r="Q65" s="291"/>
      <c r="R65" s="292"/>
      <c r="S65" s="302">
        <f t="shared" si="7"/>
        <v>0</v>
      </c>
      <c r="U65" s="129"/>
      <c r="V65" s="12">
        <f t="shared" si="12"/>
        <v>0</v>
      </c>
      <c r="W65" s="15"/>
      <c r="X65" s="290"/>
      <c r="Y65" s="323"/>
      <c r="Z65" s="290">
        <f t="shared" si="2"/>
        <v>0</v>
      </c>
      <c r="AA65" s="291"/>
      <c r="AB65" s="292"/>
      <c r="AC65" s="302">
        <f t="shared" si="9"/>
        <v>0</v>
      </c>
    </row>
    <row r="66" spans="1:29" x14ac:dyDescent="0.25">
      <c r="A66" s="129"/>
      <c r="B66" s="12">
        <f t="shared" si="10"/>
        <v>0</v>
      </c>
      <c r="C66" s="15"/>
      <c r="D66" s="290"/>
      <c r="E66" s="323"/>
      <c r="F66" s="290">
        <f t="shared" si="3"/>
        <v>0</v>
      </c>
      <c r="G66" s="291"/>
      <c r="H66" s="292"/>
      <c r="I66" s="302">
        <f t="shared" si="5"/>
        <v>0</v>
      </c>
      <c r="K66" s="129"/>
      <c r="L66" s="12">
        <f t="shared" si="11"/>
        <v>0</v>
      </c>
      <c r="M66" s="15"/>
      <c r="N66" s="290"/>
      <c r="O66" s="323"/>
      <c r="P66" s="290">
        <f t="shared" si="1"/>
        <v>0</v>
      </c>
      <c r="Q66" s="291"/>
      <c r="R66" s="292"/>
      <c r="S66" s="302">
        <f t="shared" si="7"/>
        <v>0</v>
      </c>
      <c r="U66" s="129"/>
      <c r="V66" s="12">
        <f t="shared" si="12"/>
        <v>0</v>
      </c>
      <c r="W66" s="15"/>
      <c r="X66" s="290"/>
      <c r="Y66" s="323"/>
      <c r="Z66" s="290">
        <f t="shared" si="2"/>
        <v>0</v>
      </c>
      <c r="AA66" s="291"/>
      <c r="AB66" s="292"/>
      <c r="AC66" s="302">
        <f t="shared" si="9"/>
        <v>0</v>
      </c>
    </row>
    <row r="67" spans="1:29" x14ac:dyDescent="0.25">
      <c r="A67" s="129"/>
      <c r="B67" s="12">
        <f t="shared" si="10"/>
        <v>0</v>
      </c>
      <c r="C67" s="15"/>
      <c r="D67" s="72"/>
      <c r="E67" s="236"/>
      <c r="F67" s="72">
        <f t="shared" si="3"/>
        <v>0</v>
      </c>
      <c r="G67" s="73"/>
      <c r="H67" s="74"/>
      <c r="I67" s="110">
        <f t="shared" si="5"/>
        <v>0</v>
      </c>
      <c r="K67" s="129"/>
      <c r="L67" s="12">
        <f t="shared" si="11"/>
        <v>0</v>
      </c>
      <c r="M67" s="15"/>
      <c r="N67" s="72"/>
      <c r="O67" s="236"/>
      <c r="P67" s="72">
        <f t="shared" si="1"/>
        <v>0</v>
      </c>
      <c r="Q67" s="73"/>
      <c r="R67" s="74"/>
      <c r="S67" s="110">
        <f t="shared" si="7"/>
        <v>0</v>
      </c>
      <c r="U67" s="129"/>
      <c r="V67" s="12">
        <f t="shared" si="12"/>
        <v>0</v>
      </c>
      <c r="W67" s="15"/>
      <c r="X67" s="72"/>
      <c r="Y67" s="236"/>
      <c r="Z67" s="72">
        <f t="shared" si="2"/>
        <v>0</v>
      </c>
      <c r="AA67" s="73"/>
      <c r="AB67" s="74"/>
      <c r="AC67" s="110">
        <f t="shared" si="9"/>
        <v>0</v>
      </c>
    </row>
    <row r="68" spans="1:29" x14ac:dyDescent="0.25">
      <c r="A68" s="129"/>
      <c r="B68" s="12">
        <f t="shared" si="10"/>
        <v>0</v>
      </c>
      <c r="C68" s="15"/>
      <c r="D68" s="62"/>
      <c r="E68" s="245"/>
      <c r="F68" s="72">
        <f t="shared" si="3"/>
        <v>0</v>
      </c>
      <c r="G68" s="73"/>
      <c r="H68" s="74"/>
      <c r="I68" s="110">
        <f t="shared" si="5"/>
        <v>0</v>
      </c>
      <c r="K68" s="129"/>
      <c r="L68" s="12">
        <f t="shared" si="11"/>
        <v>0</v>
      </c>
      <c r="M68" s="15"/>
      <c r="N68" s="62"/>
      <c r="O68" s="245"/>
      <c r="P68" s="72">
        <f t="shared" si="1"/>
        <v>0</v>
      </c>
      <c r="Q68" s="73"/>
      <c r="R68" s="74"/>
      <c r="S68" s="110">
        <f t="shared" si="7"/>
        <v>0</v>
      </c>
      <c r="U68" s="129"/>
      <c r="V68" s="12">
        <f t="shared" si="12"/>
        <v>0</v>
      </c>
      <c r="W68" s="15"/>
      <c r="X68" s="62"/>
      <c r="Y68" s="245"/>
      <c r="Z68" s="72">
        <f t="shared" si="2"/>
        <v>0</v>
      </c>
      <c r="AA68" s="73"/>
      <c r="AB68" s="74"/>
      <c r="AC68" s="110">
        <f t="shared" si="9"/>
        <v>0</v>
      </c>
    </row>
    <row r="69" spans="1:29" x14ac:dyDescent="0.25">
      <c r="A69" s="129"/>
      <c r="B69" s="12">
        <f t="shared" si="10"/>
        <v>0</v>
      </c>
      <c r="C69" s="15"/>
      <c r="D69" s="62"/>
      <c r="E69" s="245"/>
      <c r="F69" s="72">
        <f t="shared" si="3"/>
        <v>0</v>
      </c>
      <c r="G69" s="73"/>
      <c r="H69" s="74"/>
      <c r="I69" s="110">
        <f t="shared" si="5"/>
        <v>0</v>
      </c>
      <c r="K69" s="129"/>
      <c r="L69" s="12">
        <f t="shared" si="11"/>
        <v>0</v>
      </c>
      <c r="M69" s="15"/>
      <c r="N69" s="62"/>
      <c r="O69" s="245"/>
      <c r="P69" s="72">
        <f t="shared" si="1"/>
        <v>0</v>
      </c>
      <c r="Q69" s="73"/>
      <c r="R69" s="74"/>
      <c r="S69" s="110">
        <f t="shared" si="7"/>
        <v>0</v>
      </c>
      <c r="U69" s="129"/>
      <c r="V69" s="12">
        <f t="shared" si="12"/>
        <v>0</v>
      </c>
      <c r="W69" s="15"/>
      <c r="X69" s="62"/>
      <c r="Y69" s="245"/>
      <c r="Z69" s="72">
        <f t="shared" si="2"/>
        <v>0</v>
      </c>
      <c r="AA69" s="73"/>
      <c r="AB69" s="74"/>
      <c r="AC69" s="110">
        <f t="shared" si="9"/>
        <v>0</v>
      </c>
    </row>
    <row r="70" spans="1:29" x14ac:dyDescent="0.25">
      <c r="A70" s="129"/>
      <c r="B70" s="12">
        <f t="shared" si="10"/>
        <v>0</v>
      </c>
      <c r="C70" s="15"/>
      <c r="D70" s="62"/>
      <c r="E70" s="245"/>
      <c r="F70" s="72">
        <f t="shared" si="3"/>
        <v>0</v>
      </c>
      <c r="G70" s="73"/>
      <c r="H70" s="74"/>
      <c r="I70" s="110">
        <f t="shared" si="5"/>
        <v>0</v>
      </c>
      <c r="K70" s="129"/>
      <c r="L70" s="12">
        <f t="shared" si="11"/>
        <v>0</v>
      </c>
      <c r="M70" s="15"/>
      <c r="N70" s="62"/>
      <c r="O70" s="245"/>
      <c r="P70" s="72">
        <f t="shared" si="1"/>
        <v>0</v>
      </c>
      <c r="Q70" s="73"/>
      <c r="R70" s="74"/>
      <c r="S70" s="110">
        <f t="shared" si="7"/>
        <v>0</v>
      </c>
      <c r="U70" s="129"/>
      <c r="V70" s="12">
        <f t="shared" si="12"/>
        <v>0</v>
      </c>
      <c r="W70" s="15"/>
      <c r="X70" s="62"/>
      <c r="Y70" s="245"/>
      <c r="Z70" s="72">
        <f t="shared" si="2"/>
        <v>0</v>
      </c>
      <c r="AA70" s="73"/>
      <c r="AB70" s="74"/>
      <c r="AC70" s="110">
        <f t="shared" si="9"/>
        <v>0</v>
      </c>
    </row>
    <row r="71" spans="1:29" x14ac:dyDescent="0.25">
      <c r="A71" s="129"/>
      <c r="B71" s="12">
        <f t="shared" si="10"/>
        <v>0</v>
      </c>
      <c r="C71" s="15"/>
      <c r="D71" s="62"/>
      <c r="E71" s="245"/>
      <c r="F71" s="72">
        <f t="shared" si="3"/>
        <v>0</v>
      </c>
      <c r="G71" s="73"/>
      <c r="H71" s="74"/>
      <c r="I71" s="110">
        <f t="shared" si="5"/>
        <v>0</v>
      </c>
      <c r="K71" s="129"/>
      <c r="L71" s="12">
        <f t="shared" si="11"/>
        <v>0</v>
      </c>
      <c r="M71" s="15"/>
      <c r="N71" s="62"/>
      <c r="O71" s="245"/>
      <c r="P71" s="72">
        <f t="shared" si="1"/>
        <v>0</v>
      </c>
      <c r="Q71" s="73"/>
      <c r="R71" s="74"/>
      <c r="S71" s="110">
        <f t="shared" si="7"/>
        <v>0</v>
      </c>
      <c r="U71" s="129"/>
      <c r="V71" s="12">
        <f t="shared" si="12"/>
        <v>0</v>
      </c>
      <c r="W71" s="15"/>
      <c r="X71" s="62"/>
      <c r="Y71" s="245"/>
      <c r="Z71" s="72">
        <f t="shared" si="2"/>
        <v>0</v>
      </c>
      <c r="AA71" s="73"/>
      <c r="AB71" s="74"/>
      <c r="AC71" s="110">
        <f t="shared" si="9"/>
        <v>0</v>
      </c>
    </row>
    <row r="72" spans="1:29" x14ac:dyDescent="0.25">
      <c r="A72" s="129"/>
      <c r="B72" s="12">
        <f t="shared" si="10"/>
        <v>0</v>
      </c>
      <c r="C72" s="15"/>
      <c r="D72" s="62"/>
      <c r="E72" s="245"/>
      <c r="F72" s="72">
        <f t="shared" si="3"/>
        <v>0</v>
      </c>
      <c r="G72" s="73"/>
      <c r="H72" s="74"/>
      <c r="I72" s="110">
        <f t="shared" si="5"/>
        <v>0</v>
      </c>
      <c r="K72" s="129"/>
      <c r="L72" s="12">
        <f t="shared" si="11"/>
        <v>0</v>
      </c>
      <c r="M72" s="15"/>
      <c r="N72" s="62"/>
      <c r="O72" s="245"/>
      <c r="P72" s="72">
        <f t="shared" si="1"/>
        <v>0</v>
      </c>
      <c r="Q72" s="73"/>
      <c r="R72" s="74"/>
      <c r="S72" s="110">
        <f t="shared" si="7"/>
        <v>0</v>
      </c>
      <c r="U72" s="129"/>
      <c r="V72" s="12">
        <f t="shared" si="12"/>
        <v>0</v>
      </c>
      <c r="W72" s="15"/>
      <c r="X72" s="62"/>
      <c r="Y72" s="245"/>
      <c r="Z72" s="72">
        <f t="shared" si="2"/>
        <v>0</v>
      </c>
      <c r="AA72" s="73"/>
      <c r="AB72" s="74"/>
      <c r="AC72" s="110">
        <f t="shared" si="9"/>
        <v>0</v>
      </c>
    </row>
    <row r="73" spans="1:29" x14ac:dyDescent="0.25">
      <c r="A73" s="129"/>
      <c r="B73" s="12">
        <f t="shared" si="10"/>
        <v>0</v>
      </c>
      <c r="C73" s="15"/>
      <c r="D73" s="62"/>
      <c r="E73" s="245"/>
      <c r="F73" s="72">
        <f t="shared" ref="F73" si="13">D73</f>
        <v>0</v>
      </c>
      <c r="G73" s="73"/>
      <c r="H73" s="74"/>
      <c r="I73" s="110">
        <f t="shared" si="5"/>
        <v>0</v>
      </c>
      <c r="K73" s="129"/>
      <c r="L73" s="12">
        <f t="shared" si="11"/>
        <v>0</v>
      </c>
      <c r="M73" s="15"/>
      <c r="N73" s="62"/>
      <c r="O73" s="245"/>
      <c r="P73" s="72">
        <f t="shared" ref="P73" si="14">N73</f>
        <v>0</v>
      </c>
      <c r="Q73" s="73"/>
      <c r="R73" s="74"/>
      <c r="S73" s="110">
        <f t="shared" si="7"/>
        <v>0</v>
      </c>
      <c r="U73" s="129"/>
      <c r="V73" s="12">
        <f t="shared" si="12"/>
        <v>0</v>
      </c>
      <c r="W73" s="15"/>
      <c r="X73" s="62"/>
      <c r="Y73" s="245"/>
      <c r="Z73" s="72">
        <f t="shared" ref="Z73" si="15">X73</f>
        <v>0</v>
      </c>
      <c r="AA73" s="73"/>
      <c r="AB73" s="74"/>
      <c r="AC73" s="110">
        <f t="shared" si="9"/>
        <v>0</v>
      </c>
    </row>
    <row r="74" spans="1:29" x14ac:dyDescent="0.25">
      <c r="A74" s="129"/>
      <c r="B74" s="12">
        <f t="shared" si="10"/>
        <v>0</v>
      </c>
      <c r="C74" s="15"/>
      <c r="D74" s="62"/>
      <c r="E74" s="245"/>
      <c r="F74" s="72">
        <f>D74</f>
        <v>0</v>
      </c>
      <c r="G74" s="73"/>
      <c r="H74" s="74"/>
      <c r="I74" s="110">
        <f t="shared" si="5"/>
        <v>0</v>
      </c>
      <c r="K74" s="129"/>
      <c r="L74" s="12">
        <f t="shared" si="11"/>
        <v>0</v>
      </c>
      <c r="M74" s="15"/>
      <c r="N74" s="62"/>
      <c r="O74" s="245"/>
      <c r="P74" s="72">
        <f>N74</f>
        <v>0</v>
      </c>
      <c r="Q74" s="73"/>
      <c r="R74" s="74"/>
      <c r="S74" s="110">
        <f t="shared" si="7"/>
        <v>0</v>
      </c>
      <c r="U74" s="129"/>
      <c r="V74" s="12">
        <f t="shared" si="12"/>
        <v>0</v>
      </c>
      <c r="W74" s="15"/>
      <c r="X74" s="62"/>
      <c r="Y74" s="245"/>
      <c r="Z74" s="72">
        <f>X74</f>
        <v>0</v>
      </c>
      <c r="AA74" s="73"/>
      <c r="AB74" s="74"/>
      <c r="AC74" s="110">
        <f t="shared" si="9"/>
        <v>0</v>
      </c>
    </row>
    <row r="75" spans="1:29" x14ac:dyDescent="0.25">
      <c r="A75" s="129"/>
      <c r="B75" s="12">
        <f t="shared" si="10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ref="I75:I76" si="16">I74-F75</f>
        <v>0</v>
      </c>
      <c r="K75" s="129"/>
      <c r="L75" s="12">
        <f t="shared" si="11"/>
        <v>0</v>
      </c>
      <c r="M75" s="15"/>
      <c r="N75" s="62"/>
      <c r="O75" s="245"/>
      <c r="P75" s="72">
        <f>N75</f>
        <v>0</v>
      </c>
      <c r="Q75" s="73"/>
      <c r="R75" s="74"/>
      <c r="S75" s="110">
        <f t="shared" ref="S75:S76" si="17">S74-P75</f>
        <v>0</v>
      </c>
      <c r="U75" s="129"/>
      <c r="V75" s="12">
        <f t="shared" si="12"/>
        <v>0</v>
      </c>
      <c r="W75" s="15"/>
      <c r="X75" s="62"/>
      <c r="Y75" s="245"/>
      <c r="Z75" s="72">
        <f>X75</f>
        <v>0</v>
      </c>
      <c r="AA75" s="73"/>
      <c r="AB75" s="74"/>
      <c r="AC75" s="110">
        <f t="shared" ref="AC75:AC76" si="18">AC74-Z75</f>
        <v>0</v>
      </c>
    </row>
    <row r="76" spans="1:29" x14ac:dyDescent="0.25">
      <c r="A76" s="129"/>
      <c r="C76" s="15"/>
      <c r="D76" s="62"/>
      <c r="E76" s="245"/>
      <c r="F76" s="72">
        <f>D76</f>
        <v>0</v>
      </c>
      <c r="G76" s="73"/>
      <c r="H76" s="74"/>
      <c r="I76" s="110">
        <f t="shared" si="16"/>
        <v>0</v>
      </c>
      <c r="K76" s="129"/>
      <c r="M76" s="15"/>
      <c r="N76" s="62"/>
      <c r="O76" s="245"/>
      <c r="P76" s="72">
        <f>N76</f>
        <v>0</v>
      </c>
      <c r="Q76" s="73"/>
      <c r="R76" s="74"/>
      <c r="S76" s="110">
        <f t="shared" si="17"/>
        <v>0</v>
      </c>
      <c r="U76" s="129"/>
      <c r="W76" s="15"/>
      <c r="X76" s="62"/>
      <c r="Y76" s="245"/>
      <c r="Z76" s="72">
        <f>X76</f>
        <v>0</v>
      </c>
      <c r="AA76" s="73"/>
      <c r="AB76" s="74"/>
      <c r="AC76" s="110">
        <f t="shared" si="18"/>
        <v>0</v>
      </c>
    </row>
    <row r="77" spans="1:29" ht="15.75" thickBot="1" x14ac:dyDescent="0.3">
      <c r="A77" s="129"/>
      <c r="B77" s="16"/>
      <c r="C77" s="54"/>
      <c r="D77" s="112"/>
      <c r="E77" s="226"/>
      <c r="F77" s="108"/>
      <c r="G77" s="109"/>
      <c r="H77" s="63"/>
      <c r="K77" s="129"/>
      <c r="L77" s="16"/>
      <c r="M77" s="54"/>
      <c r="N77" s="112"/>
      <c r="O77" s="226"/>
      <c r="P77" s="108"/>
      <c r="Q77" s="109"/>
      <c r="R77" s="63"/>
      <c r="U77" s="129"/>
      <c r="V77" s="16"/>
      <c r="W77" s="54"/>
      <c r="X77" s="112"/>
      <c r="Y77" s="226"/>
      <c r="Z77" s="108"/>
      <c r="AA77" s="109"/>
      <c r="AB77" s="63"/>
    </row>
    <row r="78" spans="1:29" x14ac:dyDescent="0.25">
      <c r="C78" s="55">
        <f>SUM(C9:C77)</f>
        <v>116</v>
      </c>
      <c r="D78" s="6">
        <f>SUM(D9:D77)</f>
        <v>1414.7100000000003</v>
      </c>
      <c r="F78" s="6">
        <f>SUM(F9:F77)</f>
        <v>1414.7100000000003</v>
      </c>
      <c r="M78" s="55">
        <f>SUM(M9:M77)</f>
        <v>25</v>
      </c>
      <c r="N78" s="6">
        <f>SUM(N9:N77)</f>
        <v>312.24</v>
      </c>
      <c r="P78" s="6">
        <f>SUM(P9:P77)</f>
        <v>312.24</v>
      </c>
      <c r="W78" s="55">
        <f>SUM(W9:W77)</f>
        <v>50</v>
      </c>
      <c r="X78" s="6">
        <f>SUM(X9:X77)</f>
        <v>630.31000000000006</v>
      </c>
      <c r="Z78" s="6">
        <f>SUM(Z9:Z77)</f>
        <v>630.31000000000006</v>
      </c>
    </row>
    <row r="80" spans="1:29" ht="15.75" thickBot="1" x14ac:dyDescent="0.3"/>
    <row r="81" spans="3:26" ht="15.75" thickBot="1" x14ac:dyDescent="0.3">
      <c r="D81" s="46" t="s">
        <v>4</v>
      </c>
      <c r="E81" s="59">
        <f>F5+F6-C78+F7</f>
        <v>0</v>
      </c>
      <c r="N81" s="46" t="s">
        <v>4</v>
      </c>
      <c r="O81" s="59">
        <f>P5+P6-M78+P7</f>
        <v>0</v>
      </c>
      <c r="X81" s="46" t="s">
        <v>4</v>
      </c>
      <c r="Y81" s="59">
        <f>Z5+Z6-W78+Z7</f>
        <v>0</v>
      </c>
    </row>
    <row r="82" spans="3:26" ht="15.75" thickBot="1" x14ac:dyDescent="0.3"/>
    <row r="83" spans="3:26" ht="15.75" thickBot="1" x14ac:dyDescent="0.3">
      <c r="C83" s="1110" t="s">
        <v>11</v>
      </c>
      <c r="D83" s="1111"/>
      <c r="E83" s="60">
        <f>E5+E6-F78+E7</f>
        <v>-3.979039320256561E-13</v>
      </c>
      <c r="F83" s="76"/>
      <c r="M83" s="1110" t="s">
        <v>11</v>
      </c>
      <c r="N83" s="1111"/>
      <c r="O83" s="60">
        <f>O5+O6-P78+O7</f>
        <v>0</v>
      </c>
      <c r="P83" s="76"/>
      <c r="W83" s="1110" t="s">
        <v>11</v>
      </c>
      <c r="X83" s="1111"/>
      <c r="Y83" s="60">
        <f>Y5+Y6-Z78+Y7</f>
        <v>-1.1368683772161603E-13</v>
      </c>
      <c r="Z83" s="76"/>
    </row>
  </sheetData>
  <mergeCells count="9">
    <mergeCell ref="U1:AA1"/>
    <mergeCell ref="V5:V6"/>
    <mergeCell ref="W83:X83"/>
    <mergeCell ref="M83:N83"/>
    <mergeCell ref="A1:G1"/>
    <mergeCell ref="B5:B6"/>
    <mergeCell ref="C83:D83"/>
    <mergeCell ref="K1:Q1"/>
    <mergeCell ref="L5:L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AC1" zoomScaleNormal="100" workbookViewId="0">
      <pane xSplit="2" ySplit="9" topLeftCell="AE10" activePane="bottomRight" state="frozen"/>
      <selection activeCell="AC1" sqref="AC1"/>
      <selection pane="topRight" activeCell="AE1" sqref="AE1"/>
      <selection pane="bottomLeft" activeCell="AC10" sqref="AC10"/>
      <selection pane="bottomRight" activeCell="AL17" sqref="AL1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4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4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4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4"/>
  </cols>
  <sheetData>
    <row r="1" spans="1:39" ht="40.5" x14ac:dyDescent="0.55000000000000004">
      <c r="A1" s="1114" t="s">
        <v>264</v>
      </c>
      <c r="B1" s="1114"/>
      <c r="C1" s="1114"/>
      <c r="D1" s="1114"/>
      <c r="E1" s="1114"/>
      <c r="F1" s="1114"/>
      <c r="G1" s="1114"/>
      <c r="H1" s="11">
        <v>1</v>
      </c>
      <c r="K1" s="1114" t="str">
        <f>A1</f>
        <v>INVENTARIO      DEL MES DE JUNIO   2021</v>
      </c>
      <c r="L1" s="1114"/>
      <c r="M1" s="1114"/>
      <c r="N1" s="1114"/>
      <c r="O1" s="1114"/>
      <c r="P1" s="1114"/>
      <c r="Q1" s="1114"/>
      <c r="R1" s="11">
        <v>2</v>
      </c>
      <c r="U1" s="1108" t="str">
        <f>K1</f>
        <v>INVENTARIO      DEL MES DE JUNIO   2021</v>
      </c>
      <c r="V1" s="1108"/>
      <c r="W1" s="1108"/>
      <c r="X1" s="1108"/>
      <c r="Y1" s="1108"/>
      <c r="Z1" s="1108"/>
      <c r="AA1" s="1108"/>
      <c r="AB1" s="11">
        <v>2</v>
      </c>
      <c r="AE1" s="1108" t="str">
        <f>U1</f>
        <v>INVENTARIO      DEL MES DE JUNIO   2021</v>
      </c>
      <c r="AF1" s="1108"/>
      <c r="AG1" s="1108"/>
      <c r="AH1" s="1108"/>
      <c r="AI1" s="1108"/>
      <c r="AJ1" s="1108"/>
      <c r="AK1" s="1108"/>
      <c r="AL1" s="11">
        <v>2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  <c r="U3" s="66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6" t="s">
        <v>11</v>
      </c>
      <c r="AE3" s="66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6" t="s">
        <v>11</v>
      </c>
    </row>
    <row r="4" spans="1:39" ht="15.75" customHeight="1" thickTop="1" x14ac:dyDescent="0.25">
      <c r="A4" s="828"/>
      <c r="B4" s="1115" t="s">
        <v>121</v>
      </c>
      <c r="C4" s="354"/>
      <c r="D4" s="273"/>
      <c r="E4" s="985"/>
      <c r="F4" s="268"/>
      <c r="G4" s="169"/>
      <c r="H4" s="169"/>
      <c r="K4" s="828"/>
      <c r="L4" s="1115" t="s">
        <v>121</v>
      </c>
      <c r="M4" s="354"/>
      <c r="N4" s="273"/>
      <c r="O4" s="985"/>
      <c r="P4" s="268"/>
      <c r="Q4" s="169"/>
      <c r="R4" s="169"/>
      <c r="U4" s="828"/>
      <c r="V4" s="1118" t="s">
        <v>525</v>
      </c>
      <c r="W4" s="354"/>
      <c r="X4" s="273"/>
      <c r="Y4" s="985"/>
      <c r="Z4" s="268"/>
      <c r="AA4" s="169"/>
      <c r="AB4" s="169"/>
      <c r="AE4" s="828"/>
      <c r="AF4" s="1115" t="s">
        <v>121</v>
      </c>
      <c r="AG4" s="354"/>
      <c r="AH4" s="273"/>
      <c r="AI4" s="985"/>
      <c r="AJ4" s="268"/>
      <c r="AK4" s="169"/>
      <c r="AL4" s="169"/>
    </row>
    <row r="5" spans="1:39" ht="15" customHeight="1" x14ac:dyDescent="0.25">
      <c r="A5" s="828" t="s">
        <v>170</v>
      </c>
      <c r="B5" s="1116"/>
      <c r="C5" s="671">
        <v>119.5</v>
      </c>
      <c r="D5" s="273">
        <v>44363</v>
      </c>
      <c r="E5" s="985">
        <v>3322.75</v>
      </c>
      <c r="F5" s="268">
        <v>100</v>
      </c>
      <c r="G5" s="286"/>
      <c r="K5" s="1117" t="s">
        <v>68</v>
      </c>
      <c r="L5" s="1116"/>
      <c r="M5" s="671">
        <v>123</v>
      </c>
      <c r="N5" s="273">
        <v>44376</v>
      </c>
      <c r="O5" s="985">
        <v>5455.99</v>
      </c>
      <c r="P5" s="268">
        <v>180</v>
      </c>
      <c r="Q5" s="286"/>
      <c r="U5" s="1117" t="s">
        <v>170</v>
      </c>
      <c r="V5" s="1119"/>
      <c r="W5" s="671">
        <v>117</v>
      </c>
      <c r="X5" s="273">
        <v>44390</v>
      </c>
      <c r="Y5" s="985">
        <v>541.79999999999995</v>
      </c>
      <c r="Z5" s="268">
        <v>20</v>
      </c>
      <c r="AA5" s="286"/>
      <c r="AE5" s="1117" t="s">
        <v>68</v>
      </c>
      <c r="AF5" s="1116"/>
      <c r="AG5" s="671"/>
      <c r="AH5" s="273">
        <v>44399</v>
      </c>
      <c r="AI5" s="985">
        <v>18902.599999999999</v>
      </c>
      <c r="AJ5" s="268">
        <v>624</v>
      </c>
      <c r="AK5" s="286"/>
    </row>
    <row r="6" spans="1:39" x14ac:dyDescent="0.25">
      <c r="A6" s="200"/>
      <c r="B6" s="1116"/>
      <c r="C6" s="693"/>
      <c r="D6" s="273">
        <v>44368</v>
      </c>
      <c r="E6" s="986">
        <v>3178.53</v>
      </c>
      <c r="F6" s="76">
        <v>100</v>
      </c>
      <c r="G6" s="288">
        <f>F79</f>
        <v>9588.7899999999991</v>
      </c>
      <c r="H6" s="7">
        <f>E6-G6+E7+E5-G5+E4</f>
        <v>1.8189894035458565E-12</v>
      </c>
      <c r="K6" s="1117"/>
      <c r="L6" s="1116"/>
      <c r="M6" s="693"/>
      <c r="N6" s="273"/>
      <c r="O6" s="986">
        <v>461.17</v>
      </c>
      <c r="P6" s="76">
        <v>15</v>
      </c>
      <c r="Q6" s="288">
        <f>P79</f>
        <v>5917.1600000000008</v>
      </c>
      <c r="R6" s="7">
        <f>O6-Q6+O7+O5-Q5+O4</f>
        <v>-9.0949470177292824E-13</v>
      </c>
      <c r="U6" s="1117"/>
      <c r="V6" s="1119"/>
      <c r="W6" s="693"/>
      <c r="X6" s="273"/>
      <c r="Y6" s="986"/>
      <c r="Z6" s="76"/>
      <c r="AA6" s="288">
        <f>Z79</f>
        <v>541.79999999999995</v>
      </c>
      <c r="AB6" s="7">
        <f>Y6-AA6+Y7+Y5-AA5+Y4</f>
        <v>0</v>
      </c>
      <c r="AE6" s="1117"/>
      <c r="AF6" s="1116"/>
      <c r="AG6" s="693"/>
      <c r="AH6" s="273"/>
      <c r="AI6" s="986">
        <v>2.33</v>
      </c>
      <c r="AJ6" s="76"/>
      <c r="AK6" s="288">
        <f>AJ79</f>
        <v>4913.25</v>
      </c>
      <c r="AL6" s="7">
        <f>AI6-AK6+AI7+AI5-AK5+AI4</f>
        <v>13991.679999999998</v>
      </c>
    </row>
    <row r="7" spans="1:39" x14ac:dyDescent="0.25">
      <c r="A7" s="828"/>
      <c r="B7" s="299"/>
      <c r="C7" s="310">
        <v>119.5</v>
      </c>
      <c r="D7" s="301">
        <v>44372</v>
      </c>
      <c r="E7" s="985">
        <v>3087.51</v>
      </c>
      <c r="F7" s="268">
        <v>100</v>
      </c>
      <c r="G7" s="265"/>
      <c r="K7" s="828"/>
      <c r="L7" s="299"/>
      <c r="M7" s="310"/>
      <c r="N7" s="301"/>
      <c r="O7" s="985"/>
      <c r="P7" s="268"/>
      <c r="Q7" s="265"/>
      <c r="U7" s="828"/>
      <c r="V7" s="299"/>
      <c r="W7" s="310"/>
      <c r="X7" s="301"/>
      <c r="Y7" s="985"/>
      <c r="Z7" s="268"/>
      <c r="AA7" s="265"/>
      <c r="AE7" s="828"/>
      <c r="AF7" s="299"/>
      <c r="AG7" s="310"/>
      <c r="AH7" s="301"/>
      <c r="AI7" s="985"/>
      <c r="AJ7" s="268"/>
      <c r="AK7" s="265"/>
    </row>
    <row r="8" spans="1:39" ht="15.75" thickBot="1" x14ac:dyDescent="0.3">
      <c r="A8" s="828"/>
      <c r="B8" s="299"/>
      <c r="C8" s="310"/>
      <c r="D8" s="301"/>
      <c r="E8" s="985"/>
      <c r="F8" s="268"/>
      <c r="G8" s="265"/>
      <c r="K8" s="828"/>
      <c r="L8" s="299"/>
      <c r="M8" s="310"/>
      <c r="N8" s="301"/>
      <c r="O8" s="985"/>
      <c r="P8" s="268"/>
      <c r="Q8" s="265"/>
      <c r="U8" s="828"/>
      <c r="V8" s="299"/>
      <c r="W8" s="310"/>
      <c r="X8" s="301"/>
      <c r="Y8" s="985"/>
      <c r="Z8" s="268"/>
      <c r="AA8" s="265"/>
      <c r="AE8" s="828"/>
      <c r="AF8" s="299"/>
      <c r="AG8" s="310"/>
      <c r="AH8" s="301"/>
      <c r="AI8" s="985"/>
      <c r="AJ8" s="268"/>
      <c r="AK8" s="265"/>
    </row>
    <row r="9" spans="1:39" ht="16.5" thickTop="1" thickBot="1" x14ac:dyDescent="0.3">
      <c r="B9" s="6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7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7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7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4" t="s">
        <v>32</v>
      </c>
      <c r="B10" s="87">
        <f>F6-C10+F5+F4+F7+F8</f>
        <v>293</v>
      </c>
      <c r="C10" s="15">
        <v>7</v>
      </c>
      <c r="D10" s="290">
        <v>231.06</v>
      </c>
      <c r="E10" s="323">
        <v>44365</v>
      </c>
      <c r="F10" s="290">
        <f t="shared" ref="F10:F73" si="0">D10</f>
        <v>231.06</v>
      </c>
      <c r="G10" s="291" t="s">
        <v>194</v>
      </c>
      <c r="H10" s="292">
        <v>125</v>
      </c>
      <c r="I10" s="302">
        <f>E6-F10+E5+E4+E7+E8</f>
        <v>9357.73</v>
      </c>
      <c r="K10" s="84" t="s">
        <v>32</v>
      </c>
      <c r="L10" s="87">
        <f>P6-M10+P5+P4+P7+P8</f>
        <v>165</v>
      </c>
      <c r="M10" s="15">
        <v>30</v>
      </c>
      <c r="N10" s="290">
        <v>893.01</v>
      </c>
      <c r="O10" s="323">
        <v>44383</v>
      </c>
      <c r="P10" s="290">
        <f t="shared" ref="P10:P73" si="1">N10</f>
        <v>893.01</v>
      </c>
      <c r="Q10" s="291" t="s">
        <v>413</v>
      </c>
      <c r="R10" s="292">
        <v>125</v>
      </c>
      <c r="S10" s="302">
        <f>O6-P10+O5+O4+O7+O8</f>
        <v>5024.1499999999996</v>
      </c>
      <c r="U10" s="84" t="s">
        <v>32</v>
      </c>
      <c r="V10" s="87">
        <f>Z6-W10+Z5+Z4+Z7+Z8</f>
        <v>0</v>
      </c>
      <c r="W10" s="15">
        <v>20</v>
      </c>
      <c r="X10" s="290">
        <v>541.79999999999995</v>
      </c>
      <c r="Y10" s="323">
        <v>44399</v>
      </c>
      <c r="Z10" s="290">
        <f t="shared" ref="Z10:Z73" si="2">X10</f>
        <v>541.79999999999995</v>
      </c>
      <c r="AA10" s="291" t="s">
        <v>519</v>
      </c>
      <c r="AB10" s="292">
        <v>123</v>
      </c>
      <c r="AC10" s="302">
        <f>Y6-Z10+Y5+Y4+Y7+Y8</f>
        <v>0</v>
      </c>
      <c r="AE10" s="84" t="s">
        <v>32</v>
      </c>
      <c r="AF10" s="87">
        <f>AJ6-AG10+AJ5+AJ4+AJ7+AJ8</f>
        <v>614</v>
      </c>
      <c r="AG10" s="15">
        <v>10</v>
      </c>
      <c r="AH10" s="290">
        <v>319.25</v>
      </c>
      <c r="AI10" s="323">
        <v>44401</v>
      </c>
      <c r="AJ10" s="290">
        <f t="shared" ref="AJ10:AJ73" si="3">AH10</f>
        <v>319.25</v>
      </c>
      <c r="AK10" s="291" t="s">
        <v>535</v>
      </c>
      <c r="AL10" s="292">
        <v>123</v>
      </c>
      <c r="AM10" s="302">
        <f>AI6-AJ10+AI5+AI4+AI7+AI8</f>
        <v>18585.68</v>
      </c>
    </row>
    <row r="11" spans="1:39" x14ac:dyDescent="0.25">
      <c r="A11" s="224"/>
      <c r="B11" s="87">
        <f>B10-C11</f>
        <v>263</v>
      </c>
      <c r="C11" s="15">
        <v>30</v>
      </c>
      <c r="D11" s="290">
        <v>1011.52</v>
      </c>
      <c r="E11" s="323">
        <v>44365</v>
      </c>
      <c r="F11" s="290">
        <f t="shared" si="0"/>
        <v>1011.52</v>
      </c>
      <c r="G11" s="291" t="s">
        <v>197</v>
      </c>
      <c r="H11" s="292">
        <v>125</v>
      </c>
      <c r="I11" s="302">
        <f>I10-F11</f>
        <v>8346.2099999999991</v>
      </c>
      <c r="K11" s="224"/>
      <c r="L11" s="87">
        <f>L10-M11</f>
        <v>135</v>
      </c>
      <c r="M11" s="15">
        <v>30</v>
      </c>
      <c r="N11" s="290">
        <v>938.3</v>
      </c>
      <c r="O11" s="323">
        <v>44386</v>
      </c>
      <c r="P11" s="290">
        <f t="shared" si="1"/>
        <v>938.3</v>
      </c>
      <c r="Q11" s="291" t="s">
        <v>442</v>
      </c>
      <c r="R11" s="292">
        <v>125</v>
      </c>
      <c r="S11" s="302">
        <f>S10-P11</f>
        <v>4085.8499999999995</v>
      </c>
      <c r="U11" s="224"/>
      <c r="V11" s="87">
        <f>V10-W11</f>
        <v>0</v>
      </c>
      <c r="W11" s="15"/>
      <c r="X11" s="290"/>
      <c r="Y11" s="323"/>
      <c r="Z11" s="1048">
        <f t="shared" si="2"/>
        <v>0</v>
      </c>
      <c r="AA11" s="1049"/>
      <c r="AB11" s="1050"/>
      <c r="AC11" s="1047">
        <f>AC10-Z11</f>
        <v>0</v>
      </c>
      <c r="AE11" s="224"/>
      <c r="AF11" s="87">
        <f>AF10-AG11</f>
        <v>584</v>
      </c>
      <c r="AG11" s="15">
        <v>30</v>
      </c>
      <c r="AH11" s="290">
        <v>943</v>
      </c>
      <c r="AI11" s="323">
        <v>44401</v>
      </c>
      <c r="AJ11" s="290">
        <f t="shared" si="3"/>
        <v>943</v>
      </c>
      <c r="AK11" s="291" t="s">
        <v>539</v>
      </c>
      <c r="AL11" s="292">
        <v>123</v>
      </c>
      <c r="AM11" s="302">
        <f>AM10-AJ11</f>
        <v>17642.68</v>
      </c>
    </row>
    <row r="12" spans="1:39" x14ac:dyDescent="0.25">
      <c r="A12" s="211"/>
      <c r="B12" s="87">
        <f t="shared" ref="B12:B18" si="4">B11-C12</f>
        <v>248</v>
      </c>
      <c r="C12" s="15">
        <v>15</v>
      </c>
      <c r="D12" s="290">
        <v>515.38</v>
      </c>
      <c r="E12" s="323">
        <v>44366</v>
      </c>
      <c r="F12" s="290">
        <f t="shared" si="0"/>
        <v>515.38</v>
      </c>
      <c r="G12" s="291" t="s">
        <v>202</v>
      </c>
      <c r="H12" s="292">
        <v>125</v>
      </c>
      <c r="I12" s="302">
        <f t="shared" ref="I12:I75" si="5">I11-F12</f>
        <v>7830.829999999999</v>
      </c>
      <c r="K12" s="211"/>
      <c r="L12" s="87">
        <f t="shared" ref="L12:L18" si="6">L11-M12</f>
        <v>120</v>
      </c>
      <c r="M12" s="15">
        <v>15</v>
      </c>
      <c r="N12" s="290">
        <v>465.25</v>
      </c>
      <c r="O12" s="323">
        <v>44389</v>
      </c>
      <c r="P12" s="290">
        <f t="shared" si="1"/>
        <v>465.25</v>
      </c>
      <c r="Q12" s="291" t="s">
        <v>453</v>
      </c>
      <c r="R12" s="292">
        <v>125</v>
      </c>
      <c r="S12" s="302">
        <f t="shared" ref="S12:S75" si="7">S11-P12</f>
        <v>3620.5999999999995</v>
      </c>
      <c r="U12" s="211"/>
      <c r="V12" s="87">
        <f t="shared" ref="V12:V18" si="8">V11-W12</f>
        <v>0</v>
      </c>
      <c r="W12" s="15"/>
      <c r="X12" s="290"/>
      <c r="Y12" s="323"/>
      <c r="Z12" s="1048">
        <f t="shared" si="2"/>
        <v>0</v>
      </c>
      <c r="AA12" s="1049"/>
      <c r="AB12" s="1050"/>
      <c r="AC12" s="1047">
        <f t="shared" ref="AC12:AC75" si="9">AC11-Z12</f>
        <v>0</v>
      </c>
      <c r="AE12" s="211"/>
      <c r="AF12" s="87">
        <f t="shared" ref="AF12:AF18" si="10">AF11-AG12</f>
        <v>564</v>
      </c>
      <c r="AG12" s="15">
        <v>20</v>
      </c>
      <c r="AH12" s="290">
        <v>633.48</v>
      </c>
      <c r="AI12" s="323">
        <v>44401</v>
      </c>
      <c r="AJ12" s="290">
        <f t="shared" si="3"/>
        <v>633.48</v>
      </c>
      <c r="AK12" s="291" t="s">
        <v>540</v>
      </c>
      <c r="AL12" s="292">
        <v>123</v>
      </c>
      <c r="AM12" s="302">
        <f t="shared" ref="AM12:AM75" si="11">AM11-AJ12</f>
        <v>17009.2</v>
      </c>
    </row>
    <row r="13" spans="1:39" ht="15.75" x14ac:dyDescent="0.25">
      <c r="A13" s="211"/>
      <c r="B13" s="87">
        <f t="shared" si="4"/>
        <v>218</v>
      </c>
      <c r="C13" s="15">
        <v>30</v>
      </c>
      <c r="D13" s="290">
        <v>985</v>
      </c>
      <c r="E13" s="323">
        <v>44365</v>
      </c>
      <c r="F13" s="290">
        <f t="shared" si="0"/>
        <v>985</v>
      </c>
      <c r="G13" s="291" t="s">
        <v>203</v>
      </c>
      <c r="H13" s="292">
        <v>125</v>
      </c>
      <c r="I13" s="489">
        <f t="shared" si="5"/>
        <v>6845.829999999999</v>
      </c>
      <c r="K13" s="211"/>
      <c r="L13" s="87">
        <f t="shared" si="6"/>
        <v>110</v>
      </c>
      <c r="M13" s="15">
        <v>10</v>
      </c>
      <c r="N13" s="290">
        <v>305.27</v>
      </c>
      <c r="O13" s="323">
        <v>44389</v>
      </c>
      <c r="P13" s="290">
        <f t="shared" si="1"/>
        <v>305.27</v>
      </c>
      <c r="Q13" s="291" t="s">
        <v>455</v>
      </c>
      <c r="R13" s="292">
        <v>125</v>
      </c>
      <c r="S13" s="489">
        <f t="shared" si="7"/>
        <v>3315.3299999999995</v>
      </c>
      <c r="U13" s="211"/>
      <c r="V13" s="87">
        <f t="shared" si="8"/>
        <v>0</v>
      </c>
      <c r="W13" s="15"/>
      <c r="X13" s="290"/>
      <c r="Y13" s="323"/>
      <c r="Z13" s="1048">
        <f t="shared" si="2"/>
        <v>0</v>
      </c>
      <c r="AA13" s="1049"/>
      <c r="AB13" s="1050"/>
      <c r="AC13" s="1064">
        <f t="shared" si="9"/>
        <v>0</v>
      </c>
      <c r="AE13" s="211"/>
      <c r="AF13" s="87">
        <f t="shared" si="10"/>
        <v>534</v>
      </c>
      <c r="AG13" s="15">
        <v>30</v>
      </c>
      <c r="AH13" s="290">
        <v>870.35</v>
      </c>
      <c r="AI13" s="323">
        <v>44403</v>
      </c>
      <c r="AJ13" s="290">
        <f t="shared" si="3"/>
        <v>870.35</v>
      </c>
      <c r="AK13" s="291" t="s">
        <v>543</v>
      </c>
      <c r="AL13" s="292">
        <v>123</v>
      </c>
      <c r="AM13" s="489">
        <f t="shared" si="11"/>
        <v>16138.85</v>
      </c>
    </row>
    <row r="14" spans="1:39" ht="15.75" x14ac:dyDescent="0.25">
      <c r="A14" s="86" t="s">
        <v>33</v>
      </c>
      <c r="B14" s="87">
        <f t="shared" si="4"/>
        <v>210</v>
      </c>
      <c r="C14" s="15">
        <v>8</v>
      </c>
      <c r="D14" s="290">
        <v>258.32</v>
      </c>
      <c r="E14" s="323">
        <v>44368</v>
      </c>
      <c r="F14" s="290">
        <f t="shared" si="0"/>
        <v>258.32</v>
      </c>
      <c r="G14" s="291" t="s">
        <v>206</v>
      </c>
      <c r="H14" s="292">
        <v>125</v>
      </c>
      <c r="I14" s="489">
        <f t="shared" si="5"/>
        <v>6587.5099999999993</v>
      </c>
      <c r="K14" s="86" t="s">
        <v>33</v>
      </c>
      <c r="L14" s="87">
        <f t="shared" si="6"/>
        <v>107</v>
      </c>
      <c r="M14" s="15">
        <v>3</v>
      </c>
      <c r="N14" s="290">
        <v>97.25</v>
      </c>
      <c r="O14" s="323">
        <v>44390</v>
      </c>
      <c r="P14" s="290">
        <f t="shared" si="1"/>
        <v>97.25</v>
      </c>
      <c r="Q14" s="291" t="s">
        <v>462</v>
      </c>
      <c r="R14" s="292">
        <v>125</v>
      </c>
      <c r="S14" s="489">
        <f t="shared" si="7"/>
        <v>3218.0799999999995</v>
      </c>
      <c r="U14" s="86" t="s">
        <v>33</v>
      </c>
      <c r="V14" s="87">
        <f t="shared" si="8"/>
        <v>0</v>
      </c>
      <c r="W14" s="15"/>
      <c r="X14" s="290"/>
      <c r="Y14" s="323"/>
      <c r="Z14" s="1048">
        <f t="shared" si="2"/>
        <v>0</v>
      </c>
      <c r="AA14" s="1049"/>
      <c r="AB14" s="1050"/>
      <c r="AC14" s="1064">
        <f t="shared" si="9"/>
        <v>0</v>
      </c>
      <c r="AE14" s="86" t="s">
        <v>33</v>
      </c>
      <c r="AF14" s="87">
        <f t="shared" si="10"/>
        <v>524</v>
      </c>
      <c r="AG14" s="15">
        <v>10</v>
      </c>
      <c r="AH14" s="290">
        <v>311.75</v>
      </c>
      <c r="AI14" s="323">
        <v>44405</v>
      </c>
      <c r="AJ14" s="290">
        <f t="shared" si="3"/>
        <v>311.75</v>
      </c>
      <c r="AK14" s="291" t="s">
        <v>550</v>
      </c>
      <c r="AL14" s="292">
        <v>123</v>
      </c>
      <c r="AM14" s="489">
        <f t="shared" si="11"/>
        <v>15827.1</v>
      </c>
    </row>
    <row r="15" spans="1:39" ht="15.75" x14ac:dyDescent="0.25">
      <c r="A15" s="76"/>
      <c r="B15" s="87">
        <f t="shared" si="4"/>
        <v>180</v>
      </c>
      <c r="C15" s="15">
        <v>30</v>
      </c>
      <c r="D15" s="290">
        <v>962.93</v>
      </c>
      <c r="E15" s="323">
        <v>44370</v>
      </c>
      <c r="F15" s="290">
        <f t="shared" si="0"/>
        <v>962.93</v>
      </c>
      <c r="G15" s="291" t="s">
        <v>209</v>
      </c>
      <c r="H15" s="292">
        <v>125</v>
      </c>
      <c r="I15" s="489">
        <f t="shared" si="5"/>
        <v>5624.579999999999</v>
      </c>
      <c r="K15" s="76"/>
      <c r="L15" s="87">
        <f t="shared" si="6"/>
        <v>77</v>
      </c>
      <c r="M15" s="15">
        <v>30</v>
      </c>
      <c r="N15" s="290">
        <v>881.44</v>
      </c>
      <c r="O15" s="323">
        <v>44390</v>
      </c>
      <c r="P15" s="290">
        <f t="shared" si="1"/>
        <v>881.44</v>
      </c>
      <c r="Q15" s="291" t="s">
        <v>463</v>
      </c>
      <c r="R15" s="292">
        <v>125</v>
      </c>
      <c r="S15" s="489">
        <f t="shared" si="7"/>
        <v>2336.6399999999994</v>
      </c>
      <c r="U15" s="76"/>
      <c r="V15" s="87">
        <f t="shared" si="8"/>
        <v>0</v>
      </c>
      <c r="W15" s="15"/>
      <c r="X15" s="290"/>
      <c r="Y15" s="323"/>
      <c r="Z15" s="290">
        <f t="shared" si="2"/>
        <v>0</v>
      </c>
      <c r="AA15" s="291"/>
      <c r="AB15" s="292"/>
      <c r="AC15" s="489">
        <f t="shared" si="9"/>
        <v>0</v>
      </c>
      <c r="AE15" s="76"/>
      <c r="AF15" s="87">
        <f t="shared" si="10"/>
        <v>494</v>
      </c>
      <c r="AG15" s="15">
        <v>30</v>
      </c>
      <c r="AH15" s="290">
        <v>935.54</v>
      </c>
      <c r="AI15" s="323">
        <v>44406</v>
      </c>
      <c r="AJ15" s="290">
        <f t="shared" si="3"/>
        <v>935.54</v>
      </c>
      <c r="AK15" s="291" t="s">
        <v>553</v>
      </c>
      <c r="AL15" s="292">
        <v>123</v>
      </c>
      <c r="AM15" s="489">
        <f t="shared" si="11"/>
        <v>14891.560000000001</v>
      </c>
    </row>
    <row r="16" spans="1:39" x14ac:dyDescent="0.25">
      <c r="A16" s="76"/>
      <c r="B16" s="87">
        <f t="shared" si="4"/>
        <v>165</v>
      </c>
      <c r="C16" s="15">
        <v>15</v>
      </c>
      <c r="D16" s="290">
        <v>465.42</v>
      </c>
      <c r="E16" s="323">
        <v>44371</v>
      </c>
      <c r="F16" s="290">
        <f t="shared" si="0"/>
        <v>465.42</v>
      </c>
      <c r="G16" s="291" t="s">
        <v>215</v>
      </c>
      <c r="H16" s="292">
        <v>125</v>
      </c>
      <c r="I16" s="302">
        <f t="shared" si="5"/>
        <v>5159.1599999999989</v>
      </c>
      <c r="K16" s="76"/>
      <c r="L16" s="87">
        <f t="shared" si="6"/>
        <v>47</v>
      </c>
      <c r="M16" s="15">
        <v>30</v>
      </c>
      <c r="N16" s="290">
        <v>877.61</v>
      </c>
      <c r="O16" s="323">
        <v>44391</v>
      </c>
      <c r="P16" s="290">
        <f t="shared" si="1"/>
        <v>877.61</v>
      </c>
      <c r="Q16" s="291" t="s">
        <v>467</v>
      </c>
      <c r="R16" s="292">
        <v>125</v>
      </c>
      <c r="S16" s="302">
        <f t="shared" si="7"/>
        <v>1459.0299999999993</v>
      </c>
      <c r="U16" s="76"/>
      <c r="V16" s="87">
        <f t="shared" si="8"/>
        <v>0</v>
      </c>
      <c r="W16" s="15"/>
      <c r="X16" s="290"/>
      <c r="Y16" s="323"/>
      <c r="Z16" s="290">
        <f t="shared" si="2"/>
        <v>0</v>
      </c>
      <c r="AA16" s="291"/>
      <c r="AB16" s="292"/>
      <c r="AC16" s="302">
        <f t="shared" si="9"/>
        <v>0</v>
      </c>
      <c r="AE16" s="76"/>
      <c r="AF16" s="87">
        <f t="shared" si="10"/>
        <v>464</v>
      </c>
      <c r="AG16" s="15">
        <v>30</v>
      </c>
      <c r="AH16" s="290">
        <v>899.88</v>
      </c>
      <c r="AI16" s="323">
        <v>44407</v>
      </c>
      <c r="AJ16" s="290">
        <f t="shared" si="3"/>
        <v>899.88</v>
      </c>
      <c r="AK16" s="291" t="s">
        <v>561</v>
      </c>
      <c r="AL16" s="292">
        <v>123</v>
      </c>
      <c r="AM16" s="302">
        <f t="shared" si="11"/>
        <v>13991.680000000002</v>
      </c>
    </row>
    <row r="17" spans="1:39" x14ac:dyDescent="0.25">
      <c r="B17" s="87">
        <f t="shared" si="4"/>
        <v>150</v>
      </c>
      <c r="C17" s="15">
        <v>15</v>
      </c>
      <c r="D17" s="290">
        <v>472.21</v>
      </c>
      <c r="E17" s="323">
        <v>44372</v>
      </c>
      <c r="F17" s="290">
        <f t="shared" si="0"/>
        <v>472.21</v>
      </c>
      <c r="G17" s="291" t="s">
        <v>220</v>
      </c>
      <c r="H17" s="292">
        <v>125</v>
      </c>
      <c r="I17" s="302">
        <f t="shared" si="5"/>
        <v>4686.9499999999989</v>
      </c>
      <c r="L17" s="87">
        <f t="shared" si="6"/>
        <v>27</v>
      </c>
      <c r="M17" s="15">
        <v>20</v>
      </c>
      <c r="N17" s="290">
        <v>640.80999999999995</v>
      </c>
      <c r="O17" s="323">
        <v>44394</v>
      </c>
      <c r="P17" s="290">
        <f t="shared" si="1"/>
        <v>640.80999999999995</v>
      </c>
      <c r="Q17" s="291" t="s">
        <v>489</v>
      </c>
      <c r="R17" s="292">
        <v>125</v>
      </c>
      <c r="S17" s="302">
        <f t="shared" si="7"/>
        <v>818.21999999999935</v>
      </c>
      <c r="V17" s="87">
        <f t="shared" si="8"/>
        <v>0</v>
      </c>
      <c r="W17" s="15"/>
      <c r="X17" s="290"/>
      <c r="Y17" s="323"/>
      <c r="Z17" s="290">
        <f t="shared" si="2"/>
        <v>0</v>
      </c>
      <c r="AA17" s="291"/>
      <c r="AB17" s="292"/>
      <c r="AC17" s="302">
        <f t="shared" si="9"/>
        <v>0</v>
      </c>
      <c r="AF17" s="87">
        <f t="shared" si="10"/>
        <v>464</v>
      </c>
      <c r="AG17" s="15"/>
      <c r="AH17" s="290"/>
      <c r="AI17" s="323"/>
      <c r="AJ17" s="290">
        <f t="shared" si="3"/>
        <v>0</v>
      </c>
      <c r="AK17" s="291"/>
      <c r="AL17" s="292"/>
      <c r="AM17" s="302">
        <f t="shared" si="11"/>
        <v>13991.680000000002</v>
      </c>
    </row>
    <row r="18" spans="1:39" x14ac:dyDescent="0.25">
      <c r="B18" s="87">
        <f t="shared" si="4"/>
        <v>120</v>
      </c>
      <c r="C18" s="15">
        <v>30</v>
      </c>
      <c r="D18" s="290">
        <v>977.91</v>
      </c>
      <c r="E18" s="323">
        <v>44373</v>
      </c>
      <c r="F18" s="290">
        <f t="shared" si="0"/>
        <v>977.91</v>
      </c>
      <c r="G18" s="291" t="s">
        <v>227</v>
      </c>
      <c r="H18" s="292">
        <v>125</v>
      </c>
      <c r="I18" s="302">
        <f t="shared" si="5"/>
        <v>3709.0399999999991</v>
      </c>
      <c r="L18" s="87">
        <f t="shared" si="6"/>
        <v>0</v>
      </c>
      <c r="M18" s="15">
        <v>27</v>
      </c>
      <c r="N18" s="290">
        <v>815.89</v>
      </c>
      <c r="O18" s="323">
        <v>44396</v>
      </c>
      <c r="P18" s="290">
        <f t="shared" si="1"/>
        <v>815.89</v>
      </c>
      <c r="Q18" s="291" t="s">
        <v>499</v>
      </c>
      <c r="R18" s="292">
        <v>123</v>
      </c>
      <c r="S18" s="302">
        <f t="shared" si="7"/>
        <v>2.3299999999993588</v>
      </c>
      <c r="V18" s="87">
        <f t="shared" si="8"/>
        <v>0</v>
      </c>
      <c r="W18" s="15"/>
      <c r="X18" s="290"/>
      <c r="Y18" s="323"/>
      <c r="Z18" s="290">
        <f t="shared" si="2"/>
        <v>0</v>
      </c>
      <c r="AA18" s="291"/>
      <c r="AB18" s="292"/>
      <c r="AC18" s="302">
        <f t="shared" si="9"/>
        <v>0</v>
      </c>
      <c r="AF18" s="87">
        <f t="shared" si="10"/>
        <v>464</v>
      </c>
      <c r="AG18" s="15"/>
      <c r="AH18" s="290"/>
      <c r="AI18" s="323"/>
      <c r="AJ18" s="290">
        <f t="shared" si="3"/>
        <v>0</v>
      </c>
      <c r="AK18" s="291"/>
      <c r="AL18" s="292"/>
      <c r="AM18" s="302">
        <f t="shared" si="11"/>
        <v>13991.680000000002</v>
      </c>
    </row>
    <row r="19" spans="1:39" x14ac:dyDescent="0.25">
      <c r="A19" s="129"/>
      <c r="B19" s="87">
        <f>B18-C19</f>
        <v>110</v>
      </c>
      <c r="C19" s="15">
        <v>10</v>
      </c>
      <c r="D19" s="290">
        <v>300.14999999999998</v>
      </c>
      <c r="E19" s="323">
        <v>44373</v>
      </c>
      <c r="F19" s="290">
        <f t="shared" si="0"/>
        <v>300.14999999999998</v>
      </c>
      <c r="G19" s="291" t="s">
        <v>228</v>
      </c>
      <c r="H19" s="292">
        <v>125</v>
      </c>
      <c r="I19" s="302">
        <f t="shared" si="5"/>
        <v>3408.889999999999</v>
      </c>
      <c r="K19" s="129"/>
      <c r="L19" s="87">
        <f>L18-M19</f>
        <v>0</v>
      </c>
      <c r="M19" s="15"/>
      <c r="N19" s="290"/>
      <c r="O19" s="323"/>
      <c r="P19" s="290">
        <v>2.33</v>
      </c>
      <c r="Q19" s="1049"/>
      <c r="R19" s="1050"/>
      <c r="S19" s="1047">
        <f t="shared" si="7"/>
        <v>-6.4126481902349042E-13</v>
      </c>
      <c r="U19" s="129"/>
      <c r="V19" s="87">
        <f>V18-W19</f>
        <v>0</v>
      </c>
      <c r="W19" s="15"/>
      <c r="X19" s="290"/>
      <c r="Y19" s="323"/>
      <c r="Z19" s="290">
        <f t="shared" si="2"/>
        <v>0</v>
      </c>
      <c r="AA19" s="291"/>
      <c r="AB19" s="292"/>
      <c r="AC19" s="302">
        <f t="shared" si="9"/>
        <v>0</v>
      </c>
      <c r="AE19" s="129"/>
      <c r="AF19" s="87">
        <f>AF18-AG19</f>
        <v>464</v>
      </c>
      <c r="AG19" s="15"/>
      <c r="AH19" s="290"/>
      <c r="AI19" s="323"/>
      <c r="AJ19" s="290">
        <f t="shared" si="3"/>
        <v>0</v>
      </c>
      <c r="AK19" s="291"/>
      <c r="AL19" s="292"/>
      <c r="AM19" s="302">
        <f t="shared" si="11"/>
        <v>13991.680000000002</v>
      </c>
    </row>
    <row r="20" spans="1:39" x14ac:dyDescent="0.25">
      <c r="A20" s="129"/>
      <c r="B20" s="87">
        <f t="shared" ref="B20:B55" si="12">B19-C20</f>
        <v>100</v>
      </c>
      <c r="C20" s="15">
        <v>10</v>
      </c>
      <c r="D20" s="290">
        <v>306.42</v>
      </c>
      <c r="E20" s="323">
        <v>44376</v>
      </c>
      <c r="F20" s="290">
        <f t="shared" si="0"/>
        <v>306.42</v>
      </c>
      <c r="G20" s="291" t="s">
        <v>233</v>
      </c>
      <c r="H20" s="292">
        <v>125</v>
      </c>
      <c r="I20" s="302">
        <f t="shared" si="5"/>
        <v>3102.4699999999989</v>
      </c>
      <c r="K20" s="129"/>
      <c r="L20" s="87">
        <f t="shared" ref="L20:L55" si="13">L19-M20</f>
        <v>0</v>
      </c>
      <c r="M20" s="15"/>
      <c r="N20" s="290"/>
      <c r="O20" s="323"/>
      <c r="P20" s="290">
        <f t="shared" si="1"/>
        <v>0</v>
      </c>
      <c r="Q20" s="1049"/>
      <c r="R20" s="1050"/>
      <c r="S20" s="1047">
        <f t="shared" si="7"/>
        <v>-6.4126481902349042E-13</v>
      </c>
      <c r="U20" s="129"/>
      <c r="V20" s="87">
        <f t="shared" ref="V20:V55" si="14">V19-W20</f>
        <v>0</v>
      </c>
      <c r="W20" s="15"/>
      <c r="X20" s="290"/>
      <c r="Y20" s="323"/>
      <c r="Z20" s="290">
        <f t="shared" si="2"/>
        <v>0</v>
      </c>
      <c r="AA20" s="291"/>
      <c r="AB20" s="292"/>
      <c r="AC20" s="302">
        <f t="shared" si="9"/>
        <v>0</v>
      </c>
      <c r="AE20" s="129"/>
      <c r="AF20" s="87">
        <f t="shared" ref="AF20:AF55" si="15">AF19-AG20</f>
        <v>464</v>
      </c>
      <c r="AG20" s="15"/>
      <c r="AH20" s="290"/>
      <c r="AI20" s="323"/>
      <c r="AJ20" s="290">
        <f t="shared" si="3"/>
        <v>0</v>
      </c>
      <c r="AK20" s="291"/>
      <c r="AL20" s="292"/>
      <c r="AM20" s="302">
        <f t="shared" si="11"/>
        <v>13991.680000000002</v>
      </c>
    </row>
    <row r="21" spans="1:39" x14ac:dyDescent="0.25">
      <c r="A21" s="129"/>
      <c r="B21" s="87">
        <f t="shared" si="12"/>
        <v>90</v>
      </c>
      <c r="C21" s="15">
        <v>10</v>
      </c>
      <c r="D21" s="290">
        <v>318.57</v>
      </c>
      <c r="E21" s="323">
        <v>44368</v>
      </c>
      <c r="F21" s="290">
        <f t="shared" si="0"/>
        <v>318.57</v>
      </c>
      <c r="G21" s="291" t="s">
        <v>235</v>
      </c>
      <c r="H21" s="292">
        <v>125</v>
      </c>
      <c r="I21" s="302">
        <f t="shared" si="5"/>
        <v>2783.8999999999987</v>
      </c>
      <c r="K21" s="129"/>
      <c r="L21" s="87">
        <f t="shared" si="13"/>
        <v>0</v>
      </c>
      <c r="M21" s="15"/>
      <c r="N21" s="918"/>
      <c r="O21" s="919"/>
      <c r="P21" s="918">
        <f t="shared" si="1"/>
        <v>0</v>
      </c>
      <c r="Q21" s="1065"/>
      <c r="R21" s="1066"/>
      <c r="S21" s="1047">
        <f t="shared" si="7"/>
        <v>-6.4126481902349042E-13</v>
      </c>
      <c r="U21" s="129"/>
      <c r="V21" s="87">
        <f t="shared" si="14"/>
        <v>0</v>
      </c>
      <c r="W21" s="15"/>
      <c r="X21" s="918"/>
      <c r="Y21" s="919"/>
      <c r="Z21" s="918">
        <f t="shared" si="2"/>
        <v>0</v>
      </c>
      <c r="AA21" s="920"/>
      <c r="AB21" s="921"/>
      <c r="AC21" s="302">
        <f t="shared" si="9"/>
        <v>0</v>
      </c>
      <c r="AE21" s="129"/>
      <c r="AF21" s="87">
        <f t="shared" si="15"/>
        <v>464</v>
      </c>
      <c r="AG21" s="15"/>
      <c r="AH21" s="918"/>
      <c r="AI21" s="919"/>
      <c r="AJ21" s="918">
        <f t="shared" si="3"/>
        <v>0</v>
      </c>
      <c r="AK21" s="920"/>
      <c r="AL21" s="921"/>
      <c r="AM21" s="302">
        <f t="shared" si="11"/>
        <v>13991.680000000002</v>
      </c>
    </row>
    <row r="22" spans="1:39" x14ac:dyDescent="0.25">
      <c r="A22" s="129"/>
      <c r="B22" s="87">
        <f t="shared" si="12"/>
        <v>60</v>
      </c>
      <c r="C22" s="15">
        <v>30</v>
      </c>
      <c r="D22" s="290">
        <v>926.5</v>
      </c>
      <c r="E22" s="323">
        <v>44376</v>
      </c>
      <c r="F22" s="290">
        <f t="shared" si="0"/>
        <v>926.5</v>
      </c>
      <c r="G22" s="291" t="s">
        <v>237</v>
      </c>
      <c r="H22" s="292">
        <v>125</v>
      </c>
      <c r="I22" s="302">
        <f t="shared" si="5"/>
        <v>1857.3999999999987</v>
      </c>
      <c r="K22" s="129"/>
      <c r="L22" s="87">
        <f t="shared" si="13"/>
        <v>0</v>
      </c>
      <c r="M22" s="15"/>
      <c r="N22" s="918"/>
      <c r="O22" s="919"/>
      <c r="P22" s="918">
        <f t="shared" si="1"/>
        <v>0</v>
      </c>
      <c r="Q22" s="920"/>
      <c r="R22" s="921"/>
      <c r="S22" s="302">
        <f t="shared" si="7"/>
        <v>-6.4126481902349042E-13</v>
      </c>
      <c r="U22" s="129"/>
      <c r="V22" s="87">
        <f t="shared" si="14"/>
        <v>0</v>
      </c>
      <c r="W22" s="15"/>
      <c r="X22" s="918"/>
      <c r="Y22" s="919"/>
      <c r="Z22" s="918">
        <f t="shared" si="2"/>
        <v>0</v>
      </c>
      <c r="AA22" s="920"/>
      <c r="AB22" s="921"/>
      <c r="AC22" s="302">
        <f t="shared" si="9"/>
        <v>0</v>
      </c>
      <c r="AE22" s="129"/>
      <c r="AF22" s="87">
        <f t="shared" si="15"/>
        <v>464</v>
      </c>
      <c r="AG22" s="15"/>
      <c r="AH22" s="918"/>
      <c r="AI22" s="919"/>
      <c r="AJ22" s="918">
        <f t="shared" si="3"/>
        <v>0</v>
      </c>
      <c r="AK22" s="920"/>
      <c r="AL22" s="921"/>
      <c r="AM22" s="302">
        <f t="shared" si="11"/>
        <v>13991.680000000002</v>
      </c>
    </row>
    <row r="23" spans="1:39" x14ac:dyDescent="0.25">
      <c r="A23" s="129"/>
      <c r="B23" s="308">
        <f t="shared" si="12"/>
        <v>30</v>
      </c>
      <c r="C23" s="15">
        <v>30</v>
      </c>
      <c r="D23" s="290">
        <v>981.23</v>
      </c>
      <c r="E23" s="323">
        <v>44380</v>
      </c>
      <c r="F23" s="290">
        <f t="shared" si="0"/>
        <v>981.23</v>
      </c>
      <c r="G23" s="291" t="s">
        <v>257</v>
      </c>
      <c r="H23" s="292">
        <v>125</v>
      </c>
      <c r="I23" s="302">
        <f t="shared" si="5"/>
        <v>876.16999999999871</v>
      </c>
      <c r="K23" s="129"/>
      <c r="L23" s="308">
        <f t="shared" si="13"/>
        <v>0</v>
      </c>
      <c r="M23" s="15"/>
      <c r="N23" s="918"/>
      <c r="O23" s="919"/>
      <c r="P23" s="918">
        <f t="shared" si="1"/>
        <v>0</v>
      </c>
      <c r="Q23" s="920"/>
      <c r="R23" s="921"/>
      <c r="S23" s="302">
        <f t="shared" si="7"/>
        <v>-6.4126481902349042E-13</v>
      </c>
      <c r="U23" s="129"/>
      <c r="V23" s="308">
        <f t="shared" si="14"/>
        <v>0</v>
      </c>
      <c r="W23" s="15"/>
      <c r="X23" s="918"/>
      <c r="Y23" s="919"/>
      <c r="Z23" s="918">
        <f t="shared" si="2"/>
        <v>0</v>
      </c>
      <c r="AA23" s="920"/>
      <c r="AB23" s="921"/>
      <c r="AC23" s="302">
        <f t="shared" si="9"/>
        <v>0</v>
      </c>
      <c r="AE23" s="129"/>
      <c r="AF23" s="308">
        <f t="shared" si="15"/>
        <v>464</v>
      </c>
      <c r="AG23" s="15"/>
      <c r="AH23" s="918"/>
      <c r="AI23" s="919"/>
      <c r="AJ23" s="918">
        <f t="shared" si="3"/>
        <v>0</v>
      </c>
      <c r="AK23" s="920"/>
      <c r="AL23" s="921"/>
      <c r="AM23" s="302">
        <f t="shared" si="11"/>
        <v>13991.680000000002</v>
      </c>
    </row>
    <row r="24" spans="1:39" x14ac:dyDescent="0.25">
      <c r="A24" s="130"/>
      <c r="B24" s="308">
        <f t="shared" si="12"/>
        <v>15</v>
      </c>
      <c r="C24" s="15">
        <v>15</v>
      </c>
      <c r="D24" s="1040">
        <v>415</v>
      </c>
      <c r="E24" s="1041">
        <v>44383</v>
      </c>
      <c r="F24" s="1040">
        <f t="shared" si="0"/>
        <v>415</v>
      </c>
      <c r="G24" s="546" t="s">
        <v>410</v>
      </c>
      <c r="H24" s="634">
        <v>125</v>
      </c>
      <c r="I24" s="302">
        <f t="shared" si="5"/>
        <v>461.16999999999871</v>
      </c>
      <c r="K24" s="130"/>
      <c r="L24" s="308">
        <f t="shared" si="13"/>
        <v>0</v>
      </c>
      <c r="M24" s="15"/>
      <c r="N24" s="918"/>
      <c r="O24" s="919"/>
      <c r="P24" s="918">
        <f t="shared" si="1"/>
        <v>0</v>
      </c>
      <c r="Q24" s="920"/>
      <c r="R24" s="921"/>
      <c r="S24" s="302">
        <f t="shared" si="7"/>
        <v>-6.4126481902349042E-13</v>
      </c>
      <c r="U24" s="130"/>
      <c r="V24" s="308">
        <f t="shared" si="14"/>
        <v>0</v>
      </c>
      <c r="W24" s="15"/>
      <c r="X24" s="918"/>
      <c r="Y24" s="919"/>
      <c r="Z24" s="918">
        <f t="shared" si="2"/>
        <v>0</v>
      </c>
      <c r="AA24" s="920"/>
      <c r="AB24" s="921"/>
      <c r="AC24" s="302">
        <f t="shared" si="9"/>
        <v>0</v>
      </c>
      <c r="AE24" s="130"/>
      <c r="AF24" s="308">
        <f t="shared" si="15"/>
        <v>464</v>
      </c>
      <c r="AG24" s="15"/>
      <c r="AH24" s="918"/>
      <c r="AI24" s="919"/>
      <c r="AJ24" s="918">
        <f t="shared" si="3"/>
        <v>0</v>
      </c>
      <c r="AK24" s="920"/>
      <c r="AL24" s="921"/>
      <c r="AM24" s="302">
        <f t="shared" si="11"/>
        <v>13991.680000000002</v>
      </c>
    </row>
    <row r="25" spans="1:39" x14ac:dyDescent="0.25">
      <c r="A25" s="129"/>
      <c r="B25" s="308">
        <f t="shared" si="12"/>
        <v>15</v>
      </c>
      <c r="C25" s="15"/>
      <c r="D25" s="1040"/>
      <c r="E25" s="1041"/>
      <c r="F25" s="1044">
        <f t="shared" si="0"/>
        <v>0</v>
      </c>
      <c r="G25" s="1045"/>
      <c r="H25" s="1046"/>
      <c r="I25" s="1047">
        <f t="shared" si="5"/>
        <v>461.16999999999871</v>
      </c>
      <c r="K25" s="129"/>
      <c r="L25" s="308">
        <f t="shared" si="13"/>
        <v>0</v>
      </c>
      <c r="M25" s="15"/>
      <c r="N25" s="918"/>
      <c r="O25" s="919"/>
      <c r="P25" s="918">
        <f t="shared" si="1"/>
        <v>0</v>
      </c>
      <c r="Q25" s="920"/>
      <c r="R25" s="921"/>
      <c r="S25" s="302">
        <f t="shared" si="7"/>
        <v>-6.4126481902349042E-13</v>
      </c>
      <c r="U25" s="129"/>
      <c r="V25" s="308">
        <f t="shared" si="14"/>
        <v>0</v>
      </c>
      <c r="W25" s="15"/>
      <c r="X25" s="918"/>
      <c r="Y25" s="919"/>
      <c r="Z25" s="918">
        <f t="shared" si="2"/>
        <v>0</v>
      </c>
      <c r="AA25" s="920"/>
      <c r="AB25" s="921"/>
      <c r="AC25" s="302">
        <f t="shared" si="9"/>
        <v>0</v>
      </c>
      <c r="AE25" s="129"/>
      <c r="AF25" s="308">
        <f t="shared" si="15"/>
        <v>464</v>
      </c>
      <c r="AG25" s="15"/>
      <c r="AH25" s="918"/>
      <c r="AI25" s="919"/>
      <c r="AJ25" s="918">
        <f t="shared" si="3"/>
        <v>0</v>
      </c>
      <c r="AK25" s="920"/>
      <c r="AL25" s="921"/>
      <c r="AM25" s="302">
        <f t="shared" si="11"/>
        <v>13991.680000000002</v>
      </c>
    </row>
    <row r="26" spans="1:39" x14ac:dyDescent="0.25">
      <c r="A26" s="129"/>
      <c r="B26" s="308">
        <f t="shared" si="12"/>
        <v>15</v>
      </c>
      <c r="C26" s="15"/>
      <c r="D26" s="1040"/>
      <c r="E26" s="1041"/>
      <c r="F26" s="1044">
        <f t="shared" si="0"/>
        <v>0</v>
      </c>
      <c r="G26" s="1045"/>
      <c r="H26" s="1046"/>
      <c r="I26" s="1047">
        <f t="shared" si="5"/>
        <v>461.16999999999871</v>
      </c>
      <c r="K26" s="129"/>
      <c r="L26" s="308">
        <f t="shared" si="13"/>
        <v>0</v>
      </c>
      <c r="M26" s="15"/>
      <c r="N26" s="918"/>
      <c r="O26" s="919"/>
      <c r="P26" s="918">
        <f t="shared" si="1"/>
        <v>0</v>
      </c>
      <c r="Q26" s="920"/>
      <c r="R26" s="921"/>
      <c r="S26" s="302">
        <f t="shared" si="7"/>
        <v>-6.4126481902349042E-13</v>
      </c>
      <c r="U26" s="129"/>
      <c r="V26" s="308">
        <f t="shared" si="14"/>
        <v>0</v>
      </c>
      <c r="W26" s="15"/>
      <c r="X26" s="918"/>
      <c r="Y26" s="919"/>
      <c r="Z26" s="918">
        <f t="shared" si="2"/>
        <v>0</v>
      </c>
      <c r="AA26" s="920"/>
      <c r="AB26" s="921"/>
      <c r="AC26" s="302">
        <f t="shared" si="9"/>
        <v>0</v>
      </c>
      <c r="AE26" s="129"/>
      <c r="AF26" s="308">
        <f t="shared" si="15"/>
        <v>464</v>
      </c>
      <c r="AG26" s="15"/>
      <c r="AH26" s="918"/>
      <c r="AI26" s="919"/>
      <c r="AJ26" s="918">
        <f t="shared" si="3"/>
        <v>0</v>
      </c>
      <c r="AK26" s="920"/>
      <c r="AL26" s="921"/>
      <c r="AM26" s="302">
        <f t="shared" si="11"/>
        <v>13991.680000000002</v>
      </c>
    </row>
    <row r="27" spans="1:39" x14ac:dyDescent="0.25">
      <c r="A27" s="129"/>
      <c r="B27" s="211">
        <f t="shared" si="12"/>
        <v>15</v>
      </c>
      <c r="C27" s="15"/>
      <c r="D27" s="1040"/>
      <c r="E27" s="1041"/>
      <c r="F27" s="1044">
        <f t="shared" si="0"/>
        <v>0</v>
      </c>
      <c r="G27" s="1045"/>
      <c r="H27" s="1046"/>
      <c r="I27" s="1047">
        <f t="shared" si="5"/>
        <v>461.16999999999871</v>
      </c>
      <c r="K27" s="129"/>
      <c r="L27" s="211">
        <f t="shared" si="13"/>
        <v>0</v>
      </c>
      <c r="M27" s="15"/>
      <c r="N27" s="918"/>
      <c r="O27" s="919"/>
      <c r="P27" s="918">
        <f t="shared" si="1"/>
        <v>0</v>
      </c>
      <c r="Q27" s="920"/>
      <c r="R27" s="921"/>
      <c r="S27" s="302">
        <f t="shared" si="7"/>
        <v>-6.4126481902349042E-13</v>
      </c>
      <c r="U27" s="129"/>
      <c r="V27" s="211">
        <f t="shared" si="14"/>
        <v>0</v>
      </c>
      <c r="W27" s="15"/>
      <c r="X27" s="918"/>
      <c r="Y27" s="919"/>
      <c r="Z27" s="918">
        <f t="shared" si="2"/>
        <v>0</v>
      </c>
      <c r="AA27" s="920"/>
      <c r="AB27" s="921"/>
      <c r="AC27" s="302">
        <f t="shared" si="9"/>
        <v>0</v>
      </c>
      <c r="AE27" s="129"/>
      <c r="AF27" s="211">
        <f t="shared" si="15"/>
        <v>464</v>
      </c>
      <c r="AG27" s="15"/>
      <c r="AH27" s="918"/>
      <c r="AI27" s="919"/>
      <c r="AJ27" s="918">
        <f t="shared" si="3"/>
        <v>0</v>
      </c>
      <c r="AK27" s="920"/>
      <c r="AL27" s="921"/>
      <c r="AM27" s="302">
        <f t="shared" si="11"/>
        <v>13991.680000000002</v>
      </c>
    </row>
    <row r="28" spans="1:39" x14ac:dyDescent="0.25">
      <c r="A28" s="129"/>
      <c r="B28" s="308">
        <f t="shared" si="12"/>
        <v>0</v>
      </c>
      <c r="C28" s="15">
        <v>15</v>
      </c>
      <c r="D28" s="290"/>
      <c r="E28" s="323"/>
      <c r="F28" s="1048">
        <v>461.17</v>
      </c>
      <c r="G28" s="1049"/>
      <c r="H28" s="1050"/>
      <c r="I28" s="1047">
        <f t="shared" si="5"/>
        <v>-1.3073986337985843E-12</v>
      </c>
      <c r="K28" s="129"/>
      <c r="L28" s="308">
        <f t="shared" si="13"/>
        <v>0</v>
      </c>
      <c r="M28" s="15"/>
      <c r="N28" s="918"/>
      <c r="O28" s="919"/>
      <c r="P28" s="918">
        <f t="shared" si="1"/>
        <v>0</v>
      </c>
      <c r="Q28" s="920"/>
      <c r="R28" s="921"/>
      <c r="S28" s="302">
        <f t="shared" si="7"/>
        <v>-6.4126481902349042E-13</v>
      </c>
      <c r="U28" s="129"/>
      <c r="V28" s="308">
        <f t="shared" si="14"/>
        <v>0</v>
      </c>
      <c r="W28" s="15"/>
      <c r="X28" s="918"/>
      <c r="Y28" s="919"/>
      <c r="Z28" s="918">
        <f t="shared" si="2"/>
        <v>0</v>
      </c>
      <c r="AA28" s="920"/>
      <c r="AB28" s="921"/>
      <c r="AC28" s="302">
        <f t="shared" si="9"/>
        <v>0</v>
      </c>
      <c r="AE28" s="129"/>
      <c r="AF28" s="308">
        <f t="shared" si="15"/>
        <v>464</v>
      </c>
      <c r="AG28" s="15"/>
      <c r="AH28" s="918"/>
      <c r="AI28" s="919"/>
      <c r="AJ28" s="918">
        <f t="shared" si="3"/>
        <v>0</v>
      </c>
      <c r="AK28" s="920"/>
      <c r="AL28" s="921"/>
      <c r="AM28" s="302">
        <f t="shared" si="11"/>
        <v>13991.680000000002</v>
      </c>
    </row>
    <row r="29" spans="1:39" x14ac:dyDescent="0.25">
      <c r="A29" s="129"/>
      <c r="B29" s="211">
        <f t="shared" si="12"/>
        <v>0</v>
      </c>
      <c r="C29" s="15"/>
      <c r="D29" s="290"/>
      <c r="E29" s="323"/>
      <c r="F29" s="1048">
        <f t="shared" si="0"/>
        <v>0</v>
      </c>
      <c r="G29" s="1049"/>
      <c r="H29" s="1050"/>
      <c r="I29" s="1047">
        <f t="shared" si="5"/>
        <v>-1.3073986337985843E-12</v>
      </c>
      <c r="K29" s="129"/>
      <c r="L29" s="211">
        <f t="shared" si="13"/>
        <v>0</v>
      </c>
      <c r="M29" s="15"/>
      <c r="N29" s="918"/>
      <c r="O29" s="919"/>
      <c r="P29" s="918">
        <f t="shared" si="1"/>
        <v>0</v>
      </c>
      <c r="Q29" s="920"/>
      <c r="R29" s="921"/>
      <c r="S29" s="302">
        <f t="shared" si="7"/>
        <v>-6.4126481902349042E-13</v>
      </c>
      <c r="U29" s="129"/>
      <c r="V29" s="211">
        <f t="shared" si="14"/>
        <v>0</v>
      </c>
      <c r="W29" s="15"/>
      <c r="X29" s="918"/>
      <c r="Y29" s="919"/>
      <c r="Z29" s="918">
        <f t="shared" si="2"/>
        <v>0</v>
      </c>
      <c r="AA29" s="920"/>
      <c r="AB29" s="921"/>
      <c r="AC29" s="302">
        <f t="shared" si="9"/>
        <v>0</v>
      </c>
      <c r="AE29" s="129"/>
      <c r="AF29" s="211">
        <f t="shared" si="15"/>
        <v>464</v>
      </c>
      <c r="AG29" s="15"/>
      <c r="AH29" s="918"/>
      <c r="AI29" s="919"/>
      <c r="AJ29" s="918">
        <f t="shared" si="3"/>
        <v>0</v>
      </c>
      <c r="AK29" s="920"/>
      <c r="AL29" s="921"/>
      <c r="AM29" s="302">
        <f t="shared" si="11"/>
        <v>13991.680000000002</v>
      </c>
    </row>
    <row r="30" spans="1:39" x14ac:dyDescent="0.25">
      <c r="A30" s="129"/>
      <c r="B30" s="308">
        <f t="shared" si="12"/>
        <v>0</v>
      </c>
      <c r="C30" s="15"/>
      <c r="D30" s="290"/>
      <c r="E30" s="323"/>
      <c r="F30" s="1048">
        <f t="shared" si="0"/>
        <v>0</v>
      </c>
      <c r="G30" s="1049"/>
      <c r="H30" s="1050"/>
      <c r="I30" s="1047">
        <f t="shared" si="5"/>
        <v>-1.3073986337985843E-12</v>
      </c>
      <c r="K30" s="129"/>
      <c r="L30" s="308">
        <f t="shared" si="13"/>
        <v>0</v>
      </c>
      <c r="M30" s="15"/>
      <c r="N30" s="918"/>
      <c r="O30" s="919"/>
      <c r="P30" s="918">
        <f t="shared" si="1"/>
        <v>0</v>
      </c>
      <c r="Q30" s="920"/>
      <c r="R30" s="921"/>
      <c r="S30" s="302">
        <f t="shared" si="7"/>
        <v>-6.4126481902349042E-13</v>
      </c>
      <c r="U30" s="129"/>
      <c r="V30" s="308">
        <f t="shared" si="14"/>
        <v>0</v>
      </c>
      <c r="W30" s="15"/>
      <c r="X30" s="918"/>
      <c r="Y30" s="919"/>
      <c r="Z30" s="918">
        <f t="shared" si="2"/>
        <v>0</v>
      </c>
      <c r="AA30" s="920"/>
      <c r="AB30" s="921"/>
      <c r="AC30" s="302">
        <f t="shared" si="9"/>
        <v>0</v>
      </c>
      <c r="AE30" s="129"/>
      <c r="AF30" s="308">
        <f t="shared" si="15"/>
        <v>464</v>
      </c>
      <c r="AG30" s="15"/>
      <c r="AH30" s="918"/>
      <c r="AI30" s="919"/>
      <c r="AJ30" s="918">
        <f t="shared" si="3"/>
        <v>0</v>
      </c>
      <c r="AK30" s="920"/>
      <c r="AL30" s="921"/>
      <c r="AM30" s="302">
        <f t="shared" si="11"/>
        <v>13991.680000000002</v>
      </c>
    </row>
    <row r="31" spans="1:39" x14ac:dyDescent="0.25">
      <c r="A31" s="129"/>
      <c r="B31" s="308">
        <f t="shared" si="12"/>
        <v>0</v>
      </c>
      <c r="C31" s="15"/>
      <c r="D31" s="290"/>
      <c r="E31" s="323"/>
      <c r="F31" s="290">
        <f t="shared" si="0"/>
        <v>0</v>
      </c>
      <c r="G31" s="291"/>
      <c r="H31" s="292"/>
      <c r="I31" s="302">
        <f t="shared" si="5"/>
        <v>-1.3073986337985843E-12</v>
      </c>
      <c r="K31" s="129"/>
      <c r="L31" s="308">
        <f t="shared" si="13"/>
        <v>0</v>
      </c>
      <c r="M31" s="15"/>
      <c r="N31" s="918"/>
      <c r="O31" s="919"/>
      <c r="P31" s="918">
        <f t="shared" si="1"/>
        <v>0</v>
      </c>
      <c r="Q31" s="920"/>
      <c r="R31" s="921"/>
      <c r="S31" s="302">
        <f t="shared" si="7"/>
        <v>-6.4126481902349042E-13</v>
      </c>
      <c r="U31" s="129"/>
      <c r="V31" s="308">
        <f t="shared" si="14"/>
        <v>0</v>
      </c>
      <c r="W31" s="15"/>
      <c r="X31" s="918"/>
      <c r="Y31" s="919"/>
      <c r="Z31" s="918">
        <f t="shared" si="2"/>
        <v>0</v>
      </c>
      <c r="AA31" s="920"/>
      <c r="AB31" s="921"/>
      <c r="AC31" s="302">
        <f t="shared" si="9"/>
        <v>0</v>
      </c>
      <c r="AE31" s="129"/>
      <c r="AF31" s="308">
        <f t="shared" si="15"/>
        <v>464</v>
      </c>
      <c r="AG31" s="15"/>
      <c r="AH31" s="918"/>
      <c r="AI31" s="919"/>
      <c r="AJ31" s="918">
        <f t="shared" si="3"/>
        <v>0</v>
      </c>
      <c r="AK31" s="920"/>
      <c r="AL31" s="921"/>
      <c r="AM31" s="302">
        <f t="shared" si="11"/>
        <v>13991.680000000002</v>
      </c>
    </row>
    <row r="32" spans="1:39" x14ac:dyDescent="0.25">
      <c r="A32" s="129"/>
      <c r="B32" s="308">
        <f t="shared" si="12"/>
        <v>0</v>
      </c>
      <c r="C32" s="15"/>
      <c r="D32" s="290"/>
      <c r="E32" s="323"/>
      <c r="F32" s="290">
        <f t="shared" si="0"/>
        <v>0</v>
      </c>
      <c r="G32" s="291"/>
      <c r="H32" s="292"/>
      <c r="I32" s="302">
        <f t="shared" si="5"/>
        <v>-1.3073986337985843E-12</v>
      </c>
      <c r="K32" s="129"/>
      <c r="L32" s="308">
        <f t="shared" si="13"/>
        <v>0</v>
      </c>
      <c r="M32" s="15"/>
      <c r="N32" s="918"/>
      <c r="O32" s="919"/>
      <c r="P32" s="918">
        <f t="shared" si="1"/>
        <v>0</v>
      </c>
      <c r="Q32" s="920"/>
      <c r="R32" s="921"/>
      <c r="S32" s="302">
        <f t="shared" si="7"/>
        <v>-6.4126481902349042E-13</v>
      </c>
      <c r="U32" s="129"/>
      <c r="V32" s="308">
        <f t="shared" si="14"/>
        <v>0</v>
      </c>
      <c r="W32" s="15"/>
      <c r="X32" s="918"/>
      <c r="Y32" s="919"/>
      <c r="Z32" s="918">
        <f t="shared" si="2"/>
        <v>0</v>
      </c>
      <c r="AA32" s="920"/>
      <c r="AB32" s="921"/>
      <c r="AC32" s="302">
        <f t="shared" si="9"/>
        <v>0</v>
      </c>
      <c r="AE32" s="129"/>
      <c r="AF32" s="308">
        <f t="shared" si="15"/>
        <v>464</v>
      </c>
      <c r="AG32" s="15"/>
      <c r="AH32" s="918"/>
      <c r="AI32" s="919"/>
      <c r="AJ32" s="918">
        <f t="shared" si="3"/>
        <v>0</v>
      </c>
      <c r="AK32" s="920"/>
      <c r="AL32" s="921"/>
      <c r="AM32" s="302">
        <f t="shared" si="11"/>
        <v>13991.680000000002</v>
      </c>
    </row>
    <row r="33" spans="1:39" x14ac:dyDescent="0.25">
      <c r="A33" s="129"/>
      <c r="B33" s="308">
        <f t="shared" si="12"/>
        <v>0</v>
      </c>
      <c r="C33" s="15"/>
      <c r="D33" s="290"/>
      <c r="E33" s="323"/>
      <c r="F33" s="290">
        <f t="shared" si="0"/>
        <v>0</v>
      </c>
      <c r="G33" s="291"/>
      <c r="H33" s="292"/>
      <c r="I33" s="302">
        <f t="shared" si="5"/>
        <v>-1.3073986337985843E-12</v>
      </c>
      <c r="K33" s="129"/>
      <c r="L33" s="308">
        <f t="shared" si="13"/>
        <v>0</v>
      </c>
      <c r="M33" s="15"/>
      <c r="N33" s="918"/>
      <c r="O33" s="919"/>
      <c r="P33" s="918">
        <f t="shared" si="1"/>
        <v>0</v>
      </c>
      <c r="Q33" s="920"/>
      <c r="R33" s="921"/>
      <c r="S33" s="302">
        <f t="shared" si="7"/>
        <v>-6.4126481902349042E-13</v>
      </c>
      <c r="U33" s="129"/>
      <c r="V33" s="308">
        <f t="shared" si="14"/>
        <v>0</v>
      </c>
      <c r="W33" s="15"/>
      <c r="X33" s="918"/>
      <c r="Y33" s="919"/>
      <c r="Z33" s="918">
        <f t="shared" si="2"/>
        <v>0</v>
      </c>
      <c r="AA33" s="920"/>
      <c r="AB33" s="921"/>
      <c r="AC33" s="302">
        <f t="shared" si="9"/>
        <v>0</v>
      </c>
      <c r="AE33" s="129"/>
      <c r="AF33" s="308">
        <f t="shared" si="15"/>
        <v>464</v>
      </c>
      <c r="AG33" s="15"/>
      <c r="AH33" s="918"/>
      <c r="AI33" s="919"/>
      <c r="AJ33" s="918">
        <f t="shared" si="3"/>
        <v>0</v>
      </c>
      <c r="AK33" s="920"/>
      <c r="AL33" s="921"/>
      <c r="AM33" s="302">
        <f t="shared" si="11"/>
        <v>13991.680000000002</v>
      </c>
    </row>
    <row r="34" spans="1:39" x14ac:dyDescent="0.25">
      <c r="A34" s="129"/>
      <c r="B34" s="308">
        <f t="shared" si="12"/>
        <v>0</v>
      </c>
      <c r="C34" s="15"/>
      <c r="D34" s="290"/>
      <c r="E34" s="323"/>
      <c r="F34" s="290">
        <f t="shared" si="0"/>
        <v>0</v>
      </c>
      <c r="G34" s="291"/>
      <c r="H34" s="292"/>
      <c r="I34" s="302">
        <f t="shared" si="5"/>
        <v>-1.3073986337985843E-12</v>
      </c>
      <c r="K34" s="129"/>
      <c r="L34" s="308">
        <f t="shared" si="13"/>
        <v>0</v>
      </c>
      <c r="M34" s="15"/>
      <c r="N34" s="918"/>
      <c r="O34" s="919"/>
      <c r="P34" s="918">
        <f t="shared" si="1"/>
        <v>0</v>
      </c>
      <c r="Q34" s="920"/>
      <c r="R34" s="921"/>
      <c r="S34" s="302">
        <f t="shared" si="7"/>
        <v>-6.4126481902349042E-13</v>
      </c>
      <c r="U34" s="129"/>
      <c r="V34" s="308">
        <f t="shared" si="14"/>
        <v>0</v>
      </c>
      <c r="W34" s="15"/>
      <c r="X34" s="918"/>
      <c r="Y34" s="919"/>
      <c r="Z34" s="918">
        <f t="shared" si="2"/>
        <v>0</v>
      </c>
      <c r="AA34" s="920"/>
      <c r="AB34" s="921"/>
      <c r="AC34" s="302">
        <f t="shared" si="9"/>
        <v>0</v>
      </c>
      <c r="AE34" s="129"/>
      <c r="AF34" s="308">
        <f t="shared" si="15"/>
        <v>464</v>
      </c>
      <c r="AG34" s="15"/>
      <c r="AH34" s="918"/>
      <c r="AI34" s="919"/>
      <c r="AJ34" s="918">
        <f t="shared" si="3"/>
        <v>0</v>
      </c>
      <c r="AK34" s="920"/>
      <c r="AL34" s="921"/>
      <c r="AM34" s="302">
        <f t="shared" si="11"/>
        <v>13991.680000000002</v>
      </c>
    </row>
    <row r="35" spans="1:39" x14ac:dyDescent="0.25">
      <c r="A35" s="129"/>
      <c r="B35" s="308">
        <f t="shared" si="12"/>
        <v>0</v>
      </c>
      <c r="C35" s="15"/>
      <c r="D35" s="290"/>
      <c r="E35" s="323"/>
      <c r="F35" s="290">
        <f t="shared" si="0"/>
        <v>0</v>
      </c>
      <c r="G35" s="291"/>
      <c r="H35" s="292"/>
      <c r="I35" s="302">
        <f t="shared" si="5"/>
        <v>-1.3073986337985843E-12</v>
      </c>
      <c r="K35" s="129"/>
      <c r="L35" s="308">
        <f t="shared" si="13"/>
        <v>0</v>
      </c>
      <c r="M35" s="15"/>
      <c r="N35" s="918"/>
      <c r="O35" s="919"/>
      <c r="P35" s="918">
        <f t="shared" si="1"/>
        <v>0</v>
      </c>
      <c r="Q35" s="920"/>
      <c r="R35" s="921"/>
      <c r="S35" s="302">
        <f t="shared" si="7"/>
        <v>-6.4126481902349042E-13</v>
      </c>
      <c r="U35" s="129"/>
      <c r="V35" s="308">
        <f t="shared" si="14"/>
        <v>0</v>
      </c>
      <c r="W35" s="15"/>
      <c r="X35" s="918"/>
      <c r="Y35" s="919"/>
      <c r="Z35" s="918">
        <f t="shared" si="2"/>
        <v>0</v>
      </c>
      <c r="AA35" s="920"/>
      <c r="AB35" s="921"/>
      <c r="AC35" s="302">
        <f t="shared" si="9"/>
        <v>0</v>
      </c>
      <c r="AE35" s="129"/>
      <c r="AF35" s="308">
        <f t="shared" si="15"/>
        <v>464</v>
      </c>
      <c r="AG35" s="15"/>
      <c r="AH35" s="918"/>
      <c r="AI35" s="919"/>
      <c r="AJ35" s="918">
        <f t="shared" si="3"/>
        <v>0</v>
      </c>
      <c r="AK35" s="920"/>
      <c r="AL35" s="921"/>
      <c r="AM35" s="302">
        <f t="shared" si="11"/>
        <v>13991.680000000002</v>
      </c>
    </row>
    <row r="36" spans="1:39" x14ac:dyDescent="0.25">
      <c r="A36" s="129"/>
      <c r="B36" s="308">
        <f t="shared" si="12"/>
        <v>0</v>
      </c>
      <c r="C36" s="15"/>
      <c r="D36" s="918"/>
      <c r="E36" s="919"/>
      <c r="F36" s="918">
        <f t="shared" si="0"/>
        <v>0</v>
      </c>
      <c r="G36" s="920"/>
      <c r="H36" s="921"/>
      <c r="I36" s="302">
        <f t="shared" si="5"/>
        <v>-1.3073986337985843E-12</v>
      </c>
      <c r="K36" s="129"/>
      <c r="L36" s="308">
        <f t="shared" si="13"/>
        <v>0</v>
      </c>
      <c r="M36" s="15"/>
      <c r="N36" s="918"/>
      <c r="O36" s="919"/>
      <c r="P36" s="918">
        <f t="shared" si="1"/>
        <v>0</v>
      </c>
      <c r="Q36" s="920"/>
      <c r="R36" s="921"/>
      <c r="S36" s="302">
        <f t="shared" si="7"/>
        <v>-6.4126481902349042E-13</v>
      </c>
      <c r="U36" s="129"/>
      <c r="V36" s="308">
        <f t="shared" si="14"/>
        <v>0</v>
      </c>
      <c r="W36" s="15"/>
      <c r="X36" s="918"/>
      <c r="Y36" s="919"/>
      <c r="Z36" s="918">
        <f t="shared" si="2"/>
        <v>0</v>
      </c>
      <c r="AA36" s="920"/>
      <c r="AB36" s="921"/>
      <c r="AC36" s="302">
        <f t="shared" si="9"/>
        <v>0</v>
      </c>
      <c r="AE36" s="129"/>
      <c r="AF36" s="308">
        <f t="shared" si="15"/>
        <v>464</v>
      </c>
      <c r="AG36" s="15"/>
      <c r="AH36" s="918"/>
      <c r="AI36" s="919"/>
      <c r="AJ36" s="918">
        <f t="shared" si="3"/>
        <v>0</v>
      </c>
      <c r="AK36" s="920"/>
      <c r="AL36" s="921"/>
      <c r="AM36" s="302">
        <f t="shared" si="11"/>
        <v>13991.680000000002</v>
      </c>
    </row>
    <row r="37" spans="1:39" x14ac:dyDescent="0.25">
      <c r="A37" s="129" t="s">
        <v>22</v>
      </c>
      <c r="B37" s="308">
        <f t="shared" si="12"/>
        <v>0</v>
      </c>
      <c r="C37" s="15"/>
      <c r="D37" s="918"/>
      <c r="E37" s="919"/>
      <c r="F37" s="918">
        <f t="shared" si="0"/>
        <v>0</v>
      </c>
      <c r="G37" s="920"/>
      <c r="H37" s="921"/>
      <c r="I37" s="302">
        <f t="shared" si="5"/>
        <v>-1.3073986337985843E-12</v>
      </c>
      <c r="K37" s="129" t="s">
        <v>22</v>
      </c>
      <c r="L37" s="308">
        <f t="shared" si="13"/>
        <v>0</v>
      </c>
      <c r="M37" s="15"/>
      <c r="N37" s="918"/>
      <c r="O37" s="919"/>
      <c r="P37" s="918">
        <f t="shared" si="1"/>
        <v>0</v>
      </c>
      <c r="Q37" s="920"/>
      <c r="R37" s="921"/>
      <c r="S37" s="302">
        <f t="shared" si="7"/>
        <v>-6.4126481902349042E-13</v>
      </c>
      <c r="U37" s="129" t="s">
        <v>22</v>
      </c>
      <c r="V37" s="308">
        <f t="shared" si="14"/>
        <v>0</v>
      </c>
      <c r="W37" s="15"/>
      <c r="X37" s="918"/>
      <c r="Y37" s="919"/>
      <c r="Z37" s="918">
        <f t="shared" si="2"/>
        <v>0</v>
      </c>
      <c r="AA37" s="920"/>
      <c r="AB37" s="921"/>
      <c r="AC37" s="302">
        <f t="shared" si="9"/>
        <v>0</v>
      </c>
      <c r="AE37" s="129" t="s">
        <v>22</v>
      </c>
      <c r="AF37" s="308">
        <f t="shared" si="15"/>
        <v>464</v>
      </c>
      <c r="AG37" s="15"/>
      <c r="AH37" s="918"/>
      <c r="AI37" s="919"/>
      <c r="AJ37" s="918">
        <f t="shared" si="3"/>
        <v>0</v>
      </c>
      <c r="AK37" s="920"/>
      <c r="AL37" s="921"/>
      <c r="AM37" s="302">
        <f t="shared" si="11"/>
        <v>13991.680000000002</v>
      </c>
    </row>
    <row r="38" spans="1:39" x14ac:dyDescent="0.25">
      <c r="A38" s="130"/>
      <c r="B38" s="308">
        <f t="shared" si="12"/>
        <v>0</v>
      </c>
      <c r="C38" s="15"/>
      <c r="D38" s="918"/>
      <c r="E38" s="919"/>
      <c r="F38" s="918">
        <f t="shared" si="0"/>
        <v>0</v>
      </c>
      <c r="G38" s="920"/>
      <c r="H38" s="921"/>
      <c r="I38" s="302">
        <f t="shared" si="5"/>
        <v>-1.3073986337985843E-12</v>
      </c>
      <c r="K38" s="130"/>
      <c r="L38" s="308">
        <f t="shared" si="13"/>
        <v>0</v>
      </c>
      <c r="M38" s="15"/>
      <c r="N38" s="918"/>
      <c r="O38" s="919"/>
      <c r="P38" s="918">
        <f t="shared" si="1"/>
        <v>0</v>
      </c>
      <c r="Q38" s="920"/>
      <c r="R38" s="921"/>
      <c r="S38" s="302">
        <f t="shared" si="7"/>
        <v>-6.4126481902349042E-13</v>
      </c>
      <c r="U38" s="130"/>
      <c r="V38" s="308">
        <f t="shared" si="14"/>
        <v>0</v>
      </c>
      <c r="W38" s="15"/>
      <c r="X38" s="918"/>
      <c r="Y38" s="919"/>
      <c r="Z38" s="918">
        <f t="shared" si="2"/>
        <v>0</v>
      </c>
      <c r="AA38" s="920"/>
      <c r="AB38" s="921"/>
      <c r="AC38" s="302">
        <f t="shared" si="9"/>
        <v>0</v>
      </c>
      <c r="AE38" s="130"/>
      <c r="AF38" s="308">
        <f t="shared" si="15"/>
        <v>464</v>
      </c>
      <c r="AG38" s="15"/>
      <c r="AH38" s="918"/>
      <c r="AI38" s="919"/>
      <c r="AJ38" s="918">
        <f t="shared" si="3"/>
        <v>0</v>
      </c>
      <c r="AK38" s="920"/>
      <c r="AL38" s="921"/>
      <c r="AM38" s="302">
        <f t="shared" si="11"/>
        <v>13991.680000000002</v>
      </c>
    </row>
    <row r="39" spans="1:39" x14ac:dyDescent="0.25">
      <c r="A39" s="129"/>
      <c r="B39" s="308">
        <f t="shared" si="12"/>
        <v>0</v>
      </c>
      <c r="C39" s="15"/>
      <c r="D39" s="918"/>
      <c r="E39" s="919"/>
      <c r="F39" s="918">
        <f t="shared" si="0"/>
        <v>0</v>
      </c>
      <c r="G39" s="920"/>
      <c r="H39" s="921"/>
      <c r="I39" s="302">
        <f t="shared" si="5"/>
        <v>-1.3073986337985843E-12</v>
      </c>
      <c r="K39" s="129"/>
      <c r="L39" s="308">
        <f t="shared" si="13"/>
        <v>0</v>
      </c>
      <c r="M39" s="15"/>
      <c r="N39" s="918"/>
      <c r="O39" s="919"/>
      <c r="P39" s="918">
        <f t="shared" si="1"/>
        <v>0</v>
      </c>
      <c r="Q39" s="920"/>
      <c r="R39" s="921"/>
      <c r="S39" s="302">
        <f t="shared" si="7"/>
        <v>-6.4126481902349042E-13</v>
      </c>
      <c r="U39" s="129"/>
      <c r="V39" s="308">
        <f t="shared" si="14"/>
        <v>0</v>
      </c>
      <c r="W39" s="15"/>
      <c r="X39" s="918"/>
      <c r="Y39" s="919"/>
      <c r="Z39" s="918">
        <f t="shared" si="2"/>
        <v>0</v>
      </c>
      <c r="AA39" s="920"/>
      <c r="AB39" s="921"/>
      <c r="AC39" s="302">
        <f t="shared" si="9"/>
        <v>0</v>
      </c>
      <c r="AE39" s="129"/>
      <c r="AF39" s="308">
        <f t="shared" si="15"/>
        <v>464</v>
      </c>
      <c r="AG39" s="15"/>
      <c r="AH39" s="918"/>
      <c r="AI39" s="919"/>
      <c r="AJ39" s="918">
        <f t="shared" si="3"/>
        <v>0</v>
      </c>
      <c r="AK39" s="920"/>
      <c r="AL39" s="921"/>
      <c r="AM39" s="302">
        <f t="shared" si="11"/>
        <v>13991.680000000002</v>
      </c>
    </row>
    <row r="40" spans="1:39" x14ac:dyDescent="0.25">
      <c r="A40" s="129"/>
      <c r="B40" s="87">
        <f t="shared" si="12"/>
        <v>0</v>
      </c>
      <c r="C40" s="15"/>
      <c r="D40" s="918"/>
      <c r="E40" s="919"/>
      <c r="F40" s="918">
        <f t="shared" si="0"/>
        <v>0</v>
      </c>
      <c r="G40" s="920"/>
      <c r="H40" s="921"/>
      <c r="I40" s="302">
        <f t="shared" si="5"/>
        <v>-1.3073986337985843E-12</v>
      </c>
      <c r="K40" s="129"/>
      <c r="L40" s="87">
        <f t="shared" si="13"/>
        <v>0</v>
      </c>
      <c r="M40" s="15"/>
      <c r="N40" s="918"/>
      <c r="O40" s="919"/>
      <c r="P40" s="918">
        <f t="shared" si="1"/>
        <v>0</v>
      </c>
      <c r="Q40" s="920"/>
      <c r="R40" s="921"/>
      <c r="S40" s="302">
        <f t="shared" si="7"/>
        <v>-6.4126481902349042E-13</v>
      </c>
      <c r="U40" s="129"/>
      <c r="V40" s="87">
        <f t="shared" si="14"/>
        <v>0</v>
      </c>
      <c r="W40" s="15"/>
      <c r="X40" s="918"/>
      <c r="Y40" s="919"/>
      <c r="Z40" s="918">
        <f t="shared" si="2"/>
        <v>0</v>
      </c>
      <c r="AA40" s="920"/>
      <c r="AB40" s="921"/>
      <c r="AC40" s="302">
        <f t="shared" si="9"/>
        <v>0</v>
      </c>
      <c r="AE40" s="129"/>
      <c r="AF40" s="87">
        <f t="shared" si="15"/>
        <v>464</v>
      </c>
      <c r="AG40" s="15"/>
      <c r="AH40" s="918"/>
      <c r="AI40" s="919"/>
      <c r="AJ40" s="918">
        <f t="shared" si="3"/>
        <v>0</v>
      </c>
      <c r="AK40" s="920"/>
      <c r="AL40" s="921"/>
      <c r="AM40" s="302">
        <f t="shared" si="11"/>
        <v>13991.680000000002</v>
      </c>
    </row>
    <row r="41" spans="1:39" x14ac:dyDescent="0.25">
      <c r="A41" s="129"/>
      <c r="B41" s="87">
        <f t="shared" si="12"/>
        <v>0</v>
      </c>
      <c r="C41" s="15"/>
      <c r="D41" s="918"/>
      <c r="E41" s="919"/>
      <c r="F41" s="918">
        <f t="shared" si="0"/>
        <v>0</v>
      </c>
      <c r="G41" s="920"/>
      <c r="H41" s="921"/>
      <c r="I41" s="302">
        <f t="shared" si="5"/>
        <v>-1.3073986337985843E-12</v>
      </c>
      <c r="K41" s="129"/>
      <c r="L41" s="87">
        <f t="shared" si="13"/>
        <v>0</v>
      </c>
      <c r="M41" s="15"/>
      <c r="N41" s="918"/>
      <c r="O41" s="919"/>
      <c r="P41" s="918">
        <f t="shared" si="1"/>
        <v>0</v>
      </c>
      <c r="Q41" s="920"/>
      <c r="R41" s="921"/>
      <c r="S41" s="302">
        <f t="shared" si="7"/>
        <v>-6.4126481902349042E-13</v>
      </c>
      <c r="U41" s="129"/>
      <c r="V41" s="87">
        <f t="shared" si="14"/>
        <v>0</v>
      </c>
      <c r="W41" s="15"/>
      <c r="X41" s="918"/>
      <c r="Y41" s="919"/>
      <c r="Z41" s="918">
        <f t="shared" si="2"/>
        <v>0</v>
      </c>
      <c r="AA41" s="920"/>
      <c r="AB41" s="921"/>
      <c r="AC41" s="302">
        <f t="shared" si="9"/>
        <v>0</v>
      </c>
      <c r="AE41" s="129"/>
      <c r="AF41" s="87">
        <f t="shared" si="15"/>
        <v>464</v>
      </c>
      <c r="AG41" s="15"/>
      <c r="AH41" s="918"/>
      <c r="AI41" s="919"/>
      <c r="AJ41" s="918">
        <f t="shared" si="3"/>
        <v>0</v>
      </c>
      <c r="AK41" s="920"/>
      <c r="AL41" s="921"/>
      <c r="AM41" s="302">
        <f t="shared" si="11"/>
        <v>13991.680000000002</v>
      </c>
    </row>
    <row r="42" spans="1:39" x14ac:dyDescent="0.25">
      <c r="A42" s="129"/>
      <c r="B42" s="87">
        <f t="shared" si="12"/>
        <v>0</v>
      </c>
      <c r="C42" s="15"/>
      <c r="D42" s="918"/>
      <c r="E42" s="919"/>
      <c r="F42" s="918">
        <f t="shared" si="0"/>
        <v>0</v>
      </c>
      <c r="G42" s="920"/>
      <c r="H42" s="921"/>
      <c r="I42" s="302">
        <f t="shared" si="5"/>
        <v>-1.3073986337985843E-12</v>
      </c>
      <c r="K42" s="129"/>
      <c r="L42" s="87">
        <f t="shared" si="13"/>
        <v>0</v>
      </c>
      <c r="M42" s="15"/>
      <c r="N42" s="918"/>
      <c r="O42" s="919"/>
      <c r="P42" s="918">
        <f t="shared" si="1"/>
        <v>0</v>
      </c>
      <c r="Q42" s="920"/>
      <c r="R42" s="921"/>
      <c r="S42" s="302">
        <f t="shared" si="7"/>
        <v>-6.4126481902349042E-13</v>
      </c>
      <c r="U42" s="129"/>
      <c r="V42" s="87">
        <f t="shared" si="14"/>
        <v>0</v>
      </c>
      <c r="W42" s="15"/>
      <c r="X42" s="918"/>
      <c r="Y42" s="919"/>
      <c r="Z42" s="918">
        <f t="shared" si="2"/>
        <v>0</v>
      </c>
      <c r="AA42" s="920"/>
      <c r="AB42" s="921"/>
      <c r="AC42" s="302">
        <f t="shared" si="9"/>
        <v>0</v>
      </c>
      <c r="AE42" s="129"/>
      <c r="AF42" s="87">
        <f t="shared" si="15"/>
        <v>464</v>
      </c>
      <c r="AG42" s="15"/>
      <c r="AH42" s="918"/>
      <c r="AI42" s="919"/>
      <c r="AJ42" s="918">
        <f t="shared" si="3"/>
        <v>0</v>
      </c>
      <c r="AK42" s="920"/>
      <c r="AL42" s="921"/>
      <c r="AM42" s="302">
        <f t="shared" si="11"/>
        <v>13991.680000000002</v>
      </c>
    </row>
    <row r="43" spans="1:39" x14ac:dyDescent="0.25">
      <c r="A43" s="129"/>
      <c r="B43" s="87">
        <f t="shared" si="12"/>
        <v>0</v>
      </c>
      <c r="C43" s="15"/>
      <c r="D43" s="918"/>
      <c r="E43" s="919"/>
      <c r="F43" s="918">
        <f t="shared" si="0"/>
        <v>0</v>
      </c>
      <c r="G43" s="920"/>
      <c r="H43" s="921"/>
      <c r="I43" s="302">
        <f t="shared" si="5"/>
        <v>-1.3073986337985843E-12</v>
      </c>
      <c r="K43" s="129"/>
      <c r="L43" s="87">
        <f t="shared" si="13"/>
        <v>0</v>
      </c>
      <c r="M43" s="15"/>
      <c r="N43" s="918"/>
      <c r="O43" s="919"/>
      <c r="P43" s="918">
        <f t="shared" si="1"/>
        <v>0</v>
      </c>
      <c r="Q43" s="920"/>
      <c r="R43" s="921"/>
      <c r="S43" s="302">
        <f t="shared" si="7"/>
        <v>-6.4126481902349042E-13</v>
      </c>
      <c r="U43" s="129"/>
      <c r="V43" s="87">
        <f t="shared" si="14"/>
        <v>0</v>
      </c>
      <c r="W43" s="15"/>
      <c r="X43" s="918"/>
      <c r="Y43" s="919"/>
      <c r="Z43" s="918">
        <f t="shared" si="2"/>
        <v>0</v>
      </c>
      <c r="AA43" s="920"/>
      <c r="AB43" s="921"/>
      <c r="AC43" s="302">
        <f t="shared" si="9"/>
        <v>0</v>
      </c>
      <c r="AE43" s="129"/>
      <c r="AF43" s="87">
        <f t="shared" si="15"/>
        <v>464</v>
      </c>
      <c r="AG43" s="15"/>
      <c r="AH43" s="918"/>
      <c r="AI43" s="919"/>
      <c r="AJ43" s="918">
        <f t="shared" si="3"/>
        <v>0</v>
      </c>
      <c r="AK43" s="920"/>
      <c r="AL43" s="921"/>
      <c r="AM43" s="302">
        <f t="shared" si="11"/>
        <v>13991.680000000002</v>
      </c>
    </row>
    <row r="44" spans="1:39" x14ac:dyDescent="0.25">
      <c r="A44" s="129"/>
      <c r="B44" s="87">
        <f t="shared" si="12"/>
        <v>0</v>
      </c>
      <c r="C44" s="15"/>
      <c r="D44" s="918"/>
      <c r="E44" s="919"/>
      <c r="F44" s="918">
        <f t="shared" si="0"/>
        <v>0</v>
      </c>
      <c r="G44" s="920"/>
      <c r="H44" s="921"/>
      <c r="I44" s="302">
        <f t="shared" si="5"/>
        <v>-1.3073986337985843E-12</v>
      </c>
      <c r="K44" s="129"/>
      <c r="L44" s="87">
        <f t="shared" si="13"/>
        <v>0</v>
      </c>
      <c r="M44" s="15"/>
      <c r="N44" s="918"/>
      <c r="O44" s="919"/>
      <c r="P44" s="918">
        <f t="shared" si="1"/>
        <v>0</v>
      </c>
      <c r="Q44" s="920"/>
      <c r="R44" s="921"/>
      <c r="S44" s="302">
        <f t="shared" si="7"/>
        <v>-6.4126481902349042E-13</v>
      </c>
      <c r="U44" s="129"/>
      <c r="V44" s="87">
        <f t="shared" si="14"/>
        <v>0</v>
      </c>
      <c r="W44" s="15"/>
      <c r="X44" s="918"/>
      <c r="Y44" s="919"/>
      <c r="Z44" s="918">
        <f t="shared" si="2"/>
        <v>0</v>
      </c>
      <c r="AA44" s="920"/>
      <c r="AB44" s="921"/>
      <c r="AC44" s="302">
        <f t="shared" si="9"/>
        <v>0</v>
      </c>
      <c r="AE44" s="129"/>
      <c r="AF44" s="87">
        <f t="shared" si="15"/>
        <v>464</v>
      </c>
      <c r="AG44" s="15"/>
      <c r="AH44" s="918"/>
      <c r="AI44" s="919"/>
      <c r="AJ44" s="918">
        <f t="shared" si="3"/>
        <v>0</v>
      </c>
      <c r="AK44" s="920"/>
      <c r="AL44" s="921"/>
      <c r="AM44" s="302">
        <f t="shared" si="11"/>
        <v>13991.680000000002</v>
      </c>
    </row>
    <row r="45" spans="1:39" x14ac:dyDescent="0.25">
      <c r="A45" s="129"/>
      <c r="B45" s="87">
        <f t="shared" si="12"/>
        <v>0</v>
      </c>
      <c r="C45" s="15"/>
      <c r="D45" s="918"/>
      <c r="E45" s="919"/>
      <c r="F45" s="918">
        <f t="shared" si="0"/>
        <v>0</v>
      </c>
      <c r="G45" s="920"/>
      <c r="H45" s="921"/>
      <c r="I45" s="302">
        <f t="shared" si="5"/>
        <v>-1.3073986337985843E-12</v>
      </c>
      <c r="K45" s="129"/>
      <c r="L45" s="87">
        <f t="shared" si="13"/>
        <v>0</v>
      </c>
      <c r="M45" s="15"/>
      <c r="N45" s="918"/>
      <c r="O45" s="919"/>
      <c r="P45" s="918">
        <f t="shared" si="1"/>
        <v>0</v>
      </c>
      <c r="Q45" s="920"/>
      <c r="R45" s="921"/>
      <c r="S45" s="302">
        <f t="shared" si="7"/>
        <v>-6.4126481902349042E-13</v>
      </c>
      <c r="U45" s="129"/>
      <c r="V45" s="87">
        <f t="shared" si="14"/>
        <v>0</v>
      </c>
      <c r="W45" s="15"/>
      <c r="X45" s="918"/>
      <c r="Y45" s="919"/>
      <c r="Z45" s="918">
        <f t="shared" si="2"/>
        <v>0</v>
      </c>
      <c r="AA45" s="920"/>
      <c r="AB45" s="921"/>
      <c r="AC45" s="302">
        <f t="shared" si="9"/>
        <v>0</v>
      </c>
      <c r="AE45" s="129"/>
      <c r="AF45" s="87">
        <f t="shared" si="15"/>
        <v>464</v>
      </c>
      <c r="AG45" s="15"/>
      <c r="AH45" s="918"/>
      <c r="AI45" s="919"/>
      <c r="AJ45" s="918">
        <f t="shared" si="3"/>
        <v>0</v>
      </c>
      <c r="AK45" s="920"/>
      <c r="AL45" s="921"/>
      <c r="AM45" s="302">
        <f t="shared" si="11"/>
        <v>13991.680000000002</v>
      </c>
    </row>
    <row r="46" spans="1:39" x14ac:dyDescent="0.25">
      <c r="A46" s="129"/>
      <c r="B46" s="87">
        <f t="shared" si="12"/>
        <v>0</v>
      </c>
      <c r="C46" s="15"/>
      <c r="D46" s="290"/>
      <c r="E46" s="323"/>
      <c r="F46" s="290">
        <f t="shared" si="0"/>
        <v>0</v>
      </c>
      <c r="G46" s="291"/>
      <c r="H46" s="292"/>
      <c r="I46" s="302">
        <f t="shared" si="5"/>
        <v>-1.3073986337985843E-12</v>
      </c>
      <c r="K46" s="129"/>
      <c r="L46" s="87">
        <f t="shared" si="13"/>
        <v>0</v>
      </c>
      <c r="M46" s="15"/>
      <c r="N46" s="290"/>
      <c r="O46" s="323"/>
      <c r="P46" s="290">
        <f t="shared" si="1"/>
        <v>0</v>
      </c>
      <c r="Q46" s="291"/>
      <c r="R46" s="292"/>
      <c r="S46" s="302">
        <f t="shared" si="7"/>
        <v>-6.4126481902349042E-13</v>
      </c>
      <c r="U46" s="129"/>
      <c r="V46" s="87">
        <f t="shared" si="14"/>
        <v>0</v>
      </c>
      <c r="W46" s="15"/>
      <c r="X46" s="290"/>
      <c r="Y46" s="323"/>
      <c r="Z46" s="290">
        <f t="shared" si="2"/>
        <v>0</v>
      </c>
      <c r="AA46" s="291"/>
      <c r="AB46" s="292"/>
      <c r="AC46" s="302">
        <f t="shared" si="9"/>
        <v>0</v>
      </c>
      <c r="AE46" s="129"/>
      <c r="AF46" s="87">
        <f t="shared" si="15"/>
        <v>464</v>
      </c>
      <c r="AG46" s="15"/>
      <c r="AH46" s="290"/>
      <c r="AI46" s="323"/>
      <c r="AJ46" s="290">
        <f t="shared" si="3"/>
        <v>0</v>
      </c>
      <c r="AK46" s="291"/>
      <c r="AL46" s="292"/>
      <c r="AM46" s="302">
        <f t="shared" si="11"/>
        <v>13991.680000000002</v>
      </c>
    </row>
    <row r="47" spans="1:39" x14ac:dyDescent="0.25">
      <c r="A47" s="129"/>
      <c r="B47" s="87">
        <f t="shared" si="12"/>
        <v>0</v>
      </c>
      <c r="C47" s="15"/>
      <c r="D47" s="290"/>
      <c r="E47" s="323"/>
      <c r="F47" s="290">
        <f t="shared" si="0"/>
        <v>0</v>
      </c>
      <c r="G47" s="291"/>
      <c r="H47" s="292"/>
      <c r="I47" s="302">
        <f t="shared" si="5"/>
        <v>-1.3073986337985843E-12</v>
      </c>
      <c r="K47" s="129"/>
      <c r="L47" s="87">
        <f t="shared" si="13"/>
        <v>0</v>
      </c>
      <c r="M47" s="15"/>
      <c r="N47" s="290"/>
      <c r="O47" s="323"/>
      <c r="P47" s="290">
        <f t="shared" si="1"/>
        <v>0</v>
      </c>
      <c r="Q47" s="291"/>
      <c r="R47" s="292"/>
      <c r="S47" s="302">
        <f t="shared" si="7"/>
        <v>-6.4126481902349042E-13</v>
      </c>
      <c r="U47" s="129"/>
      <c r="V47" s="87">
        <f t="shared" si="14"/>
        <v>0</v>
      </c>
      <c r="W47" s="15"/>
      <c r="X47" s="290"/>
      <c r="Y47" s="323"/>
      <c r="Z47" s="290">
        <f t="shared" si="2"/>
        <v>0</v>
      </c>
      <c r="AA47" s="291"/>
      <c r="AB47" s="292"/>
      <c r="AC47" s="302">
        <f t="shared" si="9"/>
        <v>0</v>
      </c>
      <c r="AE47" s="129"/>
      <c r="AF47" s="87">
        <f t="shared" si="15"/>
        <v>464</v>
      </c>
      <c r="AG47" s="15"/>
      <c r="AH47" s="290"/>
      <c r="AI47" s="323"/>
      <c r="AJ47" s="290">
        <f t="shared" si="3"/>
        <v>0</v>
      </c>
      <c r="AK47" s="291"/>
      <c r="AL47" s="292"/>
      <c r="AM47" s="302">
        <f t="shared" si="11"/>
        <v>13991.680000000002</v>
      </c>
    </row>
    <row r="48" spans="1:39" x14ac:dyDescent="0.25">
      <c r="A48" s="129"/>
      <c r="B48" s="87">
        <f t="shared" si="12"/>
        <v>0</v>
      </c>
      <c r="C48" s="15"/>
      <c r="D48" s="290"/>
      <c r="E48" s="323"/>
      <c r="F48" s="290">
        <f t="shared" si="0"/>
        <v>0</v>
      </c>
      <c r="G48" s="291"/>
      <c r="H48" s="292"/>
      <c r="I48" s="302">
        <f t="shared" si="5"/>
        <v>-1.3073986337985843E-12</v>
      </c>
      <c r="K48" s="129"/>
      <c r="L48" s="87">
        <f t="shared" si="13"/>
        <v>0</v>
      </c>
      <c r="M48" s="15"/>
      <c r="N48" s="290"/>
      <c r="O48" s="323"/>
      <c r="P48" s="290">
        <f t="shared" si="1"/>
        <v>0</v>
      </c>
      <c r="Q48" s="291"/>
      <c r="R48" s="292"/>
      <c r="S48" s="302">
        <f t="shared" si="7"/>
        <v>-6.4126481902349042E-13</v>
      </c>
      <c r="U48" s="129"/>
      <c r="V48" s="87">
        <f t="shared" si="14"/>
        <v>0</v>
      </c>
      <c r="W48" s="15"/>
      <c r="X48" s="290"/>
      <c r="Y48" s="323"/>
      <c r="Z48" s="290">
        <f t="shared" si="2"/>
        <v>0</v>
      </c>
      <c r="AA48" s="291"/>
      <c r="AB48" s="292"/>
      <c r="AC48" s="302">
        <f t="shared" si="9"/>
        <v>0</v>
      </c>
      <c r="AE48" s="129"/>
      <c r="AF48" s="87">
        <f t="shared" si="15"/>
        <v>464</v>
      </c>
      <c r="AG48" s="15"/>
      <c r="AH48" s="290"/>
      <c r="AI48" s="323"/>
      <c r="AJ48" s="290">
        <f t="shared" si="3"/>
        <v>0</v>
      </c>
      <c r="AK48" s="291"/>
      <c r="AL48" s="292"/>
      <c r="AM48" s="302">
        <f t="shared" si="11"/>
        <v>13991.680000000002</v>
      </c>
    </row>
    <row r="49" spans="1:39" x14ac:dyDescent="0.25">
      <c r="A49" s="129"/>
      <c r="B49" s="87">
        <f t="shared" si="12"/>
        <v>0</v>
      </c>
      <c r="C49" s="15"/>
      <c r="D49" s="290"/>
      <c r="E49" s="323"/>
      <c r="F49" s="290">
        <f t="shared" si="0"/>
        <v>0</v>
      </c>
      <c r="G49" s="291"/>
      <c r="H49" s="292"/>
      <c r="I49" s="302">
        <f t="shared" si="5"/>
        <v>-1.3073986337985843E-12</v>
      </c>
      <c r="K49" s="129"/>
      <c r="L49" s="87">
        <f t="shared" si="13"/>
        <v>0</v>
      </c>
      <c r="M49" s="15"/>
      <c r="N49" s="290"/>
      <c r="O49" s="323"/>
      <c r="P49" s="290">
        <f t="shared" si="1"/>
        <v>0</v>
      </c>
      <c r="Q49" s="291"/>
      <c r="R49" s="292"/>
      <c r="S49" s="302">
        <f t="shared" si="7"/>
        <v>-6.4126481902349042E-13</v>
      </c>
      <c r="U49" s="129"/>
      <c r="V49" s="87">
        <f t="shared" si="14"/>
        <v>0</v>
      </c>
      <c r="W49" s="15"/>
      <c r="X49" s="290"/>
      <c r="Y49" s="323"/>
      <c r="Z49" s="290">
        <f t="shared" si="2"/>
        <v>0</v>
      </c>
      <c r="AA49" s="291"/>
      <c r="AB49" s="292"/>
      <c r="AC49" s="302">
        <f t="shared" si="9"/>
        <v>0</v>
      </c>
      <c r="AE49" s="129"/>
      <c r="AF49" s="87">
        <f t="shared" si="15"/>
        <v>464</v>
      </c>
      <c r="AG49" s="15"/>
      <c r="AH49" s="290"/>
      <c r="AI49" s="323"/>
      <c r="AJ49" s="290">
        <f t="shared" si="3"/>
        <v>0</v>
      </c>
      <c r="AK49" s="291"/>
      <c r="AL49" s="292"/>
      <c r="AM49" s="302">
        <f t="shared" si="11"/>
        <v>13991.680000000002</v>
      </c>
    </row>
    <row r="50" spans="1:39" x14ac:dyDescent="0.25">
      <c r="A50" s="129"/>
      <c r="B50" s="87">
        <f t="shared" si="12"/>
        <v>0</v>
      </c>
      <c r="C50" s="15"/>
      <c r="D50" s="290"/>
      <c r="E50" s="323"/>
      <c r="F50" s="290">
        <f t="shared" si="0"/>
        <v>0</v>
      </c>
      <c r="G50" s="291"/>
      <c r="H50" s="292"/>
      <c r="I50" s="302">
        <f t="shared" si="5"/>
        <v>-1.3073986337985843E-12</v>
      </c>
      <c r="K50" s="129"/>
      <c r="L50" s="87">
        <f t="shared" si="13"/>
        <v>0</v>
      </c>
      <c r="M50" s="15"/>
      <c r="N50" s="290"/>
      <c r="O50" s="323"/>
      <c r="P50" s="290">
        <f t="shared" si="1"/>
        <v>0</v>
      </c>
      <c r="Q50" s="291"/>
      <c r="R50" s="292"/>
      <c r="S50" s="302">
        <f t="shared" si="7"/>
        <v>-6.4126481902349042E-13</v>
      </c>
      <c r="U50" s="129"/>
      <c r="V50" s="87">
        <f t="shared" si="14"/>
        <v>0</v>
      </c>
      <c r="W50" s="15"/>
      <c r="X50" s="290"/>
      <c r="Y50" s="323"/>
      <c r="Z50" s="290">
        <f t="shared" si="2"/>
        <v>0</v>
      </c>
      <c r="AA50" s="291"/>
      <c r="AB50" s="292"/>
      <c r="AC50" s="302">
        <f t="shared" si="9"/>
        <v>0</v>
      </c>
      <c r="AE50" s="129"/>
      <c r="AF50" s="87">
        <f t="shared" si="15"/>
        <v>464</v>
      </c>
      <c r="AG50" s="15"/>
      <c r="AH50" s="290"/>
      <c r="AI50" s="323"/>
      <c r="AJ50" s="290">
        <f t="shared" si="3"/>
        <v>0</v>
      </c>
      <c r="AK50" s="291"/>
      <c r="AL50" s="292"/>
      <c r="AM50" s="302">
        <f t="shared" si="11"/>
        <v>13991.680000000002</v>
      </c>
    </row>
    <row r="51" spans="1:39" x14ac:dyDescent="0.25">
      <c r="A51" s="129"/>
      <c r="B51" s="87">
        <f t="shared" si="12"/>
        <v>0</v>
      </c>
      <c r="C51" s="15"/>
      <c r="D51" s="290"/>
      <c r="E51" s="323"/>
      <c r="F51" s="290">
        <f t="shared" si="0"/>
        <v>0</v>
      </c>
      <c r="G51" s="291"/>
      <c r="H51" s="292"/>
      <c r="I51" s="302">
        <f t="shared" si="5"/>
        <v>-1.3073986337985843E-12</v>
      </c>
      <c r="K51" s="129"/>
      <c r="L51" s="87">
        <f t="shared" si="13"/>
        <v>0</v>
      </c>
      <c r="M51" s="15"/>
      <c r="N51" s="290"/>
      <c r="O51" s="323"/>
      <c r="P51" s="290">
        <f t="shared" si="1"/>
        <v>0</v>
      </c>
      <c r="Q51" s="291"/>
      <c r="R51" s="292"/>
      <c r="S51" s="302">
        <f t="shared" si="7"/>
        <v>-6.4126481902349042E-13</v>
      </c>
      <c r="U51" s="129"/>
      <c r="V51" s="87">
        <f t="shared" si="14"/>
        <v>0</v>
      </c>
      <c r="W51" s="15"/>
      <c r="X51" s="290"/>
      <c r="Y51" s="323"/>
      <c r="Z51" s="290">
        <f t="shared" si="2"/>
        <v>0</v>
      </c>
      <c r="AA51" s="291"/>
      <c r="AB51" s="292"/>
      <c r="AC51" s="302">
        <f t="shared" si="9"/>
        <v>0</v>
      </c>
      <c r="AE51" s="129"/>
      <c r="AF51" s="87">
        <f t="shared" si="15"/>
        <v>464</v>
      </c>
      <c r="AG51" s="15"/>
      <c r="AH51" s="290"/>
      <c r="AI51" s="323"/>
      <c r="AJ51" s="290">
        <f t="shared" si="3"/>
        <v>0</v>
      </c>
      <c r="AK51" s="291"/>
      <c r="AL51" s="292"/>
      <c r="AM51" s="302">
        <f t="shared" si="11"/>
        <v>13991.680000000002</v>
      </c>
    </row>
    <row r="52" spans="1:39" x14ac:dyDescent="0.25">
      <c r="A52" s="129"/>
      <c r="B52" s="87">
        <f t="shared" si="12"/>
        <v>0</v>
      </c>
      <c r="C52" s="15"/>
      <c r="D52" s="290"/>
      <c r="E52" s="323"/>
      <c r="F52" s="290">
        <f t="shared" si="0"/>
        <v>0</v>
      </c>
      <c r="G52" s="291"/>
      <c r="H52" s="292"/>
      <c r="I52" s="302">
        <f t="shared" si="5"/>
        <v>-1.3073986337985843E-12</v>
      </c>
      <c r="K52" s="129"/>
      <c r="L52" s="87">
        <f t="shared" si="13"/>
        <v>0</v>
      </c>
      <c r="M52" s="15"/>
      <c r="N52" s="290"/>
      <c r="O52" s="323"/>
      <c r="P52" s="290">
        <f t="shared" si="1"/>
        <v>0</v>
      </c>
      <c r="Q52" s="291"/>
      <c r="R52" s="292"/>
      <c r="S52" s="302">
        <f t="shared" si="7"/>
        <v>-6.4126481902349042E-13</v>
      </c>
      <c r="U52" s="129"/>
      <c r="V52" s="87">
        <f t="shared" si="14"/>
        <v>0</v>
      </c>
      <c r="W52" s="15"/>
      <c r="X52" s="290"/>
      <c r="Y52" s="323"/>
      <c r="Z52" s="290">
        <f t="shared" si="2"/>
        <v>0</v>
      </c>
      <c r="AA52" s="291"/>
      <c r="AB52" s="292"/>
      <c r="AC52" s="302">
        <f t="shared" si="9"/>
        <v>0</v>
      </c>
      <c r="AE52" s="129"/>
      <c r="AF52" s="87">
        <f t="shared" si="15"/>
        <v>464</v>
      </c>
      <c r="AG52" s="15"/>
      <c r="AH52" s="290"/>
      <c r="AI52" s="323"/>
      <c r="AJ52" s="290">
        <f t="shared" si="3"/>
        <v>0</v>
      </c>
      <c r="AK52" s="291"/>
      <c r="AL52" s="292"/>
      <c r="AM52" s="302">
        <f t="shared" si="11"/>
        <v>13991.680000000002</v>
      </c>
    </row>
    <row r="53" spans="1:39" x14ac:dyDescent="0.25">
      <c r="A53" s="129"/>
      <c r="B53" s="87">
        <f t="shared" si="12"/>
        <v>0</v>
      </c>
      <c r="C53" s="15"/>
      <c r="D53" s="290"/>
      <c r="E53" s="323"/>
      <c r="F53" s="290">
        <f t="shared" si="0"/>
        <v>0</v>
      </c>
      <c r="G53" s="291"/>
      <c r="H53" s="292"/>
      <c r="I53" s="302">
        <f t="shared" si="5"/>
        <v>-1.3073986337985843E-12</v>
      </c>
      <c r="K53" s="129"/>
      <c r="L53" s="87">
        <f t="shared" si="13"/>
        <v>0</v>
      </c>
      <c r="M53" s="15"/>
      <c r="N53" s="290"/>
      <c r="O53" s="323"/>
      <c r="P53" s="290">
        <f t="shared" si="1"/>
        <v>0</v>
      </c>
      <c r="Q53" s="291"/>
      <c r="R53" s="292"/>
      <c r="S53" s="302">
        <f t="shared" si="7"/>
        <v>-6.4126481902349042E-13</v>
      </c>
      <c r="U53" s="129"/>
      <c r="V53" s="87">
        <f t="shared" si="14"/>
        <v>0</v>
      </c>
      <c r="W53" s="15"/>
      <c r="X53" s="290"/>
      <c r="Y53" s="323"/>
      <c r="Z53" s="290">
        <f t="shared" si="2"/>
        <v>0</v>
      </c>
      <c r="AA53" s="291"/>
      <c r="AB53" s="292"/>
      <c r="AC53" s="302">
        <f t="shared" si="9"/>
        <v>0</v>
      </c>
      <c r="AE53" s="129"/>
      <c r="AF53" s="87">
        <f t="shared" si="15"/>
        <v>464</v>
      </c>
      <c r="AG53" s="15"/>
      <c r="AH53" s="290"/>
      <c r="AI53" s="323"/>
      <c r="AJ53" s="290">
        <f t="shared" si="3"/>
        <v>0</v>
      </c>
      <c r="AK53" s="291"/>
      <c r="AL53" s="292"/>
      <c r="AM53" s="302">
        <f t="shared" si="11"/>
        <v>13991.680000000002</v>
      </c>
    </row>
    <row r="54" spans="1:39" x14ac:dyDescent="0.25">
      <c r="A54" s="129"/>
      <c r="B54" s="87">
        <f t="shared" si="12"/>
        <v>0</v>
      </c>
      <c r="C54" s="15"/>
      <c r="D54" s="290"/>
      <c r="E54" s="323"/>
      <c r="F54" s="290">
        <f t="shared" si="0"/>
        <v>0</v>
      </c>
      <c r="G54" s="291"/>
      <c r="H54" s="292"/>
      <c r="I54" s="302">
        <f t="shared" si="5"/>
        <v>-1.3073986337985843E-12</v>
      </c>
      <c r="K54" s="129"/>
      <c r="L54" s="87">
        <f t="shared" si="13"/>
        <v>0</v>
      </c>
      <c r="M54" s="15"/>
      <c r="N54" s="290"/>
      <c r="O54" s="323"/>
      <c r="P54" s="290">
        <f t="shared" si="1"/>
        <v>0</v>
      </c>
      <c r="Q54" s="291"/>
      <c r="R54" s="292"/>
      <c r="S54" s="302">
        <f t="shared" si="7"/>
        <v>-6.4126481902349042E-13</v>
      </c>
      <c r="U54" s="129"/>
      <c r="V54" s="87">
        <f t="shared" si="14"/>
        <v>0</v>
      </c>
      <c r="W54" s="15"/>
      <c r="X54" s="290"/>
      <c r="Y54" s="323"/>
      <c r="Z54" s="290">
        <f t="shared" si="2"/>
        <v>0</v>
      </c>
      <c r="AA54" s="291"/>
      <c r="AB54" s="292"/>
      <c r="AC54" s="302">
        <f t="shared" si="9"/>
        <v>0</v>
      </c>
      <c r="AE54" s="129"/>
      <c r="AF54" s="87">
        <f t="shared" si="15"/>
        <v>464</v>
      </c>
      <c r="AG54" s="15"/>
      <c r="AH54" s="290"/>
      <c r="AI54" s="323"/>
      <c r="AJ54" s="290">
        <f t="shared" si="3"/>
        <v>0</v>
      </c>
      <c r="AK54" s="291"/>
      <c r="AL54" s="292"/>
      <c r="AM54" s="302">
        <f t="shared" si="11"/>
        <v>13991.680000000002</v>
      </c>
    </row>
    <row r="55" spans="1:39" x14ac:dyDescent="0.25">
      <c r="A55" s="129"/>
      <c r="B55" s="87">
        <f t="shared" si="12"/>
        <v>0</v>
      </c>
      <c r="C55" s="15"/>
      <c r="D55" s="290"/>
      <c r="E55" s="323"/>
      <c r="F55" s="290">
        <f t="shared" si="0"/>
        <v>0</v>
      </c>
      <c r="G55" s="291"/>
      <c r="H55" s="292"/>
      <c r="I55" s="302">
        <f t="shared" si="5"/>
        <v>-1.3073986337985843E-12</v>
      </c>
      <c r="K55" s="129"/>
      <c r="L55" s="87">
        <f t="shared" si="13"/>
        <v>0</v>
      </c>
      <c r="M55" s="15"/>
      <c r="N55" s="290"/>
      <c r="O55" s="323"/>
      <c r="P55" s="290">
        <f t="shared" si="1"/>
        <v>0</v>
      </c>
      <c r="Q55" s="291"/>
      <c r="R55" s="292"/>
      <c r="S55" s="302">
        <f t="shared" si="7"/>
        <v>-6.4126481902349042E-13</v>
      </c>
      <c r="U55" s="129"/>
      <c r="V55" s="87">
        <f t="shared" si="14"/>
        <v>0</v>
      </c>
      <c r="W55" s="15"/>
      <c r="X55" s="290"/>
      <c r="Y55" s="323"/>
      <c r="Z55" s="290">
        <f t="shared" si="2"/>
        <v>0</v>
      </c>
      <c r="AA55" s="291"/>
      <c r="AB55" s="292"/>
      <c r="AC55" s="302">
        <f t="shared" si="9"/>
        <v>0</v>
      </c>
      <c r="AE55" s="129"/>
      <c r="AF55" s="87">
        <f t="shared" si="15"/>
        <v>464</v>
      </c>
      <c r="AG55" s="15"/>
      <c r="AH55" s="290"/>
      <c r="AI55" s="323"/>
      <c r="AJ55" s="290">
        <f t="shared" si="3"/>
        <v>0</v>
      </c>
      <c r="AK55" s="291"/>
      <c r="AL55" s="292"/>
      <c r="AM55" s="302">
        <f t="shared" si="11"/>
        <v>13991.680000000002</v>
      </c>
    </row>
    <row r="56" spans="1:39" x14ac:dyDescent="0.25">
      <c r="A56" s="129"/>
      <c r="B56" s="12">
        <f>B55-C56</f>
        <v>0</v>
      </c>
      <c r="C56" s="15"/>
      <c r="D56" s="290"/>
      <c r="E56" s="323"/>
      <c r="F56" s="290">
        <f t="shared" si="0"/>
        <v>0</v>
      </c>
      <c r="G56" s="291"/>
      <c r="H56" s="292"/>
      <c r="I56" s="302">
        <f t="shared" si="5"/>
        <v>-1.3073986337985843E-12</v>
      </c>
      <c r="K56" s="129"/>
      <c r="L56" s="12">
        <f>L55-M56</f>
        <v>0</v>
      </c>
      <c r="M56" s="15"/>
      <c r="N56" s="290"/>
      <c r="O56" s="323"/>
      <c r="P56" s="290">
        <f t="shared" si="1"/>
        <v>0</v>
      </c>
      <c r="Q56" s="291"/>
      <c r="R56" s="292"/>
      <c r="S56" s="302">
        <f t="shared" si="7"/>
        <v>-6.4126481902349042E-13</v>
      </c>
      <c r="U56" s="129"/>
      <c r="V56" s="12">
        <f>V55-W56</f>
        <v>0</v>
      </c>
      <c r="W56" s="15"/>
      <c r="X56" s="290"/>
      <c r="Y56" s="323"/>
      <c r="Z56" s="290">
        <f t="shared" si="2"/>
        <v>0</v>
      </c>
      <c r="AA56" s="291"/>
      <c r="AB56" s="292"/>
      <c r="AC56" s="302">
        <f t="shared" si="9"/>
        <v>0</v>
      </c>
      <c r="AE56" s="129"/>
      <c r="AF56" s="12">
        <f>AF55-AG56</f>
        <v>464</v>
      </c>
      <c r="AG56" s="15"/>
      <c r="AH56" s="290"/>
      <c r="AI56" s="323"/>
      <c r="AJ56" s="290">
        <f t="shared" si="3"/>
        <v>0</v>
      </c>
      <c r="AK56" s="291"/>
      <c r="AL56" s="292"/>
      <c r="AM56" s="302">
        <f t="shared" si="11"/>
        <v>13991.680000000002</v>
      </c>
    </row>
    <row r="57" spans="1:39" x14ac:dyDescent="0.25">
      <c r="A57" s="129"/>
      <c r="B57" s="12">
        <f t="shared" ref="B57:B76" si="16">B56-C57</f>
        <v>0</v>
      </c>
      <c r="C57" s="15"/>
      <c r="D57" s="290"/>
      <c r="E57" s="323"/>
      <c r="F57" s="290">
        <f t="shared" si="0"/>
        <v>0</v>
      </c>
      <c r="G57" s="291"/>
      <c r="H57" s="292"/>
      <c r="I57" s="302">
        <f t="shared" si="5"/>
        <v>-1.3073986337985843E-12</v>
      </c>
      <c r="K57" s="129"/>
      <c r="L57" s="12">
        <f t="shared" ref="L57:L76" si="17">L56-M57</f>
        <v>0</v>
      </c>
      <c r="M57" s="15"/>
      <c r="N57" s="290"/>
      <c r="O57" s="323"/>
      <c r="P57" s="290">
        <f t="shared" si="1"/>
        <v>0</v>
      </c>
      <c r="Q57" s="291"/>
      <c r="R57" s="292"/>
      <c r="S57" s="302">
        <f t="shared" si="7"/>
        <v>-6.4126481902349042E-13</v>
      </c>
      <c r="U57" s="129"/>
      <c r="V57" s="12">
        <f t="shared" ref="V57:V76" si="18">V56-W57</f>
        <v>0</v>
      </c>
      <c r="W57" s="15"/>
      <c r="X57" s="290"/>
      <c r="Y57" s="323"/>
      <c r="Z57" s="290">
        <f t="shared" si="2"/>
        <v>0</v>
      </c>
      <c r="AA57" s="291"/>
      <c r="AB57" s="292"/>
      <c r="AC57" s="302">
        <f t="shared" si="9"/>
        <v>0</v>
      </c>
      <c r="AE57" s="129"/>
      <c r="AF57" s="12">
        <f t="shared" ref="AF57:AF76" si="19">AF56-AG57</f>
        <v>464</v>
      </c>
      <c r="AG57" s="15"/>
      <c r="AH57" s="290"/>
      <c r="AI57" s="323"/>
      <c r="AJ57" s="290">
        <f t="shared" si="3"/>
        <v>0</v>
      </c>
      <c r="AK57" s="291"/>
      <c r="AL57" s="292"/>
      <c r="AM57" s="302">
        <f t="shared" si="11"/>
        <v>13991.680000000002</v>
      </c>
    </row>
    <row r="58" spans="1:39" x14ac:dyDescent="0.25">
      <c r="A58" s="129"/>
      <c r="B58" s="12">
        <f t="shared" si="16"/>
        <v>0</v>
      </c>
      <c r="C58" s="15"/>
      <c r="D58" s="290"/>
      <c r="E58" s="323"/>
      <c r="F58" s="290">
        <f t="shared" si="0"/>
        <v>0</v>
      </c>
      <c r="G58" s="291"/>
      <c r="H58" s="292"/>
      <c r="I58" s="302">
        <f t="shared" si="5"/>
        <v>-1.3073986337985843E-12</v>
      </c>
      <c r="K58" s="129"/>
      <c r="L58" s="12">
        <f t="shared" si="17"/>
        <v>0</v>
      </c>
      <c r="M58" s="15"/>
      <c r="N58" s="290"/>
      <c r="O58" s="323"/>
      <c r="P58" s="290">
        <f t="shared" si="1"/>
        <v>0</v>
      </c>
      <c r="Q58" s="291"/>
      <c r="R58" s="292"/>
      <c r="S58" s="302">
        <f t="shared" si="7"/>
        <v>-6.4126481902349042E-13</v>
      </c>
      <c r="U58" s="129"/>
      <c r="V58" s="12">
        <f t="shared" si="18"/>
        <v>0</v>
      </c>
      <c r="W58" s="15"/>
      <c r="X58" s="290"/>
      <c r="Y58" s="323"/>
      <c r="Z58" s="290">
        <f t="shared" si="2"/>
        <v>0</v>
      </c>
      <c r="AA58" s="291"/>
      <c r="AB58" s="292"/>
      <c r="AC58" s="302">
        <f t="shared" si="9"/>
        <v>0</v>
      </c>
      <c r="AE58" s="129"/>
      <c r="AF58" s="12">
        <f t="shared" si="19"/>
        <v>464</v>
      </c>
      <c r="AG58" s="15"/>
      <c r="AH58" s="290"/>
      <c r="AI58" s="323"/>
      <c r="AJ58" s="290">
        <f t="shared" si="3"/>
        <v>0</v>
      </c>
      <c r="AK58" s="291"/>
      <c r="AL58" s="292"/>
      <c r="AM58" s="302">
        <f t="shared" si="11"/>
        <v>13991.680000000002</v>
      </c>
    </row>
    <row r="59" spans="1:39" x14ac:dyDescent="0.25">
      <c r="A59" s="129"/>
      <c r="B59" s="12">
        <f t="shared" si="16"/>
        <v>0</v>
      </c>
      <c r="C59" s="15"/>
      <c r="D59" s="290"/>
      <c r="E59" s="323"/>
      <c r="F59" s="290">
        <f t="shared" si="0"/>
        <v>0</v>
      </c>
      <c r="G59" s="291"/>
      <c r="H59" s="292"/>
      <c r="I59" s="302">
        <f t="shared" si="5"/>
        <v>-1.3073986337985843E-12</v>
      </c>
      <c r="K59" s="129"/>
      <c r="L59" s="12">
        <f t="shared" si="17"/>
        <v>0</v>
      </c>
      <c r="M59" s="15"/>
      <c r="N59" s="290"/>
      <c r="O59" s="323"/>
      <c r="P59" s="290">
        <f t="shared" si="1"/>
        <v>0</v>
      </c>
      <c r="Q59" s="291"/>
      <c r="R59" s="292"/>
      <c r="S59" s="302">
        <f t="shared" si="7"/>
        <v>-6.4126481902349042E-13</v>
      </c>
      <c r="U59" s="129"/>
      <c r="V59" s="12">
        <f t="shared" si="18"/>
        <v>0</v>
      </c>
      <c r="W59" s="15"/>
      <c r="X59" s="290"/>
      <c r="Y59" s="323"/>
      <c r="Z59" s="290">
        <f t="shared" si="2"/>
        <v>0</v>
      </c>
      <c r="AA59" s="291"/>
      <c r="AB59" s="292"/>
      <c r="AC59" s="302">
        <f t="shared" si="9"/>
        <v>0</v>
      </c>
      <c r="AE59" s="129"/>
      <c r="AF59" s="12">
        <f t="shared" si="19"/>
        <v>464</v>
      </c>
      <c r="AG59" s="15"/>
      <c r="AH59" s="290"/>
      <c r="AI59" s="323"/>
      <c r="AJ59" s="290">
        <f t="shared" si="3"/>
        <v>0</v>
      </c>
      <c r="AK59" s="291"/>
      <c r="AL59" s="292"/>
      <c r="AM59" s="302">
        <f t="shared" si="11"/>
        <v>13991.680000000002</v>
      </c>
    </row>
    <row r="60" spans="1:39" x14ac:dyDescent="0.25">
      <c r="A60" s="129"/>
      <c r="B60" s="12">
        <f t="shared" si="16"/>
        <v>0</v>
      </c>
      <c r="C60" s="15"/>
      <c r="D60" s="290"/>
      <c r="E60" s="323"/>
      <c r="F60" s="290">
        <f t="shared" si="0"/>
        <v>0</v>
      </c>
      <c r="G60" s="291"/>
      <c r="H60" s="292"/>
      <c r="I60" s="302">
        <f t="shared" si="5"/>
        <v>-1.3073986337985843E-12</v>
      </c>
      <c r="K60" s="129"/>
      <c r="L60" s="12">
        <f t="shared" si="17"/>
        <v>0</v>
      </c>
      <c r="M60" s="15"/>
      <c r="N60" s="290"/>
      <c r="O60" s="323"/>
      <c r="P60" s="290">
        <f t="shared" si="1"/>
        <v>0</v>
      </c>
      <c r="Q60" s="291"/>
      <c r="R60" s="292"/>
      <c r="S60" s="302">
        <f t="shared" si="7"/>
        <v>-6.4126481902349042E-13</v>
      </c>
      <c r="U60" s="129"/>
      <c r="V60" s="12">
        <f t="shared" si="18"/>
        <v>0</v>
      </c>
      <c r="W60" s="15"/>
      <c r="X60" s="290"/>
      <c r="Y60" s="323"/>
      <c r="Z60" s="290">
        <f t="shared" si="2"/>
        <v>0</v>
      </c>
      <c r="AA60" s="291"/>
      <c r="AB60" s="292"/>
      <c r="AC60" s="302">
        <f t="shared" si="9"/>
        <v>0</v>
      </c>
      <c r="AE60" s="129"/>
      <c r="AF60" s="12">
        <f t="shared" si="19"/>
        <v>464</v>
      </c>
      <c r="AG60" s="15"/>
      <c r="AH60" s="290"/>
      <c r="AI60" s="323"/>
      <c r="AJ60" s="290">
        <f t="shared" si="3"/>
        <v>0</v>
      </c>
      <c r="AK60" s="291"/>
      <c r="AL60" s="292"/>
      <c r="AM60" s="302">
        <f t="shared" si="11"/>
        <v>13991.680000000002</v>
      </c>
    </row>
    <row r="61" spans="1:39" x14ac:dyDescent="0.25">
      <c r="A61" s="129"/>
      <c r="B61" s="12">
        <f t="shared" si="16"/>
        <v>0</v>
      </c>
      <c r="C61" s="15"/>
      <c r="D61" s="290"/>
      <c r="E61" s="323"/>
      <c r="F61" s="290">
        <f t="shared" si="0"/>
        <v>0</v>
      </c>
      <c r="G61" s="291"/>
      <c r="H61" s="292"/>
      <c r="I61" s="302">
        <f t="shared" si="5"/>
        <v>-1.3073986337985843E-12</v>
      </c>
      <c r="K61" s="129"/>
      <c r="L61" s="12">
        <f t="shared" si="17"/>
        <v>0</v>
      </c>
      <c r="M61" s="15"/>
      <c r="N61" s="290"/>
      <c r="O61" s="323"/>
      <c r="P61" s="290">
        <f t="shared" si="1"/>
        <v>0</v>
      </c>
      <c r="Q61" s="291"/>
      <c r="R61" s="292"/>
      <c r="S61" s="302">
        <f t="shared" si="7"/>
        <v>-6.4126481902349042E-13</v>
      </c>
      <c r="U61" s="129"/>
      <c r="V61" s="12">
        <f t="shared" si="18"/>
        <v>0</v>
      </c>
      <c r="W61" s="15"/>
      <c r="X61" s="290"/>
      <c r="Y61" s="323"/>
      <c r="Z61" s="290">
        <f t="shared" si="2"/>
        <v>0</v>
      </c>
      <c r="AA61" s="291"/>
      <c r="AB61" s="292"/>
      <c r="AC61" s="302">
        <f t="shared" si="9"/>
        <v>0</v>
      </c>
      <c r="AE61" s="129"/>
      <c r="AF61" s="12">
        <f t="shared" si="19"/>
        <v>464</v>
      </c>
      <c r="AG61" s="15"/>
      <c r="AH61" s="290"/>
      <c r="AI61" s="323"/>
      <c r="AJ61" s="290">
        <f t="shared" si="3"/>
        <v>0</v>
      </c>
      <c r="AK61" s="291"/>
      <c r="AL61" s="292"/>
      <c r="AM61" s="302">
        <f t="shared" si="11"/>
        <v>13991.680000000002</v>
      </c>
    </row>
    <row r="62" spans="1:39" x14ac:dyDescent="0.25">
      <c r="A62" s="129"/>
      <c r="B62" s="12">
        <f t="shared" si="16"/>
        <v>0</v>
      </c>
      <c r="C62" s="15"/>
      <c r="D62" s="290"/>
      <c r="E62" s="323"/>
      <c r="F62" s="290">
        <f t="shared" si="0"/>
        <v>0</v>
      </c>
      <c r="G62" s="291"/>
      <c r="H62" s="292"/>
      <c r="I62" s="302">
        <f t="shared" si="5"/>
        <v>-1.3073986337985843E-12</v>
      </c>
      <c r="K62" s="129"/>
      <c r="L62" s="12">
        <f t="shared" si="17"/>
        <v>0</v>
      </c>
      <c r="M62" s="15"/>
      <c r="N62" s="290"/>
      <c r="O62" s="323"/>
      <c r="P62" s="290">
        <f t="shared" si="1"/>
        <v>0</v>
      </c>
      <c r="Q62" s="291"/>
      <c r="R62" s="292"/>
      <c r="S62" s="302">
        <f t="shared" si="7"/>
        <v>-6.4126481902349042E-13</v>
      </c>
      <c r="U62" s="129"/>
      <c r="V62" s="12">
        <f t="shared" si="18"/>
        <v>0</v>
      </c>
      <c r="W62" s="15"/>
      <c r="X62" s="290"/>
      <c r="Y62" s="323"/>
      <c r="Z62" s="290">
        <f t="shared" si="2"/>
        <v>0</v>
      </c>
      <c r="AA62" s="291"/>
      <c r="AB62" s="292"/>
      <c r="AC62" s="302">
        <f t="shared" si="9"/>
        <v>0</v>
      </c>
      <c r="AE62" s="129"/>
      <c r="AF62" s="12">
        <f t="shared" si="19"/>
        <v>464</v>
      </c>
      <c r="AG62" s="15"/>
      <c r="AH62" s="290"/>
      <c r="AI62" s="323"/>
      <c r="AJ62" s="290">
        <f t="shared" si="3"/>
        <v>0</v>
      </c>
      <c r="AK62" s="291"/>
      <c r="AL62" s="292"/>
      <c r="AM62" s="302">
        <f t="shared" si="11"/>
        <v>13991.680000000002</v>
      </c>
    </row>
    <row r="63" spans="1:39" x14ac:dyDescent="0.25">
      <c r="A63" s="129"/>
      <c r="B63" s="12">
        <f t="shared" si="16"/>
        <v>0</v>
      </c>
      <c r="C63" s="15"/>
      <c r="D63" s="290"/>
      <c r="E63" s="323"/>
      <c r="F63" s="290">
        <f t="shared" si="0"/>
        <v>0</v>
      </c>
      <c r="G63" s="291"/>
      <c r="H63" s="292"/>
      <c r="I63" s="302">
        <f t="shared" si="5"/>
        <v>-1.3073986337985843E-12</v>
      </c>
      <c r="K63" s="129"/>
      <c r="L63" s="12">
        <f t="shared" si="17"/>
        <v>0</v>
      </c>
      <c r="M63" s="15"/>
      <c r="N63" s="290"/>
      <c r="O63" s="323"/>
      <c r="P63" s="290">
        <f t="shared" si="1"/>
        <v>0</v>
      </c>
      <c r="Q63" s="291"/>
      <c r="R63" s="292"/>
      <c r="S63" s="302">
        <f t="shared" si="7"/>
        <v>-6.4126481902349042E-13</v>
      </c>
      <c r="U63" s="129"/>
      <c r="V63" s="12">
        <f t="shared" si="18"/>
        <v>0</v>
      </c>
      <c r="W63" s="15"/>
      <c r="X63" s="290"/>
      <c r="Y63" s="323"/>
      <c r="Z63" s="290">
        <f t="shared" si="2"/>
        <v>0</v>
      </c>
      <c r="AA63" s="291"/>
      <c r="AB63" s="292"/>
      <c r="AC63" s="302">
        <f t="shared" si="9"/>
        <v>0</v>
      </c>
      <c r="AE63" s="129"/>
      <c r="AF63" s="12">
        <f t="shared" si="19"/>
        <v>464</v>
      </c>
      <c r="AG63" s="15"/>
      <c r="AH63" s="290"/>
      <c r="AI63" s="323"/>
      <c r="AJ63" s="290">
        <f t="shared" si="3"/>
        <v>0</v>
      </c>
      <c r="AK63" s="291"/>
      <c r="AL63" s="292"/>
      <c r="AM63" s="302">
        <f t="shared" si="11"/>
        <v>13991.680000000002</v>
      </c>
    </row>
    <row r="64" spans="1:39" x14ac:dyDescent="0.25">
      <c r="A64" s="129"/>
      <c r="B64" s="12">
        <f t="shared" si="16"/>
        <v>0</v>
      </c>
      <c r="C64" s="15"/>
      <c r="D64" s="290"/>
      <c r="E64" s="323"/>
      <c r="F64" s="290">
        <f t="shared" si="0"/>
        <v>0</v>
      </c>
      <c r="G64" s="291"/>
      <c r="H64" s="292"/>
      <c r="I64" s="302">
        <f t="shared" si="5"/>
        <v>-1.3073986337985843E-12</v>
      </c>
      <c r="K64" s="129"/>
      <c r="L64" s="12">
        <f t="shared" si="17"/>
        <v>0</v>
      </c>
      <c r="M64" s="15"/>
      <c r="N64" s="290"/>
      <c r="O64" s="323"/>
      <c r="P64" s="290">
        <f t="shared" si="1"/>
        <v>0</v>
      </c>
      <c r="Q64" s="291"/>
      <c r="R64" s="292"/>
      <c r="S64" s="302">
        <f t="shared" si="7"/>
        <v>-6.4126481902349042E-13</v>
      </c>
      <c r="U64" s="129"/>
      <c r="V64" s="12">
        <f t="shared" si="18"/>
        <v>0</v>
      </c>
      <c r="W64" s="15"/>
      <c r="X64" s="290"/>
      <c r="Y64" s="323"/>
      <c r="Z64" s="290">
        <f t="shared" si="2"/>
        <v>0</v>
      </c>
      <c r="AA64" s="291"/>
      <c r="AB64" s="292"/>
      <c r="AC64" s="302">
        <f t="shared" si="9"/>
        <v>0</v>
      </c>
      <c r="AE64" s="129"/>
      <c r="AF64" s="12">
        <f t="shared" si="19"/>
        <v>464</v>
      </c>
      <c r="AG64" s="15"/>
      <c r="AH64" s="290"/>
      <c r="AI64" s="323"/>
      <c r="AJ64" s="290">
        <f t="shared" si="3"/>
        <v>0</v>
      </c>
      <c r="AK64" s="291"/>
      <c r="AL64" s="292"/>
      <c r="AM64" s="302">
        <f t="shared" si="11"/>
        <v>13991.680000000002</v>
      </c>
    </row>
    <row r="65" spans="1:39" x14ac:dyDescent="0.25">
      <c r="A65" s="129"/>
      <c r="B65" s="12">
        <f t="shared" si="16"/>
        <v>0</v>
      </c>
      <c r="C65" s="15"/>
      <c r="D65" s="290"/>
      <c r="E65" s="323"/>
      <c r="F65" s="290">
        <f t="shared" si="0"/>
        <v>0</v>
      </c>
      <c r="G65" s="291"/>
      <c r="H65" s="292"/>
      <c r="I65" s="302">
        <f t="shared" si="5"/>
        <v>-1.3073986337985843E-12</v>
      </c>
      <c r="K65" s="129"/>
      <c r="L65" s="12">
        <f t="shared" si="17"/>
        <v>0</v>
      </c>
      <c r="M65" s="15"/>
      <c r="N65" s="290"/>
      <c r="O65" s="323"/>
      <c r="P65" s="290">
        <f t="shared" si="1"/>
        <v>0</v>
      </c>
      <c r="Q65" s="291"/>
      <c r="R65" s="292"/>
      <c r="S65" s="302">
        <f t="shared" si="7"/>
        <v>-6.4126481902349042E-13</v>
      </c>
      <c r="U65" s="129"/>
      <c r="V65" s="12">
        <f t="shared" si="18"/>
        <v>0</v>
      </c>
      <c r="W65" s="15"/>
      <c r="X65" s="290"/>
      <c r="Y65" s="323"/>
      <c r="Z65" s="290">
        <f t="shared" si="2"/>
        <v>0</v>
      </c>
      <c r="AA65" s="291"/>
      <c r="AB65" s="292"/>
      <c r="AC65" s="302">
        <f t="shared" si="9"/>
        <v>0</v>
      </c>
      <c r="AE65" s="129"/>
      <c r="AF65" s="12">
        <f t="shared" si="19"/>
        <v>464</v>
      </c>
      <c r="AG65" s="15"/>
      <c r="AH65" s="290"/>
      <c r="AI65" s="323"/>
      <c r="AJ65" s="290">
        <f t="shared" si="3"/>
        <v>0</v>
      </c>
      <c r="AK65" s="291"/>
      <c r="AL65" s="292"/>
      <c r="AM65" s="302">
        <f t="shared" si="11"/>
        <v>13991.680000000002</v>
      </c>
    </row>
    <row r="66" spans="1:39" x14ac:dyDescent="0.25">
      <c r="A66" s="129"/>
      <c r="B66" s="12">
        <f t="shared" si="16"/>
        <v>0</v>
      </c>
      <c r="C66" s="15"/>
      <c r="D66" s="290"/>
      <c r="E66" s="323"/>
      <c r="F66" s="290">
        <f t="shared" si="0"/>
        <v>0</v>
      </c>
      <c r="G66" s="291"/>
      <c r="H66" s="292"/>
      <c r="I66" s="302">
        <f t="shared" si="5"/>
        <v>-1.3073986337985843E-12</v>
      </c>
      <c r="K66" s="129"/>
      <c r="L66" s="12">
        <f t="shared" si="17"/>
        <v>0</v>
      </c>
      <c r="M66" s="15"/>
      <c r="N66" s="290"/>
      <c r="O66" s="323"/>
      <c r="P66" s="290">
        <f t="shared" si="1"/>
        <v>0</v>
      </c>
      <c r="Q66" s="291"/>
      <c r="R66" s="292"/>
      <c r="S66" s="302">
        <f t="shared" si="7"/>
        <v>-6.4126481902349042E-13</v>
      </c>
      <c r="U66" s="129"/>
      <c r="V66" s="12">
        <f t="shared" si="18"/>
        <v>0</v>
      </c>
      <c r="W66" s="15"/>
      <c r="X66" s="290"/>
      <c r="Y66" s="323"/>
      <c r="Z66" s="290">
        <f t="shared" si="2"/>
        <v>0</v>
      </c>
      <c r="AA66" s="291"/>
      <c r="AB66" s="292"/>
      <c r="AC66" s="302">
        <f t="shared" si="9"/>
        <v>0</v>
      </c>
      <c r="AE66" s="129"/>
      <c r="AF66" s="12">
        <f t="shared" si="19"/>
        <v>464</v>
      </c>
      <c r="AG66" s="15"/>
      <c r="AH66" s="290"/>
      <c r="AI66" s="323"/>
      <c r="AJ66" s="290">
        <f t="shared" si="3"/>
        <v>0</v>
      </c>
      <c r="AK66" s="291"/>
      <c r="AL66" s="292"/>
      <c r="AM66" s="302">
        <f t="shared" si="11"/>
        <v>13991.680000000002</v>
      </c>
    </row>
    <row r="67" spans="1:39" x14ac:dyDescent="0.25">
      <c r="A67" s="129"/>
      <c r="B67" s="12">
        <f t="shared" si="16"/>
        <v>0</v>
      </c>
      <c r="C67" s="15"/>
      <c r="D67" s="290"/>
      <c r="E67" s="323"/>
      <c r="F67" s="290">
        <f t="shared" si="0"/>
        <v>0</v>
      </c>
      <c r="G67" s="291"/>
      <c r="H67" s="292"/>
      <c r="I67" s="302">
        <f t="shared" si="5"/>
        <v>-1.3073986337985843E-12</v>
      </c>
      <c r="K67" s="129"/>
      <c r="L67" s="12">
        <f t="shared" si="17"/>
        <v>0</v>
      </c>
      <c r="M67" s="15"/>
      <c r="N67" s="290"/>
      <c r="O67" s="323"/>
      <c r="P67" s="290">
        <f t="shared" si="1"/>
        <v>0</v>
      </c>
      <c r="Q67" s="291"/>
      <c r="R67" s="292"/>
      <c r="S67" s="302">
        <f t="shared" si="7"/>
        <v>-6.4126481902349042E-13</v>
      </c>
      <c r="U67" s="129"/>
      <c r="V67" s="12">
        <f t="shared" si="18"/>
        <v>0</v>
      </c>
      <c r="W67" s="15"/>
      <c r="X67" s="290"/>
      <c r="Y67" s="323"/>
      <c r="Z67" s="290">
        <f t="shared" si="2"/>
        <v>0</v>
      </c>
      <c r="AA67" s="291"/>
      <c r="AB67" s="292"/>
      <c r="AC67" s="302">
        <f t="shared" si="9"/>
        <v>0</v>
      </c>
      <c r="AE67" s="129"/>
      <c r="AF67" s="12">
        <f t="shared" si="19"/>
        <v>464</v>
      </c>
      <c r="AG67" s="15"/>
      <c r="AH67" s="290"/>
      <c r="AI67" s="323"/>
      <c r="AJ67" s="290">
        <f t="shared" si="3"/>
        <v>0</v>
      </c>
      <c r="AK67" s="291"/>
      <c r="AL67" s="292"/>
      <c r="AM67" s="302">
        <f t="shared" si="11"/>
        <v>13991.680000000002</v>
      </c>
    </row>
    <row r="68" spans="1:39" x14ac:dyDescent="0.25">
      <c r="A68" s="129"/>
      <c r="B68" s="12">
        <f t="shared" si="16"/>
        <v>0</v>
      </c>
      <c r="C68" s="15"/>
      <c r="D68" s="72"/>
      <c r="E68" s="236"/>
      <c r="F68" s="72">
        <f t="shared" si="0"/>
        <v>0</v>
      </c>
      <c r="G68" s="73"/>
      <c r="H68" s="74"/>
      <c r="I68" s="110">
        <f t="shared" si="5"/>
        <v>-1.3073986337985843E-12</v>
      </c>
      <c r="K68" s="129"/>
      <c r="L68" s="12">
        <f t="shared" si="17"/>
        <v>0</v>
      </c>
      <c r="M68" s="15"/>
      <c r="N68" s="72"/>
      <c r="O68" s="236"/>
      <c r="P68" s="72">
        <f t="shared" si="1"/>
        <v>0</v>
      </c>
      <c r="Q68" s="73"/>
      <c r="R68" s="74"/>
      <c r="S68" s="110">
        <f t="shared" si="7"/>
        <v>-6.4126481902349042E-13</v>
      </c>
      <c r="U68" s="129"/>
      <c r="V68" s="12">
        <f t="shared" si="18"/>
        <v>0</v>
      </c>
      <c r="W68" s="15"/>
      <c r="X68" s="72"/>
      <c r="Y68" s="236"/>
      <c r="Z68" s="72">
        <f t="shared" si="2"/>
        <v>0</v>
      </c>
      <c r="AA68" s="73"/>
      <c r="AB68" s="74"/>
      <c r="AC68" s="110">
        <f t="shared" si="9"/>
        <v>0</v>
      </c>
      <c r="AE68" s="129"/>
      <c r="AF68" s="12">
        <f t="shared" si="19"/>
        <v>464</v>
      </c>
      <c r="AG68" s="15"/>
      <c r="AH68" s="72"/>
      <c r="AI68" s="236"/>
      <c r="AJ68" s="72">
        <f t="shared" si="3"/>
        <v>0</v>
      </c>
      <c r="AK68" s="73"/>
      <c r="AL68" s="74"/>
      <c r="AM68" s="110">
        <f t="shared" si="11"/>
        <v>13991.680000000002</v>
      </c>
    </row>
    <row r="69" spans="1:39" x14ac:dyDescent="0.25">
      <c r="A69" s="129"/>
      <c r="B69" s="12">
        <f t="shared" si="16"/>
        <v>0</v>
      </c>
      <c r="C69" s="15"/>
      <c r="D69" s="62"/>
      <c r="E69" s="245"/>
      <c r="F69" s="72">
        <f t="shared" si="0"/>
        <v>0</v>
      </c>
      <c r="G69" s="73"/>
      <c r="H69" s="74"/>
      <c r="I69" s="110">
        <f t="shared" si="5"/>
        <v>-1.3073986337985843E-12</v>
      </c>
      <c r="K69" s="129"/>
      <c r="L69" s="12">
        <f t="shared" si="17"/>
        <v>0</v>
      </c>
      <c r="M69" s="15"/>
      <c r="N69" s="62"/>
      <c r="O69" s="245"/>
      <c r="P69" s="72">
        <f t="shared" si="1"/>
        <v>0</v>
      </c>
      <c r="Q69" s="73"/>
      <c r="R69" s="74"/>
      <c r="S69" s="110">
        <f t="shared" si="7"/>
        <v>-6.4126481902349042E-13</v>
      </c>
      <c r="U69" s="129"/>
      <c r="V69" s="12">
        <f t="shared" si="18"/>
        <v>0</v>
      </c>
      <c r="W69" s="15"/>
      <c r="X69" s="62"/>
      <c r="Y69" s="245"/>
      <c r="Z69" s="72">
        <f t="shared" si="2"/>
        <v>0</v>
      </c>
      <c r="AA69" s="73"/>
      <c r="AB69" s="74"/>
      <c r="AC69" s="110">
        <f t="shared" si="9"/>
        <v>0</v>
      </c>
      <c r="AE69" s="129"/>
      <c r="AF69" s="12">
        <f t="shared" si="19"/>
        <v>464</v>
      </c>
      <c r="AG69" s="15"/>
      <c r="AH69" s="62"/>
      <c r="AI69" s="245"/>
      <c r="AJ69" s="72">
        <f t="shared" si="3"/>
        <v>0</v>
      </c>
      <c r="AK69" s="73"/>
      <c r="AL69" s="74"/>
      <c r="AM69" s="110">
        <f t="shared" si="11"/>
        <v>13991.680000000002</v>
      </c>
    </row>
    <row r="70" spans="1:39" x14ac:dyDescent="0.25">
      <c r="A70" s="129"/>
      <c r="B70" s="12">
        <f t="shared" si="16"/>
        <v>0</v>
      </c>
      <c r="C70" s="15"/>
      <c r="D70" s="62"/>
      <c r="E70" s="245"/>
      <c r="F70" s="72">
        <f t="shared" si="0"/>
        <v>0</v>
      </c>
      <c r="G70" s="73"/>
      <c r="H70" s="74"/>
      <c r="I70" s="110">
        <f t="shared" si="5"/>
        <v>-1.3073986337985843E-12</v>
      </c>
      <c r="K70" s="129"/>
      <c r="L70" s="12">
        <f t="shared" si="17"/>
        <v>0</v>
      </c>
      <c r="M70" s="15"/>
      <c r="N70" s="62"/>
      <c r="O70" s="245"/>
      <c r="P70" s="72">
        <f t="shared" si="1"/>
        <v>0</v>
      </c>
      <c r="Q70" s="73"/>
      <c r="R70" s="74"/>
      <c r="S70" s="110">
        <f t="shared" si="7"/>
        <v>-6.4126481902349042E-13</v>
      </c>
      <c r="U70" s="129"/>
      <c r="V70" s="12">
        <f t="shared" si="18"/>
        <v>0</v>
      </c>
      <c r="W70" s="15"/>
      <c r="X70" s="62"/>
      <c r="Y70" s="245"/>
      <c r="Z70" s="72">
        <f t="shared" si="2"/>
        <v>0</v>
      </c>
      <c r="AA70" s="73"/>
      <c r="AB70" s="74"/>
      <c r="AC70" s="110">
        <f t="shared" si="9"/>
        <v>0</v>
      </c>
      <c r="AE70" s="129"/>
      <c r="AF70" s="12">
        <f t="shared" si="19"/>
        <v>464</v>
      </c>
      <c r="AG70" s="15"/>
      <c r="AH70" s="62"/>
      <c r="AI70" s="245"/>
      <c r="AJ70" s="72">
        <f t="shared" si="3"/>
        <v>0</v>
      </c>
      <c r="AK70" s="73"/>
      <c r="AL70" s="74"/>
      <c r="AM70" s="110">
        <f t="shared" si="11"/>
        <v>13991.680000000002</v>
      </c>
    </row>
    <row r="71" spans="1:39" x14ac:dyDescent="0.25">
      <c r="A71" s="129"/>
      <c r="B71" s="12">
        <f t="shared" si="16"/>
        <v>0</v>
      </c>
      <c r="C71" s="15"/>
      <c r="D71" s="62"/>
      <c r="E71" s="245"/>
      <c r="F71" s="72">
        <f t="shared" si="0"/>
        <v>0</v>
      </c>
      <c r="G71" s="73"/>
      <c r="H71" s="74"/>
      <c r="I71" s="110">
        <f t="shared" si="5"/>
        <v>-1.3073986337985843E-12</v>
      </c>
      <c r="K71" s="129"/>
      <c r="L71" s="12">
        <f t="shared" si="17"/>
        <v>0</v>
      </c>
      <c r="M71" s="15"/>
      <c r="N71" s="62"/>
      <c r="O71" s="245"/>
      <c r="P71" s="72">
        <f t="shared" si="1"/>
        <v>0</v>
      </c>
      <c r="Q71" s="73"/>
      <c r="R71" s="74"/>
      <c r="S71" s="110">
        <f t="shared" si="7"/>
        <v>-6.4126481902349042E-13</v>
      </c>
      <c r="U71" s="129"/>
      <c r="V71" s="12">
        <f t="shared" si="18"/>
        <v>0</v>
      </c>
      <c r="W71" s="15"/>
      <c r="X71" s="62"/>
      <c r="Y71" s="245"/>
      <c r="Z71" s="72">
        <f t="shared" si="2"/>
        <v>0</v>
      </c>
      <c r="AA71" s="73"/>
      <c r="AB71" s="74"/>
      <c r="AC71" s="110">
        <f t="shared" si="9"/>
        <v>0</v>
      </c>
      <c r="AE71" s="129"/>
      <c r="AF71" s="12">
        <f t="shared" si="19"/>
        <v>464</v>
      </c>
      <c r="AG71" s="15"/>
      <c r="AH71" s="62"/>
      <c r="AI71" s="245"/>
      <c r="AJ71" s="72">
        <f t="shared" si="3"/>
        <v>0</v>
      </c>
      <c r="AK71" s="73"/>
      <c r="AL71" s="74"/>
      <c r="AM71" s="110">
        <f t="shared" si="11"/>
        <v>13991.680000000002</v>
      </c>
    </row>
    <row r="72" spans="1:39" x14ac:dyDescent="0.25">
      <c r="A72" s="129"/>
      <c r="B72" s="12">
        <f t="shared" si="16"/>
        <v>0</v>
      </c>
      <c r="C72" s="15"/>
      <c r="D72" s="62"/>
      <c r="E72" s="245"/>
      <c r="F72" s="72">
        <f t="shared" si="0"/>
        <v>0</v>
      </c>
      <c r="G72" s="73"/>
      <c r="H72" s="74"/>
      <c r="I72" s="110">
        <f t="shared" si="5"/>
        <v>-1.3073986337985843E-12</v>
      </c>
      <c r="K72" s="129"/>
      <c r="L72" s="12">
        <f t="shared" si="17"/>
        <v>0</v>
      </c>
      <c r="M72" s="15"/>
      <c r="N72" s="62"/>
      <c r="O72" s="245"/>
      <c r="P72" s="72">
        <f t="shared" si="1"/>
        <v>0</v>
      </c>
      <c r="Q72" s="73"/>
      <c r="R72" s="74"/>
      <c r="S72" s="110">
        <f t="shared" si="7"/>
        <v>-6.4126481902349042E-13</v>
      </c>
      <c r="U72" s="129"/>
      <c r="V72" s="12">
        <f t="shared" si="18"/>
        <v>0</v>
      </c>
      <c r="W72" s="15"/>
      <c r="X72" s="62"/>
      <c r="Y72" s="245"/>
      <c r="Z72" s="72">
        <f t="shared" si="2"/>
        <v>0</v>
      </c>
      <c r="AA72" s="73"/>
      <c r="AB72" s="74"/>
      <c r="AC72" s="110">
        <f t="shared" si="9"/>
        <v>0</v>
      </c>
      <c r="AE72" s="129"/>
      <c r="AF72" s="12">
        <f t="shared" si="19"/>
        <v>464</v>
      </c>
      <c r="AG72" s="15"/>
      <c r="AH72" s="62"/>
      <c r="AI72" s="245"/>
      <c r="AJ72" s="72">
        <f t="shared" si="3"/>
        <v>0</v>
      </c>
      <c r="AK72" s="73"/>
      <c r="AL72" s="74"/>
      <c r="AM72" s="110">
        <f t="shared" si="11"/>
        <v>13991.680000000002</v>
      </c>
    </row>
    <row r="73" spans="1:39" x14ac:dyDescent="0.25">
      <c r="A73" s="129"/>
      <c r="B73" s="12">
        <f t="shared" si="16"/>
        <v>0</v>
      </c>
      <c r="C73" s="15"/>
      <c r="D73" s="62"/>
      <c r="E73" s="245"/>
      <c r="F73" s="72">
        <f t="shared" si="0"/>
        <v>0</v>
      </c>
      <c r="G73" s="73"/>
      <c r="H73" s="74"/>
      <c r="I73" s="110">
        <f t="shared" si="5"/>
        <v>-1.3073986337985843E-12</v>
      </c>
      <c r="K73" s="129"/>
      <c r="L73" s="12">
        <f t="shared" si="17"/>
        <v>0</v>
      </c>
      <c r="M73" s="15"/>
      <c r="N73" s="62"/>
      <c r="O73" s="245"/>
      <c r="P73" s="72">
        <f t="shared" si="1"/>
        <v>0</v>
      </c>
      <c r="Q73" s="73"/>
      <c r="R73" s="74"/>
      <c r="S73" s="110">
        <f t="shared" si="7"/>
        <v>-6.4126481902349042E-13</v>
      </c>
      <c r="U73" s="129"/>
      <c r="V73" s="12">
        <f t="shared" si="18"/>
        <v>0</v>
      </c>
      <c r="W73" s="15"/>
      <c r="X73" s="62"/>
      <c r="Y73" s="245"/>
      <c r="Z73" s="72">
        <f t="shared" si="2"/>
        <v>0</v>
      </c>
      <c r="AA73" s="73"/>
      <c r="AB73" s="74"/>
      <c r="AC73" s="110">
        <f t="shared" si="9"/>
        <v>0</v>
      </c>
      <c r="AE73" s="129"/>
      <c r="AF73" s="12">
        <f t="shared" si="19"/>
        <v>464</v>
      </c>
      <c r="AG73" s="15"/>
      <c r="AH73" s="62"/>
      <c r="AI73" s="245"/>
      <c r="AJ73" s="72">
        <f t="shared" si="3"/>
        <v>0</v>
      </c>
      <c r="AK73" s="73"/>
      <c r="AL73" s="74"/>
      <c r="AM73" s="110">
        <f t="shared" si="11"/>
        <v>13991.680000000002</v>
      </c>
    </row>
    <row r="74" spans="1:39" x14ac:dyDescent="0.25">
      <c r="A74" s="129"/>
      <c r="B74" s="12">
        <f t="shared" si="16"/>
        <v>0</v>
      </c>
      <c r="C74" s="15"/>
      <c r="D74" s="62"/>
      <c r="E74" s="245"/>
      <c r="F74" s="72">
        <f t="shared" ref="F74" si="20">D74</f>
        <v>0</v>
      </c>
      <c r="G74" s="73"/>
      <c r="H74" s="74"/>
      <c r="I74" s="110">
        <f t="shared" si="5"/>
        <v>-1.3073986337985843E-12</v>
      </c>
      <c r="K74" s="129"/>
      <c r="L74" s="12">
        <f t="shared" si="17"/>
        <v>0</v>
      </c>
      <c r="M74" s="15"/>
      <c r="N74" s="62"/>
      <c r="O74" s="245"/>
      <c r="P74" s="72">
        <f t="shared" ref="P74" si="21">N74</f>
        <v>0</v>
      </c>
      <c r="Q74" s="73"/>
      <c r="R74" s="74"/>
      <c r="S74" s="110">
        <f t="shared" si="7"/>
        <v>-6.4126481902349042E-13</v>
      </c>
      <c r="U74" s="129"/>
      <c r="V74" s="12">
        <f t="shared" si="18"/>
        <v>0</v>
      </c>
      <c r="W74" s="15"/>
      <c r="X74" s="62"/>
      <c r="Y74" s="245"/>
      <c r="Z74" s="72">
        <f t="shared" ref="Z74" si="22">X74</f>
        <v>0</v>
      </c>
      <c r="AA74" s="73"/>
      <c r="AB74" s="74"/>
      <c r="AC74" s="110">
        <f t="shared" si="9"/>
        <v>0</v>
      </c>
      <c r="AE74" s="129"/>
      <c r="AF74" s="12">
        <f t="shared" si="19"/>
        <v>464</v>
      </c>
      <c r="AG74" s="15"/>
      <c r="AH74" s="62"/>
      <c r="AI74" s="245"/>
      <c r="AJ74" s="72">
        <f t="shared" ref="AJ74" si="23">AH74</f>
        <v>0</v>
      </c>
      <c r="AK74" s="73"/>
      <c r="AL74" s="74"/>
      <c r="AM74" s="110">
        <f t="shared" si="11"/>
        <v>13991.680000000002</v>
      </c>
    </row>
    <row r="75" spans="1:39" x14ac:dyDescent="0.25">
      <c r="A75" s="129"/>
      <c r="B75" s="12">
        <f t="shared" si="16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si="5"/>
        <v>-1.3073986337985843E-12</v>
      </c>
      <c r="K75" s="129"/>
      <c r="L75" s="12">
        <f t="shared" si="17"/>
        <v>0</v>
      </c>
      <c r="M75" s="15"/>
      <c r="N75" s="62"/>
      <c r="O75" s="245"/>
      <c r="P75" s="72">
        <f>N75</f>
        <v>0</v>
      </c>
      <c r="Q75" s="73"/>
      <c r="R75" s="74"/>
      <c r="S75" s="110">
        <f t="shared" si="7"/>
        <v>-6.4126481902349042E-13</v>
      </c>
      <c r="U75" s="129"/>
      <c r="V75" s="12">
        <f t="shared" si="18"/>
        <v>0</v>
      </c>
      <c r="W75" s="15"/>
      <c r="X75" s="62"/>
      <c r="Y75" s="245"/>
      <c r="Z75" s="72">
        <f>X75</f>
        <v>0</v>
      </c>
      <c r="AA75" s="73"/>
      <c r="AB75" s="74"/>
      <c r="AC75" s="110">
        <f t="shared" si="9"/>
        <v>0</v>
      </c>
      <c r="AE75" s="129"/>
      <c r="AF75" s="12">
        <f t="shared" si="19"/>
        <v>464</v>
      </c>
      <c r="AG75" s="15"/>
      <c r="AH75" s="62"/>
      <c r="AI75" s="245"/>
      <c r="AJ75" s="72">
        <f>AH75</f>
        <v>0</v>
      </c>
      <c r="AK75" s="73"/>
      <c r="AL75" s="74"/>
      <c r="AM75" s="110">
        <f t="shared" si="11"/>
        <v>13991.680000000002</v>
      </c>
    </row>
    <row r="76" spans="1:39" x14ac:dyDescent="0.25">
      <c r="A76" s="129"/>
      <c r="B76" s="12">
        <f t="shared" si="16"/>
        <v>0</v>
      </c>
      <c r="C76" s="15"/>
      <c r="D76" s="62"/>
      <c r="E76" s="245"/>
      <c r="F76" s="72">
        <f>D76</f>
        <v>0</v>
      </c>
      <c r="G76" s="73"/>
      <c r="H76" s="74"/>
      <c r="I76" s="110">
        <f t="shared" ref="I76:I77" si="24">I75-F76</f>
        <v>-1.3073986337985843E-12</v>
      </c>
      <c r="K76" s="129"/>
      <c r="L76" s="12">
        <f t="shared" si="17"/>
        <v>0</v>
      </c>
      <c r="M76" s="15"/>
      <c r="N76" s="62"/>
      <c r="O76" s="245"/>
      <c r="P76" s="72">
        <f>N76</f>
        <v>0</v>
      </c>
      <c r="Q76" s="73"/>
      <c r="R76" s="74"/>
      <c r="S76" s="110">
        <f t="shared" ref="S76:S77" si="25">S75-P76</f>
        <v>-6.4126481902349042E-13</v>
      </c>
      <c r="U76" s="129"/>
      <c r="V76" s="12">
        <f t="shared" si="18"/>
        <v>0</v>
      </c>
      <c r="W76" s="15"/>
      <c r="X76" s="62"/>
      <c r="Y76" s="245"/>
      <c r="Z76" s="72">
        <f>X76</f>
        <v>0</v>
      </c>
      <c r="AA76" s="73"/>
      <c r="AB76" s="74"/>
      <c r="AC76" s="110">
        <f t="shared" ref="AC76:AC77" si="26">AC75-Z76</f>
        <v>0</v>
      </c>
      <c r="AE76" s="129"/>
      <c r="AF76" s="12">
        <f t="shared" si="19"/>
        <v>464</v>
      </c>
      <c r="AG76" s="15"/>
      <c r="AH76" s="62"/>
      <c r="AI76" s="245"/>
      <c r="AJ76" s="72">
        <f>AH76</f>
        <v>0</v>
      </c>
      <c r="AK76" s="73"/>
      <c r="AL76" s="74"/>
      <c r="AM76" s="110">
        <f t="shared" ref="AM76:AM77" si="27">AM75-AJ76</f>
        <v>13991.680000000002</v>
      </c>
    </row>
    <row r="77" spans="1:39" x14ac:dyDescent="0.25">
      <c r="A77" s="129"/>
      <c r="C77" s="15"/>
      <c r="D77" s="62"/>
      <c r="E77" s="245"/>
      <c r="F77" s="72">
        <f>D77</f>
        <v>0</v>
      </c>
      <c r="G77" s="73"/>
      <c r="H77" s="74"/>
      <c r="I77" s="110">
        <f t="shared" si="24"/>
        <v>-1.3073986337985843E-12</v>
      </c>
      <c r="K77" s="129"/>
      <c r="M77" s="15"/>
      <c r="N77" s="62"/>
      <c r="O77" s="245"/>
      <c r="P77" s="72">
        <f>N77</f>
        <v>0</v>
      </c>
      <c r="Q77" s="73"/>
      <c r="R77" s="74"/>
      <c r="S77" s="110">
        <f t="shared" si="25"/>
        <v>-6.4126481902349042E-13</v>
      </c>
      <c r="U77" s="129"/>
      <c r="W77" s="15"/>
      <c r="X77" s="62"/>
      <c r="Y77" s="245"/>
      <c r="Z77" s="72">
        <f>X77</f>
        <v>0</v>
      </c>
      <c r="AA77" s="73"/>
      <c r="AB77" s="74"/>
      <c r="AC77" s="110">
        <f t="shared" si="26"/>
        <v>0</v>
      </c>
      <c r="AE77" s="129"/>
      <c r="AG77" s="15"/>
      <c r="AH77" s="62"/>
      <c r="AI77" s="245"/>
      <c r="AJ77" s="72">
        <f>AH77</f>
        <v>0</v>
      </c>
      <c r="AK77" s="73"/>
      <c r="AL77" s="74"/>
      <c r="AM77" s="110">
        <f t="shared" si="27"/>
        <v>13991.680000000002</v>
      </c>
    </row>
    <row r="78" spans="1:39" ht="15.75" thickBot="1" x14ac:dyDescent="0.3">
      <c r="A78" s="129"/>
      <c r="B78" s="16"/>
      <c r="C78" s="54"/>
      <c r="D78" s="112"/>
      <c r="E78" s="226"/>
      <c r="F78" s="108"/>
      <c r="G78" s="109"/>
      <c r="H78" s="63"/>
      <c r="K78" s="129"/>
      <c r="L78" s="16"/>
      <c r="M78" s="54"/>
      <c r="N78" s="112"/>
      <c r="O78" s="226"/>
      <c r="P78" s="108"/>
      <c r="Q78" s="109"/>
      <c r="R78" s="63"/>
      <c r="U78" s="129"/>
      <c r="V78" s="16"/>
      <c r="W78" s="54"/>
      <c r="X78" s="112"/>
      <c r="Y78" s="226"/>
      <c r="Z78" s="108"/>
      <c r="AA78" s="109"/>
      <c r="AB78" s="63"/>
      <c r="AE78" s="129"/>
      <c r="AF78" s="16"/>
      <c r="AG78" s="54"/>
      <c r="AH78" s="112"/>
      <c r="AI78" s="226"/>
      <c r="AJ78" s="108"/>
      <c r="AK78" s="109"/>
      <c r="AL78" s="63"/>
    </row>
    <row r="79" spans="1:39" x14ac:dyDescent="0.25">
      <c r="C79" s="55">
        <f>SUM(C10:C78)</f>
        <v>300</v>
      </c>
      <c r="D79" s="6">
        <f>SUM(D10:D78)</f>
        <v>9127.619999999999</v>
      </c>
      <c r="F79" s="6">
        <f>SUM(F10:F78)</f>
        <v>9588.7899999999991</v>
      </c>
      <c r="M79" s="55">
        <f>SUM(M10:M78)</f>
        <v>195</v>
      </c>
      <c r="N79" s="6">
        <f>SUM(N10:N78)</f>
        <v>5914.8300000000008</v>
      </c>
      <c r="P79" s="6">
        <f>SUM(P10:P78)</f>
        <v>5917.1600000000008</v>
      </c>
      <c r="W79" s="55">
        <f>SUM(W10:W78)</f>
        <v>20</v>
      </c>
      <c r="X79" s="6">
        <f>SUM(X10:X78)</f>
        <v>541.79999999999995</v>
      </c>
      <c r="Z79" s="6">
        <f>SUM(Z10:Z78)</f>
        <v>541.79999999999995</v>
      </c>
      <c r="AG79" s="55">
        <f>SUM(AG10:AG78)</f>
        <v>160</v>
      </c>
      <c r="AH79" s="6">
        <f>SUM(AH10:AH78)</f>
        <v>4913.25</v>
      </c>
      <c r="AJ79" s="6">
        <f>SUM(AJ10:AJ78)</f>
        <v>4913.25</v>
      </c>
    </row>
    <row r="81" spans="3:36" ht="15.75" thickBot="1" x14ac:dyDescent="0.3"/>
    <row r="82" spans="3:36" ht="15.75" thickBot="1" x14ac:dyDescent="0.3">
      <c r="D82" s="46" t="s">
        <v>4</v>
      </c>
      <c r="E82" s="59">
        <f>F5+F6-C79+F7</f>
        <v>0</v>
      </c>
      <c r="N82" s="46" t="s">
        <v>4</v>
      </c>
      <c r="O82" s="59">
        <f>P5+P6-M79+P7</f>
        <v>0</v>
      </c>
      <c r="X82" s="46" t="s">
        <v>4</v>
      </c>
      <c r="Y82" s="59">
        <f>Z5+Z6-W79+Z7</f>
        <v>0</v>
      </c>
      <c r="AH82" s="46" t="s">
        <v>4</v>
      </c>
      <c r="AI82" s="59">
        <f>AJ5+AJ6-AG79+AJ7</f>
        <v>464</v>
      </c>
    </row>
    <row r="83" spans="3:36" ht="15.75" thickBot="1" x14ac:dyDescent="0.3"/>
    <row r="84" spans="3:36" ht="15.75" thickBot="1" x14ac:dyDescent="0.3">
      <c r="C84" s="1110" t="s">
        <v>11</v>
      </c>
      <c r="D84" s="1111"/>
      <c r="E84" s="60">
        <f>E5+E6-F79+E7</f>
        <v>0</v>
      </c>
      <c r="F84" s="76"/>
      <c r="M84" s="1110" t="s">
        <v>11</v>
      </c>
      <c r="N84" s="1111"/>
      <c r="O84" s="60">
        <f>O5+O6-P79+O7</f>
        <v>-9.0949470177292824E-13</v>
      </c>
      <c r="P84" s="76"/>
      <c r="W84" s="1110" t="s">
        <v>11</v>
      </c>
      <c r="X84" s="1111"/>
      <c r="Y84" s="60">
        <f>Y5+Y6-Z79+Y7</f>
        <v>0</v>
      </c>
      <c r="Z84" s="76"/>
      <c r="AG84" s="1110" t="s">
        <v>11</v>
      </c>
      <c r="AH84" s="1111"/>
      <c r="AI84" s="60">
        <f>AI5+AI6-AJ79+AI7</f>
        <v>13991.68</v>
      </c>
      <c r="AJ84" s="76"/>
    </row>
  </sheetData>
  <mergeCells count="15">
    <mergeCell ref="A1:G1"/>
    <mergeCell ref="B4:B6"/>
    <mergeCell ref="C84:D84"/>
    <mergeCell ref="K1:Q1"/>
    <mergeCell ref="L4:L6"/>
    <mergeCell ref="M84:N84"/>
    <mergeCell ref="K5:K6"/>
    <mergeCell ref="AE1:AK1"/>
    <mergeCell ref="AF4:AF6"/>
    <mergeCell ref="AE5:AE6"/>
    <mergeCell ref="AG84:AH84"/>
    <mergeCell ref="U1:AA1"/>
    <mergeCell ref="V4:V6"/>
    <mergeCell ref="U5:U6"/>
    <mergeCell ref="W84:X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4"/>
  </cols>
  <sheetData>
    <row r="1" spans="1:9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9"/>
      <c r="H4" s="169"/>
    </row>
    <row r="5" spans="1:9" x14ac:dyDescent="0.25">
      <c r="A5" s="1105"/>
      <c r="B5" s="1106"/>
      <c r="C5" s="297"/>
      <c r="D5" s="273"/>
      <c r="E5" s="285"/>
      <c r="F5" s="279"/>
      <c r="G5" s="286"/>
    </row>
    <row r="6" spans="1:9" x14ac:dyDescent="0.25">
      <c r="A6" s="1105"/>
      <c r="B6" s="1106"/>
      <c r="C6" s="298"/>
      <c r="D6" s="273"/>
      <c r="E6" s="293"/>
      <c r="F6" s="279"/>
      <c r="G6" s="288">
        <f>F78</f>
        <v>0</v>
      </c>
      <c r="H6" s="7">
        <f>E6-G6+E7+E5-G5</f>
        <v>0</v>
      </c>
    </row>
    <row r="7" spans="1:9" ht="15.75" thickBot="1" x14ac:dyDescent="0.3">
      <c r="A7" s="1105"/>
      <c r="B7" s="299"/>
      <c r="C7" s="300"/>
      <c r="D7" s="301"/>
      <c r="E7" s="285"/>
      <c r="F7" s="279"/>
      <c r="G7" s="265"/>
    </row>
    <row r="8" spans="1:9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4" t="s">
        <v>32</v>
      </c>
      <c r="B9" s="87">
        <f>F6-C9+F5+F7</f>
        <v>0</v>
      </c>
      <c r="C9" s="15"/>
      <c r="D9" s="290"/>
      <c r="E9" s="323"/>
      <c r="F9" s="290">
        <f t="shared" ref="F9:F72" si="0">D9</f>
        <v>0</v>
      </c>
      <c r="G9" s="291"/>
      <c r="H9" s="292"/>
      <c r="I9" s="302">
        <f>E6-F9+E5+E7</f>
        <v>0</v>
      </c>
    </row>
    <row r="10" spans="1:9" x14ac:dyDescent="0.25">
      <c r="A10" s="224"/>
      <c r="B10" s="87">
        <f>B9-C10</f>
        <v>0</v>
      </c>
      <c r="C10" s="15"/>
      <c r="D10" s="290"/>
      <c r="E10" s="323"/>
      <c r="F10" s="290">
        <f t="shared" si="0"/>
        <v>0</v>
      </c>
      <c r="G10" s="291"/>
      <c r="H10" s="292"/>
      <c r="I10" s="302">
        <f>I9-F10</f>
        <v>0</v>
      </c>
    </row>
    <row r="11" spans="1:9" x14ac:dyDescent="0.25">
      <c r="A11" s="211"/>
      <c r="B11" s="87">
        <f t="shared" ref="B11:B54" si="1">B10-C11</f>
        <v>0</v>
      </c>
      <c r="C11" s="15"/>
      <c r="D11" s="290"/>
      <c r="E11" s="323"/>
      <c r="F11" s="290">
        <f t="shared" si="0"/>
        <v>0</v>
      </c>
      <c r="G11" s="291"/>
      <c r="H11" s="292"/>
      <c r="I11" s="302">
        <f t="shared" ref="I11:I74" si="2">I10-F11</f>
        <v>0</v>
      </c>
    </row>
    <row r="12" spans="1:9" x14ac:dyDescent="0.25">
      <c r="A12" s="211"/>
      <c r="B12" s="87">
        <f t="shared" si="1"/>
        <v>0</v>
      </c>
      <c r="C12" s="15"/>
      <c r="D12" s="290"/>
      <c r="E12" s="323"/>
      <c r="F12" s="290">
        <f t="shared" si="0"/>
        <v>0</v>
      </c>
      <c r="G12" s="291"/>
      <c r="H12" s="292"/>
      <c r="I12" s="302">
        <f t="shared" si="2"/>
        <v>0</v>
      </c>
    </row>
    <row r="13" spans="1:9" x14ac:dyDescent="0.25">
      <c r="A13" s="86" t="s">
        <v>33</v>
      </c>
      <c r="B13" s="87">
        <f t="shared" si="1"/>
        <v>0</v>
      </c>
      <c r="C13" s="15"/>
      <c r="D13" s="290"/>
      <c r="E13" s="323"/>
      <c r="F13" s="290">
        <f t="shared" si="0"/>
        <v>0</v>
      </c>
      <c r="G13" s="291"/>
      <c r="H13" s="292"/>
      <c r="I13" s="302">
        <f t="shared" si="2"/>
        <v>0</v>
      </c>
    </row>
    <row r="14" spans="1:9" x14ac:dyDescent="0.25">
      <c r="A14" s="76"/>
      <c r="B14" s="87">
        <f t="shared" si="1"/>
        <v>0</v>
      </c>
      <c r="C14" s="15"/>
      <c r="D14" s="290"/>
      <c r="E14" s="323"/>
      <c r="F14" s="290">
        <f t="shared" si="0"/>
        <v>0</v>
      </c>
      <c r="G14" s="291"/>
      <c r="H14" s="292"/>
      <c r="I14" s="302">
        <f t="shared" si="2"/>
        <v>0</v>
      </c>
    </row>
    <row r="15" spans="1:9" x14ac:dyDescent="0.25">
      <c r="A15" s="76"/>
      <c r="B15" s="87">
        <f t="shared" si="1"/>
        <v>0</v>
      </c>
      <c r="C15" s="15"/>
      <c r="D15" s="290"/>
      <c r="E15" s="323"/>
      <c r="F15" s="290">
        <f t="shared" si="0"/>
        <v>0</v>
      </c>
      <c r="G15" s="291"/>
      <c r="H15" s="292"/>
      <c r="I15" s="302">
        <f t="shared" si="2"/>
        <v>0</v>
      </c>
    </row>
    <row r="16" spans="1:9" x14ac:dyDescent="0.25">
      <c r="B16" s="87">
        <f t="shared" si="1"/>
        <v>0</v>
      </c>
      <c r="C16" s="15"/>
      <c r="D16" s="290"/>
      <c r="E16" s="323"/>
      <c r="F16" s="290">
        <f t="shared" si="0"/>
        <v>0</v>
      </c>
      <c r="G16" s="291"/>
      <c r="H16" s="292"/>
      <c r="I16" s="302">
        <f t="shared" si="2"/>
        <v>0</v>
      </c>
    </row>
    <row r="17" spans="1:9" x14ac:dyDescent="0.25">
      <c r="B17" s="87">
        <f t="shared" si="1"/>
        <v>0</v>
      </c>
      <c r="C17" s="15"/>
      <c r="D17" s="290"/>
      <c r="E17" s="323"/>
      <c r="F17" s="290">
        <f t="shared" si="0"/>
        <v>0</v>
      </c>
      <c r="G17" s="291"/>
      <c r="H17" s="292"/>
      <c r="I17" s="302">
        <f t="shared" si="2"/>
        <v>0</v>
      </c>
    </row>
    <row r="18" spans="1:9" x14ac:dyDescent="0.25">
      <c r="A18" s="129"/>
      <c r="B18" s="87">
        <f t="shared" si="1"/>
        <v>0</v>
      </c>
      <c r="C18" s="15"/>
      <c r="D18" s="290"/>
      <c r="E18" s="323"/>
      <c r="F18" s="290">
        <f t="shared" si="0"/>
        <v>0</v>
      </c>
      <c r="G18" s="291"/>
      <c r="H18" s="292"/>
      <c r="I18" s="302">
        <f t="shared" si="2"/>
        <v>0</v>
      </c>
    </row>
    <row r="19" spans="1:9" x14ac:dyDescent="0.25">
      <c r="A19" s="129"/>
      <c r="B19" s="87">
        <f t="shared" si="1"/>
        <v>0</v>
      </c>
      <c r="C19" s="15"/>
      <c r="D19" s="290"/>
      <c r="E19" s="323"/>
      <c r="F19" s="290">
        <f t="shared" si="0"/>
        <v>0</v>
      </c>
      <c r="G19" s="291"/>
      <c r="H19" s="292"/>
      <c r="I19" s="302">
        <f t="shared" si="2"/>
        <v>0</v>
      </c>
    </row>
    <row r="20" spans="1:9" x14ac:dyDescent="0.25">
      <c r="A20" s="129"/>
      <c r="B20" s="87">
        <f t="shared" si="1"/>
        <v>0</v>
      </c>
      <c r="C20" s="15"/>
      <c r="D20" s="290"/>
      <c r="E20" s="323"/>
      <c r="F20" s="290">
        <f t="shared" si="0"/>
        <v>0</v>
      </c>
      <c r="G20" s="291"/>
      <c r="H20" s="292"/>
      <c r="I20" s="302">
        <f t="shared" si="2"/>
        <v>0</v>
      </c>
    </row>
    <row r="21" spans="1:9" x14ac:dyDescent="0.25">
      <c r="A21" s="129"/>
      <c r="B21" s="87">
        <f t="shared" si="1"/>
        <v>0</v>
      </c>
      <c r="C21" s="15"/>
      <c r="D21" s="290"/>
      <c r="E21" s="323"/>
      <c r="F21" s="290">
        <f t="shared" si="0"/>
        <v>0</v>
      </c>
      <c r="G21" s="291"/>
      <c r="H21" s="292"/>
      <c r="I21" s="302">
        <f t="shared" si="2"/>
        <v>0</v>
      </c>
    </row>
    <row r="22" spans="1:9" x14ac:dyDescent="0.25">
      <c r="A22" s="129"/>
      <c r="B22" s="308">
        <f t="shared" si="1"/>
        <v>0</v>
      </c>
      <c r="C22" s="15"/>
      <c r="D22" s="290"/>
      <c r="E22" s="323"/>
      <c r="F22" s="290">
        <f t="shared" si="0"/>
        <v>0</v>
      </c>
      <c r="G22" s="291"/>
      <c r="H22" s="292"/>
      <c r="I22" s="302">
        <f t="shared" si="2"/>
        <v>0</v>
      </c>
    </row>
    <row r="23" spans="1:9" x14ac:dyDescent="0.25">
      <c r="A23" s="130"/>
      <c r="B23" s="308">
        <f t="shared" si="1"/>
        <v>0</v>
      </c>
      <c r="C23" s="15"/>
      <c r="D23" s="290"/>
      <c r="E23" s="323"/>
      <c r="F23" s="290">
        <f t="shared" si="0"/>
        <v>0</v>
      </c>
      <c r="G23" s="291"/>
      <c r="H23" s="292"/>
      <c r="I23" s="302">
        <f t="shared" si="2"/>
        <v>0</v>
      </c>
    </row>
    <row r="24" spans="1:9" x14ac:dyDescent="0.25">
      <c r="A24" s="129"/>
      <c r="B24" s="308">
        <f t="shared" si="1"/>
        <v>0</v>
      </c>
      <c r="C24" s="15"/>
      <c r="D24" s="290"/>
      <c r="E24" s="323"/>
      <c r="F24" s="290">
        <f t="shared" si="0"/>
        <v>0</v>
      </c>
      <c r="G24" s="291"/>
      <c r="H24" s="292"/>
      <c r="I24" s="302">
        <f t="shared" si="2"/>
        <v>0</v>
      </c>
    </row>
    <row r="25" spans="1:9" x14ac:dyDescent="0.25">
      <c r="A25" s="129"/>
      <c r="B25" s="308">
        <f t="shared" si="1"/>
        <v>0</v>
      </c>
      <c r="C25" s="15"/>
      <c r="D25" s="290"/>
      <c r="E25" s="323"/>
      <c r="F25" s="290">
        <f t="shared" si="0"/>
        <v>0</v>
      </c>
      <c r="G25" s="291"/>
      <c r="H25" s="292"/>
      <c r="I25" s="302">
        <f t="shared" si="2"/>
        <v>0</v>
      </c>
    </row>
    <row r="26" spans="1:9" x14ac:dyDescent="0.25">
      <c r="A26" s="129"/>
      <c r="B26" s="211">
        <f t="shared" si="1"/>
        <v>0</v>
      </c>
      <c r="C26" s="15"/>
      <c r="D26" s="290"/>
      <c r="E26" s="323"/>
      <c r="F26" s="290">
        <f t="shared" si="0"/>
        <v>0</v>
      </c>
      <c r="G26" s="291"/>
      <c r="H26" s="292"/>
      <c r="I26" s="302">
        <f t="shared" si="2"/>
        <v>0</v>
      </c>
    </row>
    <row r="27" spans="1:9" x14ac:dyDescent="0.25">
      <c r="A27" s="129"/>
      <c r="B27" s="308">
        <f t="shared" si="1"/>
        <v>0</v>
      </c>
      <c r="C27" s="15"/>
      <c r="D27" s="290"/>
      <c r="E27" s="323"/>
      <c r="F27" s="290">
        <f t="shared" si="0"/>
        <v>0</v>
      </c>
      <c r="G27" s="291"/>
      <c r="H27" s="292"/>
      <c r="I27" s="302">
        <f t="shared" si="2"/>
        <v>0</v>
      </c>
    </row>
    <row r="28" spans="1:9" x14ac:dyDescent="0.25">
      <c r="A28" s="129"/>
      <c r="B28" s="211">
        <f t="shared" si="1"/>
        <v>0</v>
      </c>
      <c r="C28" s="15"/>
      <c r="D28" s="290"/>
      <c r="E28" s="323"/>
      <c r="F28" s="290">
        <f t="shared" si="0"/>
        <v>0</v>
      </c>
      <c r="G28" s="291"/>
      <c r="H28" s="292"/>
      <c r="I28" s="302">
        <f t="shared" si="2"/>
        <v>0</v>
      </c>
    </row>
    <row r="29" spans="1:9" x14ac:dyDescent="0.25">
      <c r="A29" s="129"/>
      <c r="B29" s="308">
        <f t="shared" si="1"/>
        <v>0</v>
      </c>
      <c r="C29" s="15"/>
      <c r="D29" s="290"/>
      <c r="E29" s="323"/>
      <c r="F29" s="290">
        <f t="shared" si="0"/>
        <v>0</v>
      </c>
      <c r="G29" s="291"/>
      <c r="H29" s="292"/>
      <c r="I29" s="302">
        <f t="shared" si="2"/>
        <v>0</v>
      </c>
    </row>
    <row r="30" spans="1:9" x14ac:dyDescent="0.25">
      <c r="A30" s="129"/>
      <c r="B30" s="308">
        <f t="shared" si="1"/>
        <v>0</v>
      </c>
      <c r="C30" s="15"/>
      <c r="D30" s="290"/>
      <c r="E30" s="323"/>
      <c r="F30" s="290">
        <f t="shared" si="0"/>
        <v>0</v>
      </c>
      <c r="G30" s="291"/>
      <c r="H30" s="292"/>
      <c r="I30" s="302">
        <f t="shared" si="2"/>
        <v>0</v>
      </c>
    </row>
    <row r="31" spans="1:9" x14ac:dyDescent="0.25">
      <c r="A31" s="129"/>
      <c r="B31" s="308">
        <f t="shared" si="1"/>
        <v>0</v>
      </c>
      <c r="C31" s="15"/>
      <c r="D31" s="290"/>
      <c r="E31" s="323"/>
      <c r="F31" s="290">
        <f t="shared" si="0"/>
        <v>0</v>
      </c>
      <c r="G31" s="291"/>
      <c r="H31" s="292"/>
      <c r="I31" s="302">
        <f t="shared" si="2"/>
        <v>0</v>
      </c>
    </row>
    <row r="32" spans="1:9" x14ac:dyDescent="0.25">
      <c r="A32" s="129"/>
      <c r="B32" s="308">
        <f t="shared" si="1"/>
        <v>0</v>
      </c>
      <c r="C32" s="15"/>
      <c r="D32" s="290"/>
      <c r="E32" s="323"/>
      <c r="F32" s="290">
        <f t="shared" si="0"/>
        <v>0</v>
      </c>
      <c r="G32" s="291"/>
      <c r="H32" s="292"/>
      <c r="I32" s="302">
        <f t="shared" si="2"/>
        <v>0</v>
      </c>
    </row>
    <row r="33" spans="1:9" x14ac:dyDescent="0.25">
      <c r="A33" s="129"/>
      <c r="B33" s="308">
        <f t="shared" si="1"/>
        <v>0</v>
      </c>
      <c r="C33" s="15"/>
      <c r="D33" s="290"/>
      <c r="E33" s="323"/>
      <c r="F33" s="290">
        <f t="shared" si="0"/>
        <v>0</v>
      </c>
      <c r="G33" s="291"/>
      <c r="H33" s="292"/>
      <c r="I33" s="302">
        <f t="shared" si="2"/>
        <v>0</v>
      </c>
    </row>
    <row r="34" spans="1:9" x14ac:dyDescent="0.25">
      <c r="A34" s="129"/>
      <c r="B34" s="308">
        <f t="shared" si="1"/>
        <v>0</v>
      </c>
      <c r="C34" s="15"/>
      <c r="D34" s="290"/>
      <c r="E34" s="323"/>
      <c r="F34" s="290">
        <f t="shared" si="0"/>
        <v>0</v>
      </c>
      <c r="G34" s="291"/>
      <c r="H34" s="292"/>
      <c r="I34" s="302">
        <f t="shared" si="2"/>
        <v>0</v>
      </c>
    </row>
    <row r="35" spans="1:9" x14ac:dyDescent="0.25">
      <c r="A35" s="129"/>
      <c r="B35" s="308">
        <f t="shared" si="1"/>
        <v>0</v>
      </c>
      <c r="C35" s="15"/>
      <c r="D35" s="290"/>
      <c r="E35" s="323"/>
      <c r="F35" s="290">
        <f t="shared" si="0"/>
        <v>0</v>
      </c>
      <c r="G35" s="291"/>
      <c r="H35" s="292"/>
      <c r="I35" s="302">
        <f t="shared" si="2"/>
        <v>0</v>
      </c>
    </row>
    <row r="36" spans="1:9" x14ac:dyDescent="0.25">
      <c r="A36" s="129" t="s">
        <v>22</v>
      </c>
      <c r="B36" s="308">
        <f t="shared" si="1"/>
        <v>0</v>
      </c>
      <c r="C36" s="15"/>
      <c r="D36" s="290"/>
      <c r="E36" s="323"/>
      <c r="F36" s="290">
        <f t="shared" si="0"/>
        <v>0</v>
      </c>
      <c r="G36" s="291"/>
      <c r="H36" s="292"/>
      <c r="I36" s="302">
        <f t="shared" si="2"/>
        <v>0</v>
      </c>
    </row>
    <row r="37" spans="1:9" x14ac:dyDescent="0.25">
      <c r="A37" s="130"/>
      <c r="B37" s="308">
        <f t="shared" si="1"/>
        <v>0</v>
      </c>
      <c r="C37" s="15"/>
      <c r="D37" s="290"/>
      <c r="E37" s="323"/>
      <c r="F37" s="290">
        <f t="shared" si="0"/>
        <v>0</v>
      </c>
      <c r="G37" s="291"/>
      <c r="H37" s="292"/>
      <c r="I37" s="302">
        <f t="shared" si="2"/>
        <v>0</v>
      </c>
    </row>
    <row r="38" spans="1:9" x14ac:dyDescent="0.25">
      <c r="A38" s="129"/>
      <c r="B38" s="308">
        <f t="shared" si="1"/>
        <v>0</v>
      </c>
      <c r="C38" s="15"/>
      <c r="D38" s="290"/>
      <c r="E38" s="323"/>
      <c r="F38" s="290">
        <f t="shared" si="0"/>
        <v>0</v>
      </c>
      <c r="G38" s="291"/>
      <c r="H38" s="292"/>
      <c r="I38" s="302">
        <f t="shared" si="2"/>
        <v>0</v>
      </c>
    </row>
    <row r="39" spans="1:9" x14ac:dyDescent="0.25">
      <c r="A39" s="129"/>
      <c r="B39" s="87">
        <f t="shared" si="1"/>
        <v>0</v>
      </c>
      <c r="C39" s="15"/>
      <c r="D39" s="290"/>
      <c r="E39" s="323"/>
      <c r="F39" s="290">
        <f t="shared" si="0"/>
        <v>0</v>
      </c>
      <c r="G39" s="291"/>
      <c r="H39" s="292"/>
      <c r="I39" s="302">
        <f t="shared" si="2"/>
        <v>0</v>
      </c>
    </row>
    <row r="40" spans="1:9" x14ac:dyDescent="0.25">
      <c r="A40" s="129"/>
      <c r="B40" s="87">
        <f t="shared" si="1"/>
        <v>0</v>
      </c>
      <c r="C40" s="15"/>
      <c r="D40" s="290"/>
      <c r="E40" s="323"/>
      <c r="F40" s="290">
        <f t="shared" si="0"/>
        <v>0</v>
      </c>
      <c r="G40" s="291"/>
      <c r="H40" s="292"/>
      <c r="I40" s="302">
        <f t="shared" si="2"/>
        <v>0</v>
      </c>
    </row>
    <row r="41" spans="1:9" x14ac:dyDescent="0.25">
      <c r="A41" s="129"/>
      <c r="B41" s="87">
        <f t="shared" si="1"/>
        <v>0</v>
      </c>
      <c r="C41" s="15"/>
      <c r="D41" s="290"/>
      <c r="E41" s="323"/>
      <c r="F41" s="290">
        <f t="shared" si="0"/>
        <v>0</v>
      </c>
      <c r="G41" s="291"/>
      <c r="H41" s="292"/>
      <c r="I41" s="302">
        <f t="shared" si="2"/>
        <v>0</v>
      </c>
    </row>
    <row r="42" spans="1:9" x14ac:dyDescent="0.25">
      <c r="A42" s="129"/>
      <c r="B42" s="87">
        <f t="shared" si="1"/>
        <v>0</v>
      </c>
      <c r="C42" s="15"/>
      <c r="D42" s="290"/>
      <c r="E42" s="323"/>
      <c r="F42" s="290">
        <f t="shared" si="0"/>
        <v>0</v>
      </c>
      <c r="G42" s="291"/>
      <c r="H42" s="292"/>
      <c r="I42" s="302">
        <f t="shared" si="2"/>
        <v>0</v>
      </c>
    </row>
    <row r="43" spans="1:9" x14ac:dyDescent="0.25">
      <c r="A43" s="129"/>
      <c r="B43" s="87">
        <f t="shared" si="1"/>
        <v>0</v>
      </c>
      <c r="C43" s="15"/>
      <c r="D43" s="290"/>
      <c r="E43" s="323"/>
      <c r="F43" s="290">
        <f t="shared" si="0"/>
        <v>0</v>
      </c>
      <c r="G43" s="291"/>
      <c r="H43" s="292"/>
      <c r="I43" s="302">
        <f t="shared" si="2"/>
        <v>0</v>
      </c>
    </row>
    <row r="44" spans="1:9" x14ac:dyDescent="0.25">
      <c r="A44" s="129"/>
      <c r="B44" s="87">
        <f t="shared" si="1"/>
        <v>0</v>
      </c>
      <c r="C44" s="15"/>
      <c r="D44" s="290"/>
      <c r="E44" s="323"/>
      <c r="F44" s="290">
        <f t="shared" si="0"/>
        <v>0</v>
      </c>
      <c r="G44" s="291"/>
      <c r="H44" s="292"/>
      <c r="I44" s="302">
        <f t="shared" si="2"/>
        <v>0</v>
      </c>
    </row>
    <row r="45" spans="1:9" x14ac:dyDescent="0.25">
      <c r="A45" s="129"/>
      <c r="B45" s="87">
        <f t="shared" si="1"/>
        <v>0</v>
      </c>
      <c r="C45" s="15"/>
      <c r="D45" s="290"/>
      <c r="E45" s="323"/>
      <c r="F45" s="290">
        <f t="shared" si="0"/>
        <v>0</v>
      </c>
      <c r="G45" s="291"/>
      <c r="H45" s="292"/>
      <c r="I45" s="302">
        <f t="shared" si="2"/>
        <v>0</v>
      </c>
    </row>
    <row r="46" spans="1:9" x14ac:dyDescent="0.25">
      <c r="A46" s="129"/>
      <c r="B46" s="87">
        <f t="shared" si="1"/>
        <v>0</v>
      </c>
      <c r="C46" s="15"/>
      <c r="D46" s="290"/>
      <c r="E46" s="323"/>
      <c r="F46" s="290">
        <f t="shared" si="0"/>
        <v>0</v>
      </c>
      <c r="G46" s="291"/>
      <c r="H46" s="292"/>
      <c r="I46" s="302">
        <f t="shared" si="2"/>
        <v>0</v>
      </c>
    </row>
    <row r="47" spans="1:9" x14ac:dyDescent="0.25">
      <c r="A47" s="129"/>
      <c r="B47" s="87">
        <f t="shared" si="1"/>
        <v>0</v>
      </c>
      <c r="C47" s="15"/>
      <c r="D47" s="290"/>
      <c r="E47" s="323"/>
      <c r="F47" s="290">
        <f t="shared" si="0"/>
        <v>0</v>
      </c>
      <c r="G47" s="291"/>
      <c r="H47" s="292"/>
      <c r="I47" s="302">
        <f t="shared" si="2"/>
        <v>0</v>
      </c>
    </row>
    <row r="48" spans="1:9" x14ac:dyDescent="0.25">
      <c r="A48" s="129"/>
      <c r="B48" s="87">
        <f t="shared" si="1"/>
        <v>0</v>
      </c>
      <c r="C48" s="15"/>
      <c r="D48" s="290"/>
      <c r="E48" s="323"/>
      <c r="F48" s="290">
        <f t="shared" si="0"/>
        <v>0</v>
      </c>
      <c r="G48" s="291"/>
      <c r="H48" s="292"/>
      <c r="I48" s="302">
        <f t="shared" si="2"/>
        <v>0</v>
      </c>
    </row>
    <row r="49" spans="1:9" x14ac:dyDescent="0.25">
      <c r="A49" s="129"/>
      <c r="B49" s="87">
        <f t="shared" si="1"/>
        <v>0</v>
      </c>
      <c r="C49" s="15"/>
      <c r="D49" s="290"/>
      <c r="E49" s="323"/>
      <c r="F49" s="290">
        <f t="shared" si="0"/>
        <v>0</v>
      </c>
      <c r="G49" s="291"/>
      <c r="H49" s="292"/>
      <c r="I49" s="302">
        <f t="shared" si="2"/>
        <v>0</v>
      </c>
    </row>
    <row r="50" spans="1:9" x14ac:dyDescent="0.25">
      <c r="A50" s="129"/>
      <c r="B50" s="87">
        <f t="shared" si="1"/>
        <v>0</v>
      </c>
      <c r="C50" s="15"/>
      <c r="D50" s="290"/>
      <c r="E50" s="323"/>
      <c r="F50" s="290">
        <f t="shared" si="0"/>
        <v>0</v>
      </c>
      <c r="G50" s="291"/>
      <c r="H50" s="292"/>
      <c r="I50" s="302">
        <f t="shared" si="2"/>
        <v>0</v>
      </c>
    </row>
    <row r="51" spans="1:9" x14ac:dyDescent="0.25">
      <c r="A51" s="129"/>
      <c r="B51" s="87">
        <f t="shared" si="1"/>
        <v>0</v>
      </c>
      <c r="C51" s="15"/>
      <c r="D51" s="290"/>
      <c r="E51" s="323"/>
      <c r="F51" s="290">
        <f t="shared" si="0"/>
        <v>0</v>
      </c>
      <c r="G51" s="291"/>
      <c r="H51" s="292"/>
      <c r="I51" s="302">
        <f t="shared" si="2"/>
        <v>0</v>
      </c>
    </row>
    <row r="52" spans="1:9" x14ac:dyDescent="0.25">
      <c r="A52" s="129"/>
      <c r="B52" s="87">
        <f t="shared" si="1"/>
        <v>0</v>
      </c>
      <c r="C52" s="15"/>
      <c r="D52" s="290"/>
      <c r="E52" s="323"/>
      <c r="F52" s="290">
        <f t="shared" si="0"/>
        <v>0</v>
      </c>
      <c r="G52" s="291"/>
      <c r="H52" s="292"/>
      <c r="I52" s="302">
        <f t="shared" si="2"/>
        <v>0</v>
      </c>
    </row>
    <row r="53" spans="1:9" x14ac:dyDescent="0.25">
      <c r="A53" s="129"/>
      <c r="B53" s="87">
        <f t="shared" si="1"/>
        <v>0</v>
      </c>
      <c r="C53" s="15"/>
      <c r="D53" s="290"/>
      <c r="E53" s="323"/>
      <c r="F53" s="290">
        <f t="shared" si="0"/>
        <v>0</v>
      </c>
      <c r="G53" s="291"/>
      <c r="H53" s="292"/>
      <c r="I53" s="302">
        <f t="shared" si="2"/>
        <v>0</v>
      </c>
    </row>
    <row r="54" spans="1:9" x14ac:dyDescent="0.25">
      <c r="A54" s="129"/>
      <c r="B54" s="87">
        <f t="shared" si="1"/>
        <v>0</v>
      </c>
      <c r="C54" s="15"/>
      <c r="D54" s="290"/>
      <c r="E54" s="323"/>
      <c r="F54" s="290">
        <f t="shared" si="0"/>
        <v>0</v>
      </c>
      <c r="G54" s="291"/>
      <c r="H54" s="292"/>
      <c r="I54" s="302">
        <f t="shared" si="2"/>
        <v>0</v>
      </c>
    </row>
    <row r="55" spans="1:9" x14ac:dyDescent="0.25">
      <c r="A55" s="129"/>
      <c r="B55" s="12">
        <f>B54-C55</f>
        <v>0</v>
      </c>
      <c r="C55" s="15"/>
      <c r="D55" s="290"/>
      <c r="E55" s="323"/>
      <c r="F55" s="290">
        <f t="shared" si="0"/>
        <v>0</v>
      </c>
      <c r="G55" s="291"/>
      <c r="H55" s="292"/>
      <c r="I55" s="302">
        <f t="shared" si="2"/>
        <v>0</v>
      </c>
    </row>
    <row r="56" spans="1:9" x14ac:dyDescent="0.25">
      <c r="A56" s="129"/>
      <c r="B56" s="12">
        <f t="shared" ref="B56:B75" si="3">B55-C56</f>
        <v>0</v>
      </c>
      <c r="C56" s="15"/>
      <c r="D56" s="290"/>
      <c r="E56" s="323"/>
      <c r="F56" s="290">
        <f t="shared" si="0"/>
        <v>0</v>
      </c>
      <c r="G56" s="291"/>
      <c r="H56" s="292"/>
      <c r="I56" s="302">
        <f t="shared" si="2"/>
        <v>0</v>
      </c>
    </row>
    <row r="57" spans="1:9" x14ac:dyDescent="0.25">
      <c r="A57" s="129"/>
      <c r="B57" s="12">
        <f t="shared" si="3"/>
        <v>0</v>
      </c>
      <c r="C57" s="15"/>
      <c r="D57" s="290"/>
      <c r="E57" s="323"/>
      <c r="F57" s="290">
        <f t="shared" si="0"/>
        <v>0</v>
      </c>
      <c r="G57" s="291"/>
      <c r="H57" s="292"/>
      <c r="I57" s="302">
        <f t="shared" si="2"/>
        <v>0</v>
      </c>
    </row>
    <row r="58" spans="1:9" x14ac:dyDescent="0.25">
      <c r="A58" s="129"/>
      <c r="B58" s="12">
        <f t="shared" si="3"/>
        <v>0</v>
      </c>
      <c r="C58" s="15"/>
      <c r="D58" s="290"/>
      <c r="E58" s="323"/>
      <c r="F58" s="290">
        <f t="shared" si="0"/>
        <v>0</v>
      </c>
      <c r="G58" s="291"/>
      <c r="H58" s="292"/>
      <c r="I58" s="302">
        <f t="shared" si="2"/>
        <v>0</v>
      </c>
    </row>
    <row r="59" spans="1:9" x14ac:dyDescent="0.25">
      <c r="A59" s="129"/>
      <c r="B59" s="12">
        <f t="shared" si="3"/>
        <v>0</v>
      </c>
      <c r="C59" s="15"/>
      <c r="D59" s="290"/>
      <c r="E59" s="323"/>
      <c r="F59" s="290">
        <f t="shared" si="0"/>
        <v>0</v>
      </c>
      <c r="G59" s="291"/>
      <c r="H59" s="292"/>
      <c r="I59" s="302">
        <f t="shared" si="2"/>
        <v>0</v>
      </c>
    </row>
    <row r="60" spans="1:9" x14ac:dyDescent="0.25">
      <c r="A60" s="129"/>
      <c r="B60" s="12">
        <f t="shared" si="3"/>
        <v>0</v>
      </c>
      <c r="C60" s="15"/>
      <c r="D60" s="290"/>
      <c r="E60" s="323"/>
      <c r="F60" s="290">
        <f t="shared" si="0"/>
        <v>0</v>
      </c>
      <c r="G60" s="291"/>
      <c r="H60" s="292"/>
      <c r="I60" s="302">
        <f t="shared" si="2"/>
        <v>0</v>
      </c>
    </row>
    <row r="61" spans="1:9" x14ac:dyDescent="0.25">
      <c r="A61" s="129"/>
      <c r="B61" s="12">
        <f t="shared" si="3"/>
        <v>0</v>
      </c>
      <c r="C61" s="15"/>
      <c r="D61" s="290"/>
      <c r="E61" s="323"/>
      <c r="F61" s="290">
        <f t="shared" si="0"/>
        <v>0</v>
      </c>
      <c r="G61" s="291"/>
      <c r="H61" s="292"/>
      <c r="I61" s="302">
        <f t="shared" si="2"/>
        <v>0</v>
      </c>
    </row>
    <row r="62" spans="1:9" x14ac:dyDescent="0.25">
      <c r="A62" s="129"/>
      <c r="B62" s="12">
        <f t="shared" si="3"/>
        <v>0</v>
      </c>
      <c r="C62" s="15"/>
      <c r="D62" s="290"/>
      <c r="E62" s="323"/>
      <c r="F62" s="290">
        <f t="shared" si="0"/>
        <v>0</v>
      </c>
      <c r="G62" s="291"/>
      <c r="H62" s="292"/>
      <c r="I62" s="302">
        <f t="shared" si="2"/>
        <v>0</v>
      </c>
    </row>
    <row r="63" spans="1:9" x14ac:dyDescent="0.25">
      <c r="A63" s="129"/>
      <c r="B63" s="12">
        <f t="shared" si="3"/>
        <v>0</v>
      </c>
      <c r="C63" s="15"/>
      <c r="D63" s="290"/>
      <c r="E63" s="323"/>
      <c r="F63" s="290">
        <f t="shared" si="0"/>
        <v>0</v>
      </c>
      <c r="G63" s="291"/>
      <c r="H63" s="292"/>
      <c r="I63" s="302">
        <f t="shared" si="2"/>
        <v>0</v>
      </c>
    </row>
    <row r="64" spans="1:9" x14ac:dyDescent="0.25">
      <c r="A64" s="129"/>
      <c r="B64" s="12">
        <f t="shared" si="3"/>
        <v>0</v>
      </c>
      <c r="C64" s="15"/>
      <c r="D64" s="290"/>
      <c r="E64" s="323"/>
      <c r="F64" s="290">
        <f t="shared" si="0"/>
        <v>0</v>
      </c>
      <c r="G64" s="291"/>
      <c r="H64" s="292"/>
      <c r="I64" s="302">
        <f t="shared" si="2"/>
        <v>0</v>
      </c>
    </row>
    <row r="65" spans="1:9" x14ac:dyDescent="0.25">
      <c r="A65" s="129"/>
      <c r="B65" s="12">
        <f t="shared" si="3"/>
        <v>0</v>
      </c>
      <c r="C65" s="15"/>
      <c r="D65" s="290"/>
      <c r="E65" s="323"/>
      <c r="F65" s="290">
        <f t="shared" si="0"/>
        <v>0</v>
      </c>
      <c r="G65" s="291"/>
      <c r="H65" s="292"/>
      <c r="I65" s="302">
        <f t="shared" si="2"/>
        <v>0</v>
      </c>
    </row>
    <row r="66" spans="1:9" x14ac:dyDescent="0.25">
      <c r="A66" s="129"/>
      <c r="B66" s="12">
        <f t="shared" si="3"/>
        <v>0</v>
      </c>
      <c r="C66" s="15"/>
      <c r="D66" s="290"/>
      <c r="E66" s="323"/>
      <c r="F66" s="290">
        <f t="shared" si="0"/>
        <v>0</v>
      </c>
      <c r="G66" s="291"/>
      <c r="H66" s="292"/>
      <c r="I66" s="302">
        <f t="shared" si="2"/>
        <v>0</v>
      </c>
    </row>
    <row r="67" spans="1:9" x14ac:dyDescent="0.25">
      <c r="A67" s="129"/>
      <c r="B67" s="12">
        <f t="shared" si="3"/>
        <v>0</v>
      </c>
      <c r="C67" s="15"/>
      <c r="D67" s="72"/>
      <c r="E67" s="236"/>
      <c r="F67" s="72">
        <f t="shared" si="0"/>
        <v>0</v>
      </c>
      <c r="G67" s="73"/>
      <c r="H67" s="74"/>
      <c r="I67" s="110">
        <f t="shared" si="2"/>
        <v>0</v>
      </c>
    </row>
    <row r="68" spans="1:9" x14ac:dyDescent="0.25">
      <c r="A68" s="129"/>
      <c r="B68" s="12">
        <f t="shared" si="3"/>
        <v>0</v>
      </c>
      <c r="C68" s="15"/>
      <c r="D68" s="62"/>
      <c r="E68" s="245"/>
      <c r="F68" s="72">
        <f t="shared" si="0"/>
        <v>0</v>
      </c>
      <c r="G68" s="73"/>
      <c r="H68" s="74"/>
      <c r="I68" s="110">
        <f t="shared" si="2"/>
        <v>0</v>
      </c>
    </row>
    <row r="69" spans="1:9" x14ac:dyDescent="0.25">
      <c r="A69" s="129"/>
      <c r="B69" s="12">
        <f t="shared" si="3"/>
        <v>0</v>
      </c>
      <c r="C69" s="15"/>
      <c r="D69" s="62"/>
      <c r="E69" s="245"/>
      <c r="F69" s="72">
        <f t="shared" si="0"/>
        <v>0</v>
      </c>
      <c r="G69" s="73"/>
      <c r="H69" s="74"/>
      <c r="I69" s="110">
        <f t="shared" si="2"/>
        <v>0</v>
      </c>
    </row>
    <row r="70" spans="1:9" x14ac:dyDescent="0.25">
      <c r="A70" s="129"/>
      <c r="B70" s="12">
        <f t="shared" si="3"/>
        <v>0</v>
      </c>
      <c r="C70" s="15"/>
      <c r="D70" s="62"/>
      <c r="E70" s="245"/>
      <c r="F70" s="72">
        <f t="shared" si="0"/>
        <v>0</v>
      </c>
      <c r="G70" s="73"/>
      <c r="H70" s="74"/>
      <c r="I70" s="110">
        <f t="shared" si="2"/>
        <v>0</v>
      </c>
    </row>
    <row r="71" spans="1:9" x14ac:dyDescent="0.25">
      <c r="A71" s="129"/>
      <c r="B71" s="12">
        <f t="shared" si="3"/>
        <v>0</v>
      </c>
      <c r="C71" s="15"/>
      <c r="D71" s="62"/>
      <c r="E71" s="245"/>
      <c r="F71" s="72">
        <f t="shared" si="0"/>
        <v>0</v>
      </c>
      <c r="G71" s="73"/>
      <c r="H71" s="74"/>
      <c r="I71" s="110">
        <f t="shared" si="2"/>
        <v>0</v>
      </c>
    </row>
    <row r="72" spans="1:9" x14ac:dyDescent="0.25">
      <c r="A72" s="129"/>
      <c r="B72" s="12">
        <f t="shared" si="3"/>
        <v>0</v>
      </c>
      <c r="C72" s="15"/>
      <c r="D72" s="62"/>
      <c r="E72" s="245"/>
      <c r="F72" s="72">
        <f t="shared" si="0"/>
        <v>0</v>
      </c>
      <c r="G72" s="73"/>
      <c r="H72" s="74"/>
      <c r="I72" s="110">
        <f t="shared" si="2"/>
        <v>0</v>
      </c>
    </row>
    <row r="73" spans="1:9" x14ac:dyDescent="0.25">
      <c r="A73" s="129"/>
      <c r="B73" s="12">
        <f t="shared" si="3"/>
        <v>0</v>
      </c>
      <c r="C73" s="15"/>
      <c r="D73" s="62"/>
      <c r="E73" s="245"/>
      <c r="F73" s="72">
        <f t="shared" ref="F73" si="4">D73</f>
        <v>0</v>
      </c>
      <c r="G73" s="73"/>
      <c r="H73" s="74"/>
      <c r="I73" s="110">
        <f t="shared" si="2"/>
        <v>0</v>
      </c>
    </row>
    <row r="74" spans="1:9" x14ac:dyDescent="0.25">
      <c r="A74" s="129"/>
      <c r="B74" s="12">
        <f t="shared" si="3"/>
        <v>0</v>
      </c>
      <c r="C74" s="15"/>
      <c r="D74" s="62"/>
      <c r="E74" s="245"/>
      <c r="F74" s="72">
        <f>D74</f>
        <v>0</v>
      </c>
      <c r="G74" s="73"/>
      <c r="H74" s="74"/>
      <c r="I74" s="110">
        <f t="shared" si="2"/>
        <v>0</v>
      </c>
    </row>
    <row r="75" spans="1:9" x14ac:dyDescent="0.25">
      <c r="A75" s="129"/>
      <c r="B75" s="12">
        <f t="shared" si="3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ref="I75:I76" si="5">I74-F75</f>
        <v>0</v>
      </c>
    </row>
    <row r="76" spans="1:9" x14ac:dyDescent="0.25">
      <c r="A76" s="129"/>
      <c r="C76" s="15"/>
      <c r="D76" s="62"/>
      <c r="E76" s="245"/>
      <c r="F76" s="72">
        <f>D76</f>
        <v>0</v>
      </c>
      <c r="G76" s="73"/>
      <c r="H76" s="74"/>
      <c r="I76" s="110">
        <f t="shared" si="5"/>
        <v>0</v>
      </c>
    </row>
    <row r="77" spans="1:9" ht="15.75" thickBot="1" x14ac:dyDescent="0.3">
      <c r="A77" s="129"/>
      <c r="B77" s="16"/>
      <c r="C77" s="54"/>
      <c r="D77" s="112"/>
      <c r="E77" s="226"/>
      <c r="F77" s="108"/>
      <c r="G77" s="109"/>
      <c r="H77" s="63"/>
    </row>
    <row r="78" spans="1:9" x14ac:dyDescent="0.25">
      <c r="C78" s="55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6" t="s">
        <v>4</v>
      </c>
      <c r="E81" s="59">
        <f>F5+F6-C78+F7</f>
        <v>0</v>
      </c>
    </row>
    <row r="82" spans="3:6" ht="15.75" thickBot="1" x14ac:dyDescent="0.3"/>
    <row r="83" spans="3:6" ht="15.75" thickBot="1" x14ac:dyDescent="0.3">
      <c r="C83" s="1110" t="s">
        <v>11</v>
      </c>
      <c r="D83" s="1111"/>
      <c r="E83" s="60">
        <f>E5+E6-F78+E7</f>
        <v>0</v>
      </c>
      <c r="F83" s="76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  <c r="I1" s="353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347"/>
    </row>
    <row r="4" spans="1:13" ht="15.75" thickTop="1" x14ac:dyDescent="0.25">
      <c r="A4" s="324"/>
      <c r="B4" s="324"/>
      <c r="C4" s="324"/>
      <c r="D4" s="268"/>
      <c r="E4" s="371"/>
      <c r="F4" s="279"/>
      <c r="G4" s="169"/>
      <c r="H4" s="169"/>
      <c r="I4" s="169"/>
    </row>
    <row r="5" spans="1:13" x14ac:dyDescent="0.25">
      <c r="A5" s="1106"/>
      <c r="B5" s="1120" t="s">
        <v>122</v>
      </c>
      <c r="C5" s="310"/>
      <c r="D5" s="273"/>
      <c r="E5" s="285"/>
      <c r="F5" s="279"/>
      <c r="G5" s="325"/>
      <c r="H5" t="s">
        <v>41</v>
      </c>
    </row>
    <row r="6" spans="1:13" ht="15.75" x14ac:dyDescent="0.25">
      <c r="A6" s="1106"/>
      <c r="B6" s="1120"/>
      <c r="C6" s="890"/>
      <c r="D6" s="287"/>
      <c r="E6" s="285"/>
      <c r="F6" s="279"/>
      <c r="G6" s="288">
        <f>F35</f>
        <v>0</v>
      </c>
      <c r="H6" s="7">
        <f>E6-G6+E7+E5-G5+E4+E8</f>
        <v>0</v>
      </c>
      <c r="I6" s="286"/>
    </row>
    <row r="7" spans="1:13" x14ac:dyDescent="0.25">
      <c r="A7" s="265"/>
      <c r="B7" s="309"/>
      <c r="C7" s="310"/>
      <c r="D7" s="273"/>
      <c r="E7" s="285"/>
      <c r="F7" s="279"/>
      <c r="G7" s="265"/>
      <c r="H7" s="265"/>
    </row>
    <row r="8" spans="1:13" ht="15.75" thickBot="1" x14ac:dyDescent="0.3">
      <c r="A8" s="265"/>
      <c r="B8" s="309"/>
      <c r="C8" s="310"/>
      <c r="D8" s="273"/>
      <c r="E8" s="285"/>
      <c r="F8" s="279"/>
      <c r="G8" s="265"/>
      <c r="H8" s="265"/>
    </row>
    <row r="9" spans="1:13" ht="16.5" thickTop="1" thickBot="1" x14ac:dyDescent="0.3">
      <c r="B9" s="6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8"/>
    </row>
    <row r="10" spans="1:13" ht="15.75" thickTop="1" x14ac:dyDescent="0.25">
      <c r="A10" s="84" t="s">
        <v>32</v>
      </c>
      <c r="B10" s="311">
        <f>F4+F5+F6+F7-C10+F8</f>
        <v>0</v>
      </c>
      <c r="C10" s="15"/>
      <c r="D10" s="72"/>
      <c r="E10" s="236"/>
      <c r="F10" s="72">
        <f t="shared" ref="F10:F11" si="0">D10</f>
        <v>0</v>
      </c>
      <c r="G10" s="291"/>
      <c r="H10" s="292"/>
      <c r="I10" s="349">
        <f>E4+E5+E6+E7-F10+E8</f>
        <v>0</v>
      </c>
      <c r="J10" s="265"/>
    </row>
    <row r="11" spans="1:13" x14ac:dyDescent="0.25">
      <c r="A11" s="224"/>
      <c r="B11" s="311">
        <f>B10-C11</f>
        <v>0</v>
      </c>
      <c r="C11" s="15"/>
      <c r="D11" s="72"/>
      <c r="E11" s="323"/>
      <c r="F11" s="290">
        <f t="shared" si="0"/>
        <v>0</v>
      </c>
      <c r="G11" s="291"/>
      <c r="H11" s="292"/>
      <c r="I11" s="349">
        <f>I10-F11</f>
        <v>0</v>
      </c>
      <c r="J11" s="265"/>
    </row>
    <row r="12" spans="1:13" x14ac:dyDescent="0.25">
      <c r="A12" s="211"/>
      <c r="B12" s="311">
        <f t="shared" ref="B12:B28" si="1">B11-C12</f>
        <v>0</v>
      </c>
      <c r="C12" s="15"/>
      <c r="D12" s="72"/>
      <c r="E12" s="323"/>
      <c r="F12" s="290">
        <f t="shared" ref="F12" si="2">D12</f>
        <v>0</v>
      </c>
      <c r="G12" s="291"/>
      <c r="H12" s="292"/>
      <c r="I12" s="349">
        <f t="shared" ref="I12:I30" si="3">I11-F12</f>
        <v>0</v>
      </c>
      <c r="J12" s="265"/>
      <c r="K12" s="265"/>
      <c r="L12" s="265"/>
      <c r="M12" s="265"/>
    </row>
    <row r="13" spans="1:13" x14ac:dyDescent="0.25">
      <c r="A13" s="86" t="s">
        <v>33</v>
      </c>
      <c r="B13" s="311">
        <f t="shared" si="1"/>
        <v>0</v>
      </c>
      <c r="C13" s="15"/>
      <c r="D13" s="72"/>
      <c r="E13" s="323"/>
      <c r="F13" s="290">
        <f t="shared" ref="F13:F33" si="4">D13</f>
        <v>0</v>
      </c>
      <c r="G13" s="291"/>
      <c r="H13" s="292"/>
      <c r="I13" s="349">
        <f t="shared" si="3"/>
        <v>0</v>
      </c>
      <c r="J13" s="265"/>
      <c r="K13" s="265"/>
      <c r="L13" s="265"/>
      <c r="M13" s="265"/>
    </row>
    <row r="14" spans="1:13" x14ac:dyDescent="0.25">
      <c r="A14" s="76"/>
      <c r="B14" s="311">
        <f t="shared" si="1"/>
        <v>0</v>
      </c>
      <c r="C14" s="15"/>
      <c r="D14" s="72"/>
      <c r="E14" s="323"/>
      <c r="F14" s="290">
        <f t="shared" ref="F14:F26" si="5">D14</f>
        <v>0</v>
      </c>
      <c r="G14" s="291"/>
      <c r="H14" s="292"/>
      <c r="I14" s="349">
        <f t="shared" si="3"/>
        <v>0</v>
      </c>
      <c r="J14" s="265"/>
      <c r="K14" s="265"/>
      <c r="L14" s="265"/>
      <c r="M14" s="265"/>
    </row>
    <row r="15" spans="1:13" x14ac:dyDescent="0.25">
      <c r="A15" s="76"/>
      <c r="B15" s="311">
        <f t="shared" si="1"/>
        <v>0</v>
      </c>
      <c r="C15" s="15"/>
      <c r="D15" s="72"/>
      <c r="E15" s="323"/>
      <c r="F15" s="290">
        <f t="shared" si="5"/>
        <v>0</v>
      </c>
      <c r="G15" s="291"/>
      <c r="H15" s="292"/>
      <c r="I15" s="349">
        <f t="shared" si="3"/>
        <v>0</v>
      </c>
      <c r="J15" s="265"/>
      <c r="K15" s="265"/>
      <c r="L15" s="265"/>
      <c r="M15" s="265"/>
    </row>
    <row r="16" spans="1:13" x14ac:dyDescent="0.25">
      <c r="B16" s="311">
        <f t="shared" si="1"/>
        <v>0</v>
      </c>
      <c r="C16" s="15"/>
      <c r="D16" s="72"/>
      <c r="E16" s="323"/>
      <c r="F16" s="290">
        <f t="shared" si="5"/>
        <v>0</v>
      </c>
      <c r="G16" s="291"/>
      <c r="H16" s="292"/>
      <c r="I16" s="349">
        <f t="shared" si="3"/>
        <v>0</v>
      </c>
      <c r="J16" s="265"/>
      <c r="K16" s="265"/>
      <c r="L16" s="265"/>
      <c r="M16" s="265"/>
    </row>
    <row r="17" spans="1:13" x14ac:dyDescent="0.25">
      <c r="B17" s="311">
        <f t="shared" si="1"/>
        <v>0</v>
      </c>
      <c r="C17" s="15"/>
      <c r="D17" s="72"/>
      <c r="E17" s="323"/>
      <c r="F17" s="290">
        <f t="shared" si="5"/>
        <v>0</v>
      </c>
      <c r="G17" s="291"/>
      <c r="H17" s="292"/>
      <c r="I17" s="349">
        <f t="shared" si="3"/>
        <v>0</v>
      </c>
      <c r="J17" s="265"/>
      <c r="K17" s="265"/>
      <c r="L17" s="265"/>
      <c r="M17" s="265"/>
    </row>
    <row r="18" spans="1:13" x14ac:dyDescent="0.25">
      <c r="A18" s="129"/>
      <c r="B18" s="311">
        <f t="shared" si="1"/>
        <v>0</v>
      </c>
      <c r="C18" s="15"/>
      <c r="D18" s="72"/>
      <c r="E18" s="323"/>
      <c r="F18" s="290">
        <f t="shared" si="5"/>
        <v>0</v>
      </c>
      <c r="G18" s="291"/>
      <c r="H18" s="292"/>
      <c r="I18" s="349">
        <f t="shared" si="3"/>
        <v>0</v>
      </c>
      <c r="J18" s="265"/>
      <c r="K18" s="265"/>
      <c r="L18" s="265"/>
      <c r="M18" s="265"/>
    </row>
    <row r="19" spans="1:13" x14ac:dyDescent="0.25">
      <c r="A19" s="129"/>
      <c r="B19" s="311">
        <f t="shared" si="1"/>
        <v>0</v>
      </c>
      <c r="C19" s="15"/>
      <c r="D19" s="72"/>
      <c r="E19" s="323"/>
      <c r="F19" s="290">
        <f t="shared" si="5"/>
        <v>0</v>
      </c>
      <c r="G19" s="291"/>
      <c r="H19" s="292"/>
      <c r="I19" s="349">
        <f t="shared" si="3"/>
        <v>0</v>
      </c>
      <c r="J19" s="265"/>
      <c r="K19" s="265"/>
      <c r="L19" s="265"/>
      <c r="M19" s="265"/>
    </row>
    <row r="20" spans="1:13" x14ac:dyDescent="0.25">
      <c r="A20" s="129"/>
      <c r="B20" s="311">
        <f t="shared" si="1"/>
        <v>0</v>
      </c>
      <c r="C20" s="15"/>
      <c r="D20" s="72"/>
      <c r="E20" s="323"/>
      <c r="F20" s="290">
        <f t="shared" si="5"/>
        <v>0</v>
      </c>
      <c r="G20" s="291"/>
      <c r="H20" s="292"/>
      <c r="I20" s="349">
        <f t="shared" si="3"/>
        <v>0</v>
      </c>
      <c r="J20" s="265"/>
      <c r="K20" s="265"/>
      <c r="L20" s="265"/>
      <c r="M20" s="265"/>
    </row>
    <row r="21" spans="1:13" x14ac:dyDescent="0.25">
      <c r="A21" s="129"/>
      <c r="B21" s="311">
        <f t="shared" si="1"/>
        <v>0</v>
      </c>
      <c r="C21" s="15"/>
      <c r="D21" s="72"/>
      <c r="E21" s="236"/>
      <c r="F21" s="72">
        <f t="shared" si="5"/>
        <v>0</v>
      </c>
      <c r="G21" s="291"/>
      <c r="H21" s="292"/>
      <c r="I21" s="240">
        <f t="shared" si="3"/>
        <v>0</v>
      </c>
      <c r="J21" s="265"/>
    </row>
    <row r="22" spans="1:13" x14ac:dyDescent="0.25">
      <c r="A22" s="129"/>
      <c r="B22" s="311">
        <f t="shared" si="1"/>
        <v>0</v>
      </c>
      <c r="C22" s="15"/>
      <c r="D22" s="72"/>
      <c r="E22" s="236"/>
      <c r="F22" s="72">
        <f t="shared" si="5"/>
        <v>0</v>
      </c>
      <c r="G22" s="291"/>
      <c r="H22" s="292"/>
      <c r="I22" s="240">
        <f t="shared" si="3"/>
        <v>0</v>
      </c>
      <c r="J22" s="265"/>
    </row>
    <row r="23" spans="1:13" x14ac:dyDescent="0.25">
      <c r="A23" s="130"/>
      <c r="B23" s="311">
        <f t="shared" si="1"/>
        <v>0</v>
      </c>
      <c r="C23" s="15"/>
      <c r="D23" s="72"/>
      <c r="E23" s="236"/>
      <c r="F23" s="72">
        <f t="shared" si="5"/>
        <v>0</v>
      </c>
      <c r="G23" s="291"/>
      <c r="H23" s="292"/>
      <c r="I23" s="240">
        <f t="shared" si="3"/>
        <v>0</v>
      </c>
      <c r="J23" s="265"/>
    </row>
    <row r="24" spans="1:13" x14ac:dyDescent="0.25">
      <c r="A24" s="129"/>
      <c r="B24" s="311">
        <f t="shared" si="1"/>
        <v>0</v>
      </c>
      <c r="C24" s="15"/>
      <c r="D24" s="72"/>
      <c r="E24" s="236"/>
      <c r="F24" s="72">
        <f t="shared" si="5"/>
        <v>0</v>
      </c>
      <c r="G24" s="291"/>
      <c r="H24" s="292"/>
      <c r="I24" s="240">
        <f t="shared" si="3"/>
        <v>0</v>
      </c>
      <c r="J24" s="265"/>
    </row>
    <row r="25" spans="1:13" x14ac:dyDescent="0.25">
      <c r="A25" s="129"/>
      <c r="B25" s="311">
        <f t="shared" si="1"/>
        <v>0</v>
      </c>
      <c r="C25" s="15"/>
      <c r="D25" s="72"/>
      <c r="E25" s="236"/>
      <c r="F25" s="72">
        <f t="shared" si="5"/>
        <v>0</v>
      </c>
      <c r="G25" s="291"/>
      <c r="H25" s="292"/>
      <c r="I25" s="240">
        <f t="shared" si="3"/>
        <v>0</v>
      </c>
      <c r="J25" s="265"/>
    </row>
    <row r="26" spans="1:13" x14ac:dyDescent="0.25">
      <c r="A26" s="129"/>
      <c r="B26" s="311">
        <f t="shared" si="1"/>
        <v>0</v>
      </c>
      <c r="C26" s="15"/>
      <c r="D26" s="72"/>
      <c r="E26" s="236"/>
      <c r="F26" s="72">
        <f t="shared" si="5"/>
        <v>0</v>
      </c>
      <c r="G26" s="291"/>
      <c r="H26" s="292"/>
      <c r="I26" s="240">
        <f t="shared" si="3"/>
        <v>0</v>
      </c>
      <c r="J26" s="265"/>
    </row>
    <row r="27" spans="1:13" x14ac:dyDescent="0.25">
      <c r="A27" s="129"/>
      <c r="B27" s="311">
        <f t="shared" si="1"/>
        <v>0</v>
      </c>
      <c r="C27" s="15"/>
      <c r="D27" s="72"/>
      <c r="E27" s="236"/>
      <c r="F27" s="72">
        <v>0</v>
      </c>
      <c r="G27" s="291"/>
      <c r="H27" s="292"/>
      <c r="I27" s="349">
        <f t="shared" si="3"/>
        <v>0</v>
      </c>
      <c r="J27" s="265"/>
    </row>
    <row r="28" spans="1:13" x14ac:dyDescent="0.25">
      <c r="A28" s="129"/>
      <c r="B28" s="311">
        <f t="shared" si="1"/>
        <v>0</v>
      </c>
      <c r="C28" s="15"/>
      <c r="D28" s="72"/>
      <c r="E28" s="236"/>
      <c r="F28" s="72">
        <f t="shared" si="4"/>
        <v>0</v>
      </c>
      <c r="G28" s="291"/>
      <c r="H28" s="292"/>
      <c r="I28" s="349">
        <f t="shared" si="3"/>
        <v>0</v>
      </c>
    </row>
    <row r="29" spans="1:13" x14ac:dyDescent="0.25">
      <c r="A29" s="129"/>
      <c r="B29" s="311"/>
      <c r="C29" s="15"/>
      <c r="D29" s="72"/>
      <c r="E29" s="236"/>
      <c r="F29" s="72">
        <f t="shared" si="4"/>
        <v>0</v>
      </c>
      <c r="G29" s="291"/>
      <c r="H29" s="292"/>
      <c r="I29" s="349">
        <f t="shared" si="3"/>
        <v>0</v>
      </c>
    </row>
    <row r="30" spans="1:13" x14ac:dyDescent="0.25">
      <c r="A30" s="129"/>
      <c r="B30" s="311"/>
      <c r="C30" s="15"/>
      <c r="D30" s="72"/>
      <c r="E30" s="236"/>
      <c r="F30" s="72">
        <f t="shared" si="4"/>
        <v>0</v>
      </c>
      <c r="G30" s="291"/>
      <c r="H30" s="292"/>
      <c r="I30" s="349">
        <f t="shared" si="3"/>
        <v>0</v>
      </c>
    </row>
    <row r="31" spans="1:13" x14ac:dyDescent="0.25">
      <c r="A31" s="129"/>
      <c r="B31" s="311"/>
      <c r="C31" s="15"/>
      <c r="D31" s="72"/>
      <c r="E31" s="236"/>
      <c r="F31" s="72">
        <f t="shared" si="4"/>
        <v>0</v>
      </c>
      <c r="G31" s="73"/>
      <c r="H31" s="74"/>
      <c r="I31" s="74"/>
    </row>
    <row r="32" spans="1:13" x14ac:dyDescent="0.25">
      <c r="A32" s="129"/>
      <c r="B32" s="311"/>
      <c r="C32" s="15"/>
      <c r="D32" s="72"/>
      <c r="E32" s="236"/>
      <c r="F32" s="72">
        <f t="shared" si="4"/>
        <v>0</v>
      </c>
      <c r="G32" s="73"/>
      <c r="H32" s="74"/>
      <c r="I32" s="74"/>
    </row>
    <row r="33" spans="1:9" x14ac:dyDescent="0.25">
      <c r="A33" s="129"/>
      <c r="B33" s="87"/>
      <c r="C33" s="15"/>
      <c r="D33" s="72"/>
      <c r="E33" s="236"/>
      <c r="F33" s="72">
        <f t="shared" si="4"/>
        <v>0</v>
      </c>
      <c r="G33" s="291"/>
      <c r="H33" s="292"/>
      <c r="I33" s="292"/>
    </row>
    <row r="34" spans="1:9" ht="15.75" thickBot="1" x14ac:dyDescent="0.3">
      <c r="A34" s="129"/>
      <c r="B34" s="16"/>
      <c r="C34" s="54"/>
      <c r="D34" s="112"/>
      <c r="E34" s="226"/>
      <c r="F34" s="108"/>
      <c r="G34" s="109"/>
      <c r="H34" s="63"/>
      <c r="I34" s="63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6" t="s">
        <v>4</v>
      </c>
      <c r="E38" s="59">
        <f>F5+F6-C35+F7+F4</f>
        <v>0</v>
      </c>
    </row>
    <row r="39" spans="1:9" ht="15.75" thickBot="1" x14ac:dyDescent="0.3"/>
    <row r="40" spans="1:9" ht="15.75" thickBot="1" x14ac:dyDescent="0.3">
      <c r="C40" s="1110" t="s">
        <v>11</v>
      </c>
      <c r="D40" s="1111"/>
      <c r="E40" s="60">
        <f>E4+E5+E6+E7-F35</f>
        <v>0</v>
      </c>
      <c r="F40" s="76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D25" sqref="D2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9"/>
  </cols>
  <sheetData>
    <row r="1" spans="1:9" ht="40.5" customHeight="1" x14ac:dyDescent="0.55000000000000004">
      <c r="A1" s="1114" t="s">
        <v>265</v>
      </c>
      <c r="B1" s="1114"/>
      <c r="C1" s="1114"/>
      <c r="D1" s="1114"/>
      <c r="E1" s="1114"/>
      <c r="F1" s="1114"/>
      <c r="G1" s="1114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135"/>
      <c r="D4" s="163"/>
      <c r="E4" s="90"/>
      <c r="F4" s="76"/>
      <c r="G4" s="39"/>
    </row>
    <row r="5" spans="1:9" x14ac:dyDescent="0.25">
      <c r="A5" s="694" t="s">
        <v>141</v>
      </c>
      <c r="B5" s="934" t="s">
        <v>138</v>
      </c>
      <c r="C5" s="170">
        <v>57</v>
      </c>
      <c r="D5" s="163">
        <v>44344</v>
      </c>
      <c r="E5" s="139">
        <v>1836.09</v>
      </c>
      <c r="F5" s="76">
        <v>100</v>
      </c>
      <c r="G5" s="303">
        <f>F36</f>
        <v>1613.33</v>
      </c>
      <c r="H5" s="7">
        <f>E5-G5+E4+E6</f>
        <v>222.76</v>
      </c>
    </row>
    <row r="6" spans="1:9" ht="15.75" customHeight="1" thickBot="1" x14ac:dyDescent="0.3">
      <c r="A6" s="268"/>
      <c r="B6" s="935"/>
      <c r="C6" s="170"/>
      <c r="D6" s="163"/>
      <c r="E6" s="139"/>
      <c r="F6" s="76"/>
    </row>
    <row r="7" spans="1:9" ht="16.5" customHeight="1" thickTop="1" thickBot="1" x14ac:dyDescent="0.3">
      <c r="A7" s="268"/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1077"/>
      <c r="B8" s="1078" t="s">
        <v>569</v>
      </c>
      <c r="C8" s="55"/>
      <c r="D8" s="72">
        <v>0</v>
      </c>
      <c r="E8" s="948">
        <v>44340</v>
      </c>
      <c r="F8" s="949">
        <f t="shared" ref="F8:F35" si="0">D8</f>
        <v>0</v>
      </c>
      <c r="G8" s="950" t="s">
        <v>156</v>
      </c>
      <c r="H8" s="951">
        <v>66</v>
      </c>
      <c r="I8" s="251">
        <f>E5-F8+E4+E6</f>
        <v>1836.09</v>
      </c>
    </row>
    <row r="9" spans="1:9" ht="15" customHeight="1" x14ac:dyDescent="0.25">
      <c r="B9" s="312"/>
      <c r="C9" s="55">
        <v>10</v>
      </c>
      <c r="D9" s="72">
        <v>185.36</v>
      </c>
      <c r="E9" s="357">
        <v>44347</v>
      </c>
      <c r="F9" s="302">
        <f t="shared" si="0"/>
        <v>185.36</v>
      </c>
      <c r="G9" s="291" t="s">
        <v>159</v>
      </c>
      <c r="H9" s="292">
        <v>60</v>
      </c>
      <c r="I9" s="295">
        <f>I8-F9</f>
        <v>1650.73</v>
      </c>
    </row>
    <row r="10" spans="1:9" ht="15" customHeight="1" x14ac:dyDescent="0.25">
      <c r="B10" s="312"/>
      <c r="C10" s="15">
        <v>1</v>
      </c>
      <c r="D10" s="72">
        <v>18.09</v>
      </c>
      <c r="E10" s="357">
        <v>44350</v>
      </c>
      <c r="F10" s="302">
        <f t="shared" si="0"/>
        <v>18.09</v>
      </c>
      <c r="G10" s="291" t="s">
        <v>162</v>
      </c>
      <c r="H10" s="292">
        <v>60</v>
      </c>
      <c r="I10" s="295">
        <f>I9-F10</f>
        <v>1632.64</v>
      </c>
    </row>
    <row r="11" spans="1:9" ht="15" customHeight="1" x14ac:dyDescent="0.25">
      <c r="A11" s="58" t="s">
        <v>33</v>
      </c>
      <c r="B11" s="312"/>
      <c r="C11" s="15">
        <v>2</v>
      </c>
      <c r="D11" s="72">
        <v>38.57</v>
      </c>
      <c r="E11" s="357">
        <v>44350</v>
      </c>
      <c r="F11" s="302">
        <f t="shared" si="0"/>
        <v>38.57</v>
      </c>
      <c r="G11" s="291" t="s">
        <v>163</v>
      </c>
      <c r="H11" s="292">
        <v>60</v>
      </c>
      <c r="I11" s="295">
        <f t="shared" ref="I11:I34" si="1">I10-F11</f>
        <v>1594.0700000000002</v>
      </c>
    </row>
    <row r="12" spans="1:9" ht="15" customHeight="1" x14ac:dyDescent="0.25">
      <c r="A12" s="19"/>
      <c r="B12" s="312"/>
      <c r="C12" s="55">
        <v>4</v>
      </c>
      <c r="D12" s="72">
        <v>73.13</v>
      </c>
      <c r="E12" s="357">
        <v>44352</v>
      </c>
      <c r="F12" s="302">
        <f t="shared" si="0"/>
        <v>73.13</v>
      </c>
      <c r="G12" s="291" t="s">
        <v>165</v>
      </c>
      <c r="H12" s="292">
        <v>60</v>
      </c>
      <c r="I12" s="295">
        <f t="shared" si="1"/>
        <v>1520.94</v>
      </c>
    </row>
    <row r="13" spans="1:9" ht="15" customHeight="1" x14ac:dyDescent="0.25">
      <c r="B13" s="312"/>
      <c r="C13" s="55">
        <v>1</v>
      </c>
      <c r="D13" s="777">
        <v>19.03</v>
      </c>
      <c r="E13" s="922">
        <v>44358</v>
      </c>
      <c r="F13" s="923">
        <f t="shared" si="0"/>
        <v>19.03</v>
      </c>
      <c r="G13" s="758" t="s">
        <v>174</v>
      </c>
      <c r="H13" s="759">
        <v>60</v>
      </c>
      <c r="I13" s="295">
        <f t="shared" si="1"/>
        <v>1501.91</v>
      </c>
    </row>
    <row r="14" spans="1:9" ht="15" customHeight="1" x14ac:dyDescent="0.25">
      <c r="B14" s="312"/>
      <c r="C14" s="15">
        <v>10</v>
      </c>
      <c r="D14" s="777">
        <v>188.13</v>
      </c>
      <c r="E14" s="922">
        <v>44362</v>
      </c>
      <c r="F14" s="923">
        <f t="shared" si="0"/>
        <v>188.13</v>
      </c>
      <c r="G14" s="758" t="s">
        <v>189</v>
      </c>
      <c r="H14" s="759">
        <v>60</v>
      </c>
      <c r="I14" s="295">
        <f t="shared" si="1"/>
        <v>1313.7800000000002</v>
      </c>
    </row>
    <row r="15" spans="1:9" ht="15" customHeight="1" x14ac:dyDescent="0.25">
      <c r="B15" s="312"/>
      <c r="C15" s="15">
        <v>2</v>
      </c>
      <c r="D15" s="777">
        <v>37.03</v>
      </c>
      <c r="E15" s="922">
        <v>44363</v>
      </c>
      <c r="F15" s="923">
        <f t="shared" si="0"/>
        <v>37.03</v>
      </c>
      <c r="G15" s="758" t="s">
        <v>192</v>
      </c>
      <c r="H15" s="759">
        <v>60</v>
      </c>
      <c r="I15" s="295">
        <f t="shared" si="1"/>
        <v>1276.7500000000002</v>
      </c>
    </row>
    <row r="16" spans="1:9" ht="15" customHeight="1" x14ac:dyDescent="0.25">
      <c r="B16" s="312"/>
      <c r="C16" s="15">
        <v>10</v>
      </c>
      <c r="D16" s="777">
        <v>186.63</v>
      </c>
      <c r="E16" s="922">
        <v>44369</v>
      </c>
      <c r="F16" s="923">
        <f t="shared" si="0"/>
        <v>186.63</v>
      </c>
      <c r="G16" s="758" t="s">
        <v>207</v>
      </c>
      <c r="H16" s="759">
        <v>60</v>
      </c>
      <c r="I16" s="295">
        <f t="shared" si="1"/>
        <v>1090.1200000000003</v>
      </c>
    </row>
    <row r="17" spans="1:9" ht="15" customHeight="1" x14ac:dyDescent="0.25">
      <c r="B17" s="312"/>
      <c r="C17" s="15">
        <v>2</v>
      </c>
      <c r="D17" s="777">
        <v>37.25</v>
      </c>
      <c r="E17" s="922">
        <v>44373</v>
      </c>
      <c r="F17" s="923">
        <f t="shared" si="0"/>
        <v>37.25</v>
      </c>
      <c r="G17" s="758" t="s">
        <v>228</v>
      </c>
      <c r="H17" s="759">
        <v>60</v>
      </c>
      <c r="I17" s="295">
        <f t="shared" si="1"/>
        <v>1052.8700000000003</v>
      </c>
    </row>
    <row r="18" spans="1:9" ht="15" customHeight="1" x14ac:dyDescent="0.25">
      <c r="B18" s="312"/>
      <c r="C18" s="15">
        <v>8</v>
      </c>
      <c r="D18" s="545">
        <v>144.41999999999999</v>
      </c>
      <c r="E18" s="959">
        <v>44382</v>
      </c>
      <c r="F18" s="1038">
        <f t="shared" si="0"/>
        <v>144.41999999999999</v>
      </c>
      <c r="G18" s="546" t="s">
        <v>405</v>
      </c>
      <c r="H18" s="634">
        <v>60</v>
      </c>
      <c r="I18" s="295">
        <f t="shared" si="1"/>
        <v>908.45000000000039</v>
      </c>
    </row>
    <row r="19" spans="1:9" ht="15" customHeight="1" x14ac:dyDescent="0.25">
      <c r="B19" s="312"/>
      <c r="C19" s="15">
        <v>2</v>
      </c>
      <c r="D19" s="545">
        <v>34.340000000000003</v>
      </c>
      <c r="E19" s="959">
        <v>44385</v>
      </c>
      <c r="F19" s="1038">
        <f t="shared" si="0"/>
        <v>34.340000000000003</v>
      </c>
      <c r="G19" s="546" t="s">
        <v>441</v>
      </c>
      <c r="H19" s="634">
        <v>60</v>
      </c>
      <c r="I19" s="295">
        <f t="shared" si="1"/>
        <v>874.11000000000035</v>
      </c>
    </row>
    <row r="20" spans="1:9" ht="15" customHeight="1" x14ac:dyDescent="0.25">
      <c r="B20" s="312"/>
      <c r="C20" s="15">
        <v>10</v>
      </c>
      <c r="D20" s="545">
        <v>177.64</v>
      </c>
      <c r="E20" s="959">
        <v>44393</v>
      </c>
      <c r="F20" s="1038">
        <f t="shared" si="0"/>
        <v>177.64</v>
      </c>
      <c r="G20" s="546" t="s">
        <v>487</v>
      </c>
      <c r="H20" s="634">
        <v>60</v>
      </c>
      <c r="I20" s="295">
        <f t="shared" si="1"/>
        <v>696.47000000000037</v>
      </c>
    </row>
    <row r="21" spans="1:9" ht="15" customHeight="1" x14ac:dyDescent="0.25">
      <c r="B21" s="312"/>
      <c r="C21" s="15">
        <v>1</v>
      </c>
      <c r="D21" s="545">
        <v>18.86</v>
      </c>
      <c r="E21" s="959">
        <v>44394</v>
      </c>
      <c r="F21" s="1038">
        <f t="shared" si="0"/>
        <v>18.86</v>
      </c>
      <c r="G21" s="546" t="s">
        <v>490</v>
      </c>
      <c r="H21" s="634">
        <v>60</v>
      </c>
      <c r="I21" s="295">
        <f t="shared" si="1"/>
        <v>677.61000000000035</v>
      </c>
    </row>
    <row r="22" spans="1:9" ht="15" customHeight="1" x14ac:dyDescent="0.25">
      <c r="B22" s="312"/>
      <c r="C22" s="15">
        <v>10</v>
      </c>
      <c r="D22" s="545">
        <v>180.47</v>
      </c>
      <c r="E22" s="959">
        <v>44397</v>
      </c>
      <c r="F22" s="1038">
        <f t="shared" si="0"/>
        <v>180.47</v>
      </c>
      <c r="G22" s="636" t="s">
        <v>506</v>
      </c>
      <c r="H22" s="637">
        <v>60</v>
      </c>
      <c r="I22" s="295">
        <f t="shared" si="1"/>
        <v>497.14000000000033</v>
      </c>
    </row>
    <row r="23" spans="1:9" ht="15" customHeight="1" x14ac:dyDescent="0.25">
      <c r="B23" s="312"/>
      <c r="C23" s="15">
        <v>5</v>
      </c>
      <c r="D23" s="545">
        <v>92.88</v>
      </c>
      <c r="E23" s="959">
        <v>44398</v>
      </c>
      <c r="F23" s="1038">
        <f t="shared" si="0"/>
        <v>92.88</v>
      </c>
      <c r="G23" s="636" t="s">
        <v>518</v>
      </c>
      <c r="H23" s="637">
        <v>60</v>
      </c>
      <c r="I23" s="295">
        <f t="shared" si="1"/>
        <v>404.26000000000033</v>
      </c>
    </row>
    <row r="24" spans="1:9" ht="15" customHeight="1" x14ac:dyDescent="0.25">
      <c r="B24" s="312"/>
      <c r="C24" s="15">
        <v>10</v>
      </c>
      <c r="D24" s="545">
        <v>181.5</v>
      </c>
      <c r="E24" s="959">
        <v>44407</v>
      </c>
      <c r="F24" s="1038">
        <f t="shared" si="0"/>
        <v>181.5</v>
      </c>
      <c r="G24" s="636" t="s">
        <v>561</v>
      </c>
      <c r="H24" s="637">
        <v>60</v>
      </c>
      <c r="I24" s="295">
        <f t="shared" si="1"/>
        <v>222.76000000000033</v>
      </c>
    </row>
    <row r="25" spans="1:9" ht="15" customHeight="1" x14ac:dyDescent="0.25">
      <c r="B25" s="312"/>
      <c r="C25" s="15"/>
      <c r="D25" s="545">
        <f t="shared" ref="D25:D35" si="2">C25*B25</f>
        <v>0</v>
      </c>
      <c r="E25" s="959"/>
      <c r="F25" s="1038">
        <f t="shared" si="0"/>
        <v>0</v>
      </c>
      <c r="G25" s="636"/>
      <c r="H25" s="637"/>
      <c r="I25" s="295">
        <f t="shared" si="1"/>
        <v>222.76000000000033</v>
      </c>
    </row>
    <row r="26" spans="1:9" ht="15" customHeight="1" x14ac:dyDescent="0.25">
      <c r="B26" s="312"/>
      <c r="C26" s="15"/>
      <c r="D26" s="545">
        <f t="shared" si="2"/>
        <v>0</v>
      </c>
      <c r="E26" s="959"/>
      <c r="F26" s="1038">
        <f t="shared" si="0"/>
        <v>0</v>
      </c>
      <c r="G26" s="636"/>
      <c r="H26" s="637"/>
      <c r="I26" s="295">
        <f t="shared" si="1"/>
        <v>222.76000000000033</v>
      </c>
    </row>
    <row r="27" spans="1:9" ht="15" customHeight="1" x14ac:dyDescent="0.25">
      <c r="B27" s="312"/>
      <c r="C27" s="15"/>
      <c r="D27" s="545">
        <f t="shared" si="2"/>
        <v>0</v>
      </c>
      <c r="E27" s="959"/>
      <c r="F27" s="1038">
        <f t="shared" si="0"/>
        <v>0</v>
      </c>
      <c r="G27" s="636"/>
      <c r="H27" s="637"/>
      <c r="I27" s="251">
        <f t="shared" si="1"/>
        <v>222.76000000000033</v>
      </c>
    </row>
    <row r="28" spans="1:9" ht="15" customHeight="1" x14ac:dyDescent="0.25">
      <c r="A28" s="48"/>
      <c r="B28" s="312"/>
      <c r="C28" s="15"/>
      <c r="D28" s="545">
        <f t="shared" si="2"/>
        <v>0</v>
      </c>
      <c r="E28" s="959"/>
      <c r="F28" s="1038">
        <f t="shared" si="0"/>
        <v>0</v>
      </c>
      <c r="G28" s="636"/>
      <c r="H28" s="637"/>
      <c r="I28" s="251">
        <f t="shared" si="1"/>
        <v>222.76000000000033</v>
      </c>
    </row>
    <row r="29" spans="1:9" ht="15" customHeight="1" x14ac:dyDescent="0.25">
      <c r="A29" s="48"/>
      <c r="B29" s="312"/>
      <c r="C29" s="15"/>
      <c r="D29" s="545">
        <f t="shared" si="2"/>
        <v>0</v>
      </c>
      <c r="E29" s="959"/>
      <c r="F29" s="1038">
        <f t="shared" si="0"/>
        <v>0</v>
      </c>
      <c r="G29" s="546"/>
      <c r="H29" s="634"/>
      <c r="I29" s="295">
        <f t="shared" si="1"/>
        <v>222.76000000000033</v>
      </c>
    </row>
    <row r="30" spans="1:9" ht="15" customHeight="1" x14ac:dyDescent="0.25">
      <c r="A30" s="48"/>
      <c r="B30" s="312"/>
      <c r="C30" s="15"/>
      <c r="D30" s="545">
        <f t="shared" si="2"/>
        <v>0</v>
      </c>
      <c r="E30" s="959"/>
      <c r="F30" s="1038">
        <f t="shared" si="0"/>
        <v>0</v>
      </c>
      <c r="G30" s="546"/>
      <c r="H30" s="634"/>
      <c r="I30" s="295">
        <f t="shared" si="1"/>
        <v>222.76000000000033</v>
      </c>
    </row>
    <row r="31" spans="1:9" ht="15" customHeight="1" x14ac:dyDescent="0.25">
      <c r="A31" s="48"/>
      <c r="B31" s="312"/>
      <c r="C31" s="15"/>
      <c r="D31" s="777">
        <f t="shared" si="2"/>
        <v>0</v>
      </c>
      <c r="E31" s="922"/>
      <c r="F31" s="923">
        <f t="shared" si="0"/>
        <v>0</v>
      </c>
      <c r="G31" s="758"/>
      <c r="H31" s="759"/>
      <c r="I31" s="295">
        <f t="shared" si="1"/>
        <v>222.76000000000033</v>
      </c>
    </row>
    <row r="32" spans="1:9" ht="15" customHeight="1" x14ac:dyDescent="0.25">
      <c r="A32" s="48"/>
      <c r="B32" s="312"/>
      <c r="C32" s="15"/>
      <c r="D32" s="777">
        <f t="shared" si="2"/>
        <v>0</v>
      </c>
      <c r="E32" s="922"/>
      <c r="F32" s="923">
        <f t="shared" si="0"/>
        <v>0</v>
      </c>
      <c r="G32" s="758"/>
      <c r="H32" s="759"/>
      <c r="I32" s="295">
        <f t="shared" si="1"/>
        <v>222.76000000000033</v>
      </c>
    </row>
    <row r="33" spans="1:9" ht="15" customHeight="1" x14ac:dyDescent="0.25">
      <c r="A33" s="48"/>
      <c r="B33" s="312"/>
      <c r="C33" s="15"/>
      <c r="D33" s="777">
        <f t="shared" si="2"/>
        <v>0</v>
      </c>
      <c r="E33" s="922"/>
      <c r="F33" s="923">
        <f t="shared" si="0"/>
        <v>0</v>
      </c>
      <c r="G33" s="758"/>
      <c r="H33" s="759"/>
      <c r="I33" s="295">
        <f t="shared" si="1"/>
        <v>222.76000000000033</v>
      </c>
    </row>
    <row r="34" spans="1:9" ht="15" customHeight="1" x14ac:dyDescent="0.25">
      <c r="A34" s="48"/>
      <c r="B34" s="312"/>
      <c r="C34" s="15"/>
      <c r="D34" s="777">
        <f t="shared" si="2"/>
        <v>0</v>
      </c>
      <c r="E34" s="922"/>
      <c r="F34" s="923">
        <f t="shared" si="0"/>
        <v>0</v>
      </c>
      <c r="G34" s="758"/>
      <c r="H34" s="759"/>
      <c r="I34" s="295">
        <f t="shared" si="1"/>
        <v>222.76000000000033</v>
      </c>
    </row>
    <row r="35" spans="1:9" ht="15.75" thickBot="1" x14ac:dyDescent="0.3">
      <c r="A35" s="128"/>
      <c r="B35" s="312"/>
      <c r="C35" s="38"/>
      <c r="D35" s="72">
        <f t="shared" si="2"/>
        <v>0</v>
      </c>
      <c r="E35" s="238"/>
      <c r="F35" s="302">
        <f t="shared" si="0"/>
        <v>0</v>
      </c>
      <c r="G35" s="148"/>
      <c r="H35" s="228"/>
      <c r="I35" s="333"/>
    </row>
    <row r="36" spans="1:9" ht="15.75" thickTop="1" x14ac:dyDescent="0.25">
      <c r="A36" s="48">
        <f>SUM(A28:A35)</f>
        <v>0</v>
      </c>
      <c r="C36" s="76">
        <f>SUM(C8:C35)</f>
        <v>88</v>
      </c>
      <c r="D36" s="110">
        <f>SUM(D8:D35)</f>
        <v>1613.33</v>
      </c>
      <c r="E36" s="79"/>
      <c r="F36" s="110">
        <f>SUM(F8:F35)</f>
        <v>1613.33</v>
      </c>
    </row>
    <row r="37" spans="1:9" ht="15.75" thickBot="1" x14ac:dyDescent="0.3">
      <c r="A37" s="48"/>
    </row>
    <row r="38" spans="1:9" x14ac:dyDescent="0.25">
      <c r="B38" s="5"/>
      <c r="D38" s="1099" t="s">
        <v>21</v>
      </c>
      <c r="E38" s="1100"/>
      <c r="F38" s="150">
        <f>E4+E5-F36+E6</f>
        <v>222.76</v>
      </c>
    </row>
    <row r="39" spans="1:9" ht="15.75" thickBot="1" x14ac:dyDescent="0.3">
      <c r="A39" s="132"/>
      <c r="D39" s="932" t="s">
        <v>4</v>
      </c>
      <c r="E39" s="933"/>
      <c r="F39" s="50">
        <f>F4+F5-C36+F6</f>
        <v>12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9"/>
    <col min="10" max="10" width="19.140625" customWidth="1"/>
  </cols>
  <sheetData>
    <row r="1" spans="1:10" ht="40.5" x14ac:dyDescent="0.55000000000000004">
      <c r="A1" s="1108"/>
      <c r="B1" s="1108"/>
      <c r="C1" s="1108"/>
      <c r="D1" s="1108"/>
      <c r="E1" s="1108"/>
      <c r="F1" s="1108"/>
      <c r="G1" s="110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C4" s="304"/>
      <c r="D4" s="305"/>
      <c r="E4" s="296"/>
      <c r="F4" s="268"/>
      <c r="G4" s="39"/>
    </row>
    <row r="5" spans="1:10" x14ac:dyDescent="0.25">
      <c r="A5" s="1106"/>
      <c r="B5" s="1121" t="s">
        <v>104</v>
      </c>
      <c r="C5" s="304"/>
      <c r="D5" s="305"/>
      <c r="E5" s="296"/>
      <c r="F5" s="268"/>
      <c r="G5" s="303">
        <f>F40</f>
        <v>0</v>
      </c>
      <c r="H5" s="7">
        <f>E5-G5+E4+E6</f>
        <v>0</v>
      </c>
    </row>
    <row r="6" spans="1:10" ht="15.75" customHeight="1" thickBot="1" x14ac:dyDescent="0.3">
      <c r="A6" s="1106"/>
      <c r="B6" s="1122"/>
      <c r="C6" s="274"/>
      <c r="D6" s="163"/>
      <c r="E6" s="90"/>
      <c r="F6" s="76"/>
      <c r="G6" s="265"/>
    </row>
    <row r="7" spans="1:10" ht="16.5" customHeight="1" thickTop="1" thickBot="1" x14ac:dyDescent="0.3">
      <c r="A7" s="473"/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12"/>
      <c r="J7" s="24"/>
    </row>
    <row r="8" spans="1:10" ht="16.5" thickTop="1" x14ac:dyDescent="0.25">
      <c r="A8" s="58" t="s">
        <v>32</v>
      </c>
      <c r="B8" s="211">
        <f>F4+F5+F6-C8</f>
        <v>0</v>
      </c>
      <c r="C8" s="15"/>
      <c r="D8" s="72">
        <v>0</v>
      </c>
      <c r="E8" s="357"/>
      <c r="F8" s="302">
        <f t="shared" ref="F8:F15" si="0">D8</f>
        <v>0</v>
      </c>
      <c r="G8" s="291"/>
      <c r="H8" s="853"/>
      <c r="I8" s="953">
        <f>E4+E5+E6-F8</f>
        <v>0</v>
      </c>
      <c r="J8" s="854">
        <f>H8*F8</f>
        <v>0</v>
      </c>
    </row>
    <row r="9" spans="1:10" ht="15.75" x14ac:dyDescent="0.25">
      <c r="B9" s="211">
        <f>B8-C9</f>
        <v>0</v>
      </c>
      <c r="C9" s="855"/>
      <c r="D9" s="423">
        <v>0</v>
      </c>
      <c r="E9" s="359"/>
      <c r="F9" s="954">
        <f t="shared" si="0"/>
        <v>0</v>
      </c>
      <c r="G9" s="291"/>
      <c r="H9" s="314"/>
      <c r="I9" s="955">
        <f>I8-F9</f>
        <v>0</v>
      </c>
      <c r="J9" s="859">
        <f t="shared" ref="J9:J39" si="1">H9*F9</f>
        <v>0</v>
      </c>
    </row>
    <row r="10" spans="1:10" ht="15.75" x14ac:dyDescent="0.25">
      <c r="B10" s="211">
        <f t="shared" ref="B10:B39" si="2">B9-C10</f>
        <v>0</v>
      </c>
      <c r="C10" s="855"/>
      <c r="D10" s="423">
        <f t="shared" ref="D10:D18" si="3">C10*B10</f>
        <v>0</v>
      </c>
      <c r="E10" s="359"/>
      <c r="F10" s="954">
        <f t="shared" si="0"/>
        <v>0</v>
      </c>
      <c r="G10" s="291"/>
      <c r="H10" s="314"/>
      <c r="I10" s="955">
        <f t="shared" ref="I10:I38" si="4">I9-F10</f>
        <v>0</v>
      </c>
      <c r="J10" s="952">
        <f t="shared" si="1"/>
        <v>0</v>
      </c>
    </row>
    <row r="11" spans="1:10" ht="15.75" x14ac:dyDescent="0.25">
      <c r="A11" s="58" t="s">
        <v>33</v>
      </c>
      <c r="B11" s="211">
        <f t="shared" si="2"/>
        <v>0</v>
      </c>
      <c r="C11" s="855"/>
      <c r="D11" s="423">
        <f t="shared" si="3"/>
        <v>0</v>
      </c>
      <c r="E11" s="359"/>
      <c r="F11" s="954">
        <f t="shared" si="0"/>
        <v>0</v>
      </c>
      <c r="G11" s="291"/>
      <c r="H11" s="314"/>
      <c r="I11" s="955">
        <f t="shared" si="4"/>
        <v>0</v>
      </c>
      <c r="J11" s="952">
        <f t="shared" si="1"/>
        <v>0</v>
      </c>
    </row>
    <row r="12" spans="1:10" ht="15.75" x14ac:dyDescent="0.25">
      <c r="B12" s="211">
        <f t="shared" si="2"/>
        <v>0</v>
      </c>
      <c r="C12" s="855"/>
      <c r="D12" s="423">
        <f t="shared" si="3"/>
        <v>0</v>
      </c>
      <c r="E12" s="359"/>
      <c r="F12" s="954">
        <f t="shared" si="0"/>
        <v>0</v>
      </c>
      <c r="G12" s="291"/>
      <c r="H12" s="314"/>
      <c r="I12" s="955">
        <f t="shared" si="4"/>
        <v>0</v>
      </c>
      <c r="J12" s="952">
        <f t="shared" si="1"/>
        <v>0</v>
      </c>
    </row>
    <row r="13" spans="1:10" ht="15.75" x14ac:dyDescent="0.25">
      <c r="A13" s="19"/>
      <c r="B13" s="211">
        <f t="shared" si="2"/>
        <v>0</v>
      </c>
      <c r="C13" s="856"/>
      <c r="D13" s="423">
        <f t="shared" si="3"/>
        <v>0</v>
      </c>
      <c r="E13" s="359"/>
      <c r="F13" s="954">
        <f t="shared" si="0"/>
        <v>0</v>
      </c>
      <c r="G13" s="291"/>
      <c r="H13" s="314"/>
      <c r="I13" s="955">
        <f t="shared" si="4"/>
        <v>0</v>
      </c>
      <c r="J13" s="952">
        <f t="shared" si="1"/>
        <v>0</v>
      </c>
    </row>
    <row r="14" spans="1:10" ht="15.75" x14ac:dyDescent="0.25">
      <c r="B14" s="211">
        <f t="shared" si="2"/>
        <v>0</v>
      </c>
      <c r="C14" s="855"/>
      <c r="D14" s="423">
        <f t="shared" si="3"/>
        <v>0</v>
      </c>
      <c r="E14" s="359"/>
      <c r="F14" s="857">
        <f t="shared" si="0"/>
        <v>0</v>
      </c>
      <c r="G14" s="291"/>
      <c r="H14" s="314"/>
      <c r="I14" s="955">
        <f t="shared" si="4"/>
        <v>0</v>
      </c>
      <c r="J14" s="859">
        <f t="shared" si="1"/>
        <v>0</v>
      </c>
    </row>
    <row r="15" spans="1:10" ht="15.75" x14ac:dyDescent="0.25">
      <c r="B15" s="211">
        <f t="shared" si="2"/>
        <v>0</v>
      </c>
      <c r="C15" s="855"/>
      <c r="D15" s="423">
        <f t="shared" si="3"/>
        <v>0</v>
      </c>
      <c r="E15" s="359"/>
      <c r="F15" s="857">
        <f t="shared" si="0"/>
        <v>0</v>
      </c>
      <c r="G15" s="73"/>
      <c r="H15" s="729"/>
      <c r="I15" s="956">
        <f t="shared" si="4"/>
        <v>0</v>
      </c>
      <c r="J15" s="859">
        <f t="shared" si="1"/>
        <v>0</v>
      </c>
    </row>
    <row r="16" spans="1:10" ht="15.75" x14ac:dyDescent="0.25">
      <c r="B16" s="211">
        <f t="shared" si="2"/>
        <v>0</v>
      </c>
      <c r="C16" s="855"/>
      <c r="D16" s="423">
        <f t="shared" si="3"/>
        <v>0</v>
      </c>
      <c r="E16" s="359"/>
      <c r="F16" s="857">
        <f>D16</f>
        <v>0</v>
      </c>
      <c r="G16" s="73"/>
      <c r="H16" s="729"/>
      <c r="I16" s="956">
        <f t="shared" si="4"/>
        <v>0</v>
      </c>
      <c r="J16" s="859">
        <f t="shared" si="1"/>
        <v>0</v>
      </c>
    </row>
    <row r="17" spans="1:10" ht="15.75" x14ac:dyDescent="0.25">
      <c r="B17" s="211">
        <f t="shared" si="2"/>
        <v>0</v>
      </c>
      <c r="C17" s="855"/>
      <c r="D17" s="423">
        <f t="shared" si="3"/>
        <v>0</v>
      </c>
      <c r="E17" s="359"/>
      <c r="F17" s="857">
        <f>D17</f>
        <v>0</v>
      </c>
      <c r="G17" s="73"/>
      <c r="H17" s="729"/>
      <c r="I17" s="956">
        <f t="shared" si="4"/>
        <v>0</v>
      </c>
      <c r="J17" s="859">
        <f t="shared" si="1"/>
        <v>0</v>
      </c>
    </row>
    <row r="18" spans="1:10" ht="15.75" x14ac:dyDescent="0.25">
      <c r="B18" s="211">
        <f t="shared" si="2"/>
        <v>0</v>
      </c>
      <c r="C18" s="855"/>
      <c r="D18" s="423">
        <f t="shared" si="3"/>
        <v>0</v>
      </c>
      <c r="E18" s="359"/>
      <c r="F18" s="857">
        <f t="shared" ref="F18:F39" si="5">D18</f>
        <v>0</v>
      </c>
      <c r="G18" s="73"/>
      <c r="H18" s="729"/>
      <c r="I18" s="956">
        <f t="shared" si="4"/>
        <v>0</v>
      </c>
      <c r="J18" s="859">
        <f t="shared" si="1"/>
        <v>0</v>
      </c>
    </row>
    <row r="19" spans="1:10" ht="15.75" x14ac:dyDescent="0.25">
      <c r="B19" s="211">
        <f t="shared" si="2"/>
        <v>0</v>
      </c>
      <c r="C19" s="855"/>
      <c r="D19" s="423">
        <f t="shared" ref="D19:D39" si="6">C19*B19</f>
        <v>0</v>
      </c>
      <c r="E19" s="359"/>
      <c r="F19" s="857">
        <f t="shared" si="5"/>
        <v>0</v>
      </c>
      <c r="G19" s="291"/>
      <c r="H19" s="314"/>
      <c r="I19" s="955">
        <f t="shared" si="4"/>
        <v>0</v>
      </c>
      <c r="J19" s="859">
        <f t="shared" si="1"/>
        <v>0</v>
      </c>
    </row>
    <row r="20" spans="1:10" ht="15.75" x14ac:dyDescent="0.25">
      <c r="B20" s="211">
        <f t="shared" si="2"/>
        <v>0</v>
      </c>
      <c r="C20" s="855"/>
      <c r="D20" s="423">
        <f t="shared" si="6"/>
        <v>0</v>
      </c>
      <c r="E20" s="359"/>
      <c r="F20" s="857">
        <f t="shared" si="5"/>
        <v>0</v>
      </c>
      <c r="G20" s="291"/>
      <c r="H20" s="314"/>
      <c r="I20" s="955">
        <f t="shared" si="4"/>
        <v>0</v>
      </c>
      <c r="J20" s="859">
        <f t="shared" si="1"/>
        <v>0</v>
      </c>
    </row>
    <row r="21" spans="1:10" ht="15.75" x14ac:dyDescent="0.25">
      <c r="B21" s="211">
        <f t="shared" si="2"/>
        <v>0</v>
      </c>
      <c r="C21" s="855"/>
      <c r="D21" s="423">
        <f t="shared" si="6"/>
        <v>0</v>
      </c>
      <c r="E21" s="359"/>
      <c r="F21" s="857">
        <f t="shared" si="5"/>
        <v>0</v>
      </c>
      <c r="G21" s="291"/>
      <c r="H21" s="314"/>
      <c r="I21" s="955">
        <f t="shared" si="4"/>
        <v>0</v>
      </c>
      <c r="J21" s="859">
        <f t="shared" si="1"/>
        <v>0</v>
      </c>
    </row>
    <row r="22" spans="1:10" ht="15.75" x14ac:dyDescent="0.25">
      <c r="B22" s="211">
        <f t="shared" si="2"/>
        <v>0</v>
      </c>
      <c r="C22" s="855"/>
      <c r="D22" s="423">
        <f t="shared" si="6"/>
        <v>0</v>
      </c>
      <c r="E22" s="359"/>
      <c r="F22" s="857">
        <f t="shared" si="5"/>
        <v>0</v>
      </c>
      <c r="G22" s="291"/>
      <c r="H22" s="314"/>
      <c r="I22" s="955">
        <f t="shared" si="4"/>
        <v>0</v>
      </c>
      <c r="J22" s="859">
        <f t="shared" si="1"/>
        <v>0</v>
      </c>
    </row>
    <row r="23" spans="1:10" ht="15.75" x14ac:dyDescent="0.25">
      <c r="B23" s="211">
        <f t="shared" si="2"/>
        <v>0</v>
      </c>
      <c r="C23" s="855"/>
      <c r="D23" s="423">
        <f t="shared" si="6"/>
        <v>0</v>
      </c>
      <c r="E23" s="359"/>
      <c r="F23" s="857">
        <f t="shared" si="5"/>
        <v>0</v>
      </c>
      <c r="G23" s="291"/>
      <c r="H23" s="314"/>
      <c r="I23" s="955">
        <f t="shared" si="4"/>
        <v>0</v>
      </c>
      <c r="J23" s="859">
        <f t="shared" si="1"/>
        <v>0</v>
      </c>
    </row>
    <row r="24" spans="1:10" ht="15.75" x14ac:dyDescent="0.25">
      <c r="B24" s="211">
        <f t="shared" si="2"/>
        <v>0</v>
      </c>
      <c r="C24" s="855"/>
      <c r="D24" s="423">
        <f t="shared" si="6"/>
        <v>0</v>
      </c>
      <c r="E24" s="359"/>
      <c r="F24" s="857">
        <f t="shared" si="5"/>
        <v>0</v>
      </c>
      <c r="G24" s="291"/>
      <c r="H24" s="314"/>
      <c r="I24" s="955">
        <f t="shared" si="4"/>
        <v>0</v>
      </c>
      <c r="J24" s="859">
        <f t="shared" si="1"/>
        <v>0</v>
      </c>
    </row>
    <row r="25" spans="1:10" ht="15.75" x14ac:dyDescent="0.25">
      <c r="B25" s="211">
        <f t="shared" si="2"/>
        <v>0</v>
      </c>
      <c r="C25" s="855"/>
      <c r="D25" s="423">
        <f t="shared" si="6"/>
        <v>0</v>
      </c>
      <c r="E25" s="359"/>
      <c r="F25" s="857">
        <f t="shared" si="5"/>
        <v>0</v>
      </c>
      <c r="G25" s="291"/>
      <c r="H25" s="314"/>
      <c r="I25" s="955">
        <f t="shared" si="4"/>
        <v>0</v>
      </c>
      <c r="J25" s="859">
        <f t="shared" si="1"/>
        <v>0</v>
      </c>
    </row>
    <row r="26" spans="1:10" ht="15.75" x14ac:dyDescent="0.25">
      <c r="B26" s="211">
        <f t="shared" si="2"/>
        <v>0</v>
      </c>
      <c r="C26" s="855"/>
      <c r="D26" s="423">
        <f t="shared" si="6"/>
        <v>0</v>
      </c>
      <c r="E26" s="359"/>
      <c r="F26" s="857">
        <f t="shared" si="5"/>
        <v>0</v>
      </c>
      <c r="G26" s="73"/>
      <c r="H26" s="729"/>
      <c r="I26" s="956">
        <f t="shared" si="4"/>
        <v>0</v>
      </c>
      <c r="J26" s="859">
        <f t="shared" si="1"/>
        <v>0</v>
      </c>
    </row>
    <row r="27" spans="1:10" ht="15.75" x14ac:dyDescent="0.25">
      <c r="B27" s="211">
        <f t="shared" si="2"/>
        <v>0</v>
      </c>
      <c r="C27" s="855"/>
      <c r="D27" s="423">
        <f t="shared" si="6"/>
        <v>0</v>
      </c>
      <c r="E27" s="359"/>
      <c r="F27" s="857">
        <f t="shared" si="5"/>
        <v>0</v>
      </c>
      <c r="G27" s="73"/>
      <c r="H27" s="729"/>
      <c r="I27" s="956">
        <f t="shared" si="4"/>
        <v>0</v>
      </c>
      <c r="J27" s="859">
        <f t="shared" si="1"/>
        <v>0</v>
      </c>
    </row>
    <row r="28" spans="1:10" ht="15.75" x14ac:dyDescent="0.25">
      <c r="B28" s="211">
        <f t="shared" si="2"/>
        <v>0</v>
      </c>
      <c r="C28" s="855"/>
      <c r="D28" s="423">
        <f t="shared" si="6"/>
        <v>0</v>
      </c>
      <c r="E28" s="359"/>
      <c r="F28" s="857">
        <f t="shared" si="5"/>
        <v>0</v>
      </c>
      <c r="G28" s="73"/>
      <c r="H28" s="729"/>
      <c r="I28" s="956">
        <f t="shared" si="4"/>
        <v>0</v>
      </c>
      <c r="J28" s="859">
        <f t="shared" si="1"/>
        <v>0</v>
      </c>
    </row>
    <row r="29" spans="1:10" ht="15.75" x14ac:dyDescent="0.25">
      <c r="A29" s="48"/>
      <c r="B29" s="211">
        <f t="shared" si="2"/>
        <v>0</v>
      </c>
      <c r="C29" s="855"/>
      <c r="D29" s="423">
        <f t="shared" si="6"/>
        <v>0</v>
      </c>
      <c r="E29" s="359"/>
      <c r="F29" s="857">
        <f t="shared" si="5"/>
        <v>0</v>
      </c>
      <c r="G29" s="73"/>
      <c r="H29" s="729"/>
      <c r="I29" s="956">
        <f t="shared" si="4"/>
        <v>0</v>
      </c>
      <c r="J29" s="859">
        <f t="shared" si="1"/>
        <v>0</v>
      </c>
    </row>
    <row r="30" spans="1:10" ht="15.75" x14ac:dyDescent="0.25">
      <c r="A30" s="48"/>
      <c r="B30" s="211">
        <f t="shared" si="2"/>
        <v>0</v>
      </c>
      <c r="C30" s="855"/>
      <c r="D30" s="423">
        <f t="shared" si="6"/>
        <v>0</v>
      </c>
      <c r="E30" s="359"/>
      <c r="F30" s="857">
        <f t="shared" si="5"/>
        <v>0</v>
      </c>
      <c r="G30" s="73"/>
      <c r="H30" s="729"/>
      <c r="I30" s="956">
        <f t="shared" si="4"/>
        <v>0</v>
      </c>
      <c r="J30" s="859">
        <f t="shared" si="1"/>
        <v>0</v>
      </c>
    </row>
    <row r="31" spans="1:10" ht="15.75" x14ac:dyDescent="0.25">
      <c r="A31" s="48"/>
      <c r="B31" s="211">
        <f t="shared" si="2"/>
        <v>0</v>
      </c>
      <c r="C31" s="855"/>
      <c r="D31" s="423">
        <f t="shared" si="6"/>
        <v>0</v>
      </c>
      <c r="E31" s="359"/>
      <c r="F31" s="857">
        <f t="shared" si="5"/>
        <v>0</v>
      </c>
      <c r="G31" s="73"/>
      <c r="H31" s="729"/>
      <c r="I31" s="956">
        <f t="shared" si="4"/>
        <v>0</v>
      </c>
      <c r="J31" s="859">
        <f t="shared" si="1"/>
        <v>0</v>
      </c>
    </row>
    <row r="32" spans="1:10" ht="15.75" x14ac:dyDescent="0.25">
      <c r="A32" s="48"/>
      <c r="B32" s="211">
        <f t="shared" si="2"/>
        <v>0</v>
      </c>
      <c r="C32" s="855"/>
      <c r="D32" s="423">
        <f t="shared" si="6"/>
        <v>0</v>
      </c>
      <c r="E32" s="359"/>
      <c r="F32" s="857">
        <f t="shared" si="5"/>
        <v>0</v>
      </c>
      <c r="G32" s="73"/>
      <c r="H32" s="729"/>
      <c r="I32" s="956">
        <f t="shared" si="4"/>
        <v>0</v>
      </c>
      <c r="J32" s="859">
        <f t="shared" si="1"/>
        <v>0</v>
      </c>
    </row>
    <row r="33" spans="1:10" ht="15.75" x14ac:dyDescent="0.25">
      <c r="A33" s="48"/>
      <c r="B33" s="211">
        <f t="shared" si="2"/>
        <v>0</v>
      </c>
      <c r="C33" s="855"/>
      <c r="D33" s="423">
        <f t="shared" si="6"/>
        <v>0</v>
      </c>
      <c r="E33" s="359"/>
      <c r="F33" s="857">
        <f t="shared" si="5"/>
        <v>0</v>
      </c>
      <c r="G33" s="73"/>
      <c r="H33" s="729"/>
      <c r="I33" s="956">
        <f t="shared" si="4"/>
        <v>0</v>
      </c>
      <c r="J33" s="859">
        <f t="shared" si="1"/>
        <v>0</v>
      </c>
    </row>
    <row r="34" spans="1:10" ht="15.75" x14ac:dyDescent="0.25">
      <c r="A34" s="48"/>
      <c r="B34" s="211">
        <f t="shared" si="2"/>
        <v>0</v>
      </c>
      <c r="C34" s="855"/>
      <c r="D34" s="423">
        <f t="shared" si="6"/>
        <v>0</v>
      </c>
      <c r="E34" s="359"/>
      <c r="F34" s="857">
        <f t="shared" si="5"/>
        <v>0</v>
      </c>
      <c r="G34" s="73"/>
      <c r="H34" s="729"/>
      <c r="I34" s="956">
        <f t="shared" si="4"/>
        <v>0</v>
      </c>
      <c r="J34" s="859">
        <f t="shared" si="1"/>
        <v>0</v>
      </c>
    </row>
    <row r="35" spans="1:10" ht="15.75" x14ac:dyDescent="0.25">
      <c r="A35" s="48"/>
      <c r="B35" s="211">
        <f t="shared" si="2"/>
        <v>0</v>
      </c>
      <c r="C35" s="855"/>
      <c r="D35" s="423">
        <f t="shared" si="6"/>
        <v>0</v>
      </c>
      <c r="E35" s="359"/>
      <c r="F35" s="857">
        <f t="shared" si="5"/>
        <v>0</v>
      </c>
      <c r="G35" s="73"/>
      <c r="H35" s="729"/>
      <c r="I35" s="858">
        <f t="shared" si="4"/>
        <v>0</v>
      </c>
      <c r="J35" s="859">
        <f t="shared" si="1"/>
        <v>0</v>
      </c>
    </row>
    <row r="36" spans="1:10" ht="15.75" x14ac:dyDescent="0.25">
      <c r="A36" s="48"/>
      <c r="B36" s="211">
        <f t="shared" si="2"/>
        <v>0</v>
      </c>
      <c r="C36" s="855"/>
      <c r="D36" s="423">
        <f t="shared" si="6"/>
        <v>0</v>
      </c>
      <c r="E36" s="359"/>
      <c r="F36" s="857">
        <f t="shared" si="5"/>
        <v>0</v>
      </c>
      <c r="G36" s="73"/>
      <c r="H36" s="729"/>
      <c r="I36" s="858">
        <f t="shared" si="4"/>
        <v>0</v>
      </c>
      <c r="J36" s="859">
        <f t="shared" si="1"/>
        <v>0</v>
      </c>
    </row>
    <row r="37" spans="1:10" ht="15.75" x14ac:dyDescent="0.25">
      <c r="A37" s="48"/>
      <c r="B37" s="211">
        <f t="shared" si="2"/>
        <v>0</v>
      </c>
      <c r="C37" s="855"/>
      <c r="D37" s="423">
        <f t="shared" si="6"/>
        <v>0</v>
      </c>
      <c r="E37" s="359"/>
      <c r="F37" s="857">
        <f t="shared" si="5"/>
        <v>0</v>
      </c>
      <c r="G37" s="73"/>
      <c r="H37" s="729"/>
      <c r="I37" s="858">
        <f t="shared" si="4"/>
        <v>0</v>
      </c>
      <c r="J37" s="859">
        <f t="shared" si="1"/>
        <v>0</v>
      </c>
    </row>
    <row r="38" spans="1:10" ht="15.75" x14ac:dyDescent="0.25">
      <c r="A38" s="48"/>
      <c r="B38" s="211">
        <f t="shared" si="2"/>
        <v>0</v>
      </c>
      <c r="C38" s="855"/>
      <c r="D38" s="423">
        <f t="shared" si="6"/>
        <v>0</v>
      </c>
      <c r="E38" s="359"/>
      <c r="F38" s="857">
        <f t="shared" si="5"/>
        <v>0</v>
      </c>
      <c r="G38" s="73"/>
      <c r="H38" s="729"/>
      <c r="I38" s="858">
        <f t="shared" si="4"/>
        <v>0</v>
      </c>
      <c r="J38" s="859">
        <f t="shared" si="1"/>
        <v>0</v>
      </c>
    </row>
    <row r="39" spans="1:10" ht="15.75" thickBot="1" x14ac:dyDescent="0.3">
      <c r="A39" s="128"/>
      <c r="B39" s="212">
        <f t="shared" si="2"/>
        <v>0</v>
      </c>
      <c r="C39" s="38"/>
      <c r="D39" s="164">
        <f t="shared" si="6"/>
        <v>0</v>
      </c>
      <c r="E39" s="238"/>
      <c r="F39" s="239">
        <f t="shared" si="5"/>
        <v>0</v>
      </c>
      <c r="G39" s="148"/>
      <c r="H39" s="228"/>
      <c r="I39" s="851"/>
      <c r="J39" s="852">
        <f t="shared" si="1"/>
        <v>0</v>
      </c>
    </row>
    <row r="40" spans="1:10" ht="15.75" thickTop="1" x14ac:dyDescent="0.25">
      <c r="A40" s="48">
        <f>SUM(A29:A39)</f>
        <v>0</v>
      </c>
      <c r="C40" s="76">
        <f>SUM(C8:C39)</f>
        <v>0</v>
      </c>
      <c r="D40" s="110">
        <f>SUM(D8:D39)</f>
        <v>0</v>
      </c>
      <c r="E40" s="79"/>
      <c r="F40" s="110">
        <f>SUM(F8:F39)</f>
        <v>0</v>
      </c>
    </row>
    <row r="41" spans="1:10" ht="15.75" thickBot="1" x14ac:dyDescent="0.3">
      <c r="A41" s="48"/>
    </row>
    <row r="42" spans="1:10" x14ac:dyDescent="0.25">
      <c r="B42" s="5"/>
      <c r="D42" s="1099" t="s">
        <v>21</v>
      </c>
      <c r="E42" s="1100"/>
      <c r="F42" s="150">
        <f>E4+E5-F40+E6</f>
        <v>0</v>
      </c>
    </row>
    <row r="43" spans="1:10" ht="15.75" thickBot="1" x14ac:dyDescent="0.3">
      <c r="A43" s="132"/>
      <c r="D43" s="469" t="s">
        <v>4</v>
      </c>
      <c r="E43" s="470"/>
      <c r="F43" s="50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C A N A L E S       </vt:lpstr>
      <vt:lpstr>ARRACHERAS 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ESPALDILLA    SH     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2021-08-25T15:33:33Z</dcterms:modified>
</cp:coreProperties>
</file>