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8" i="38" l="1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<sst xmlns="http://schemas.openxmlformats.org/spreadsheetml/2006/main" count="2630" uniqueCount="382">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</sst>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64" fontId="7" fillId="4" borderId="82" xfId="0" applyNumberFormat="1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J6" activePane="bottomRight" state="frozen"/>
      <selection pane="topRight" activeCell="B1" sqref="B1"/>
      <selection pane="bottomLeft" activeCell="A3" sqref="A3"/>
      <selection pane="bottomRight" activeCell="R19" sqref="R1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63" t="s">
        <v>26</v>
      </c>
      <c r="L1" s="738"/>
      <c r="M1" s="1065" t="s">
        <v>27</v>
      </c>
      <c r="N1" s="494"/>
      <c r="P1" s="98" t="s">
        <v>38</v>
      </c>
      <c r="Q1" s="106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64"/>
      <c r="L2" s="739" t="s">
        <v>29</v>
      </c>
      <c r="M2" s="1066"/>
      <c r="N2" s="495" t="s">
        <v>29</v>
      </c>
      <c r="O2" s="655" t="s">
        <v>30</v>
      </c>
      <c r="P2" s="99" t="s">
        <v>39</v>
      </c>
      <c r="Q2" s="106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>
        <v>9913</v>
      </c>
      <c r="L4" s="639" t="s">
        <v>344</v>
      </c>
      <c r="M4" s="638">
        <v>30160</v>
      </c>
      <c r="N4" s="640" t="s">
        <v>344</v>
      </c>
      <c r="O4" s="656">
        <v>1928590</v>
      </c>
      <c r="P4" s="641"/>
      <c r="Q4" s="920">
        <f>43864.82*20.043</f>
        <v>879182.58725999994</v>
      </c>
      <c r="R4" s="92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>
        <v>11963</v>
      </c>
      <c r="L5" s="639" t="s">
        <v>344</v>
      </c>
      <c r="M5" s="638">
        <v>30160</v>
      </c>
      <c r="N5" s="640" t="s">
        <v>344</v>
      </c>
      <c r="O5" s="643">
        <v>1928591</v>
      </c>
      <c r="P5" s="641"/>
      <c r="Q5" s="1047">
        <f>43968.98*20.043</f>
        <v>881270.26614000008</v>
      </c>
      <c r="R5" s="1048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8">
        <v>11813</v>
      </c>
      <c r="L6" s="639" t="s">
        <v>345</v>
      </c>
      <c r="M6" s="638">
        <v>30160</v>
      </c>
      <c r="N6" s="640" t="s">
        <v>346</v>
      </c>
      <c r="O6" s="643">
        <v>504072</v>
      </c>
      <c r="P6" s="641"/>
      <c r="Q6" s="641">
        <f>40000*19.855+4495.12*19.94</f>
        <v>883832.69279999996</v>
      </c>
      <c r="R6" s="1049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4">
        <v>11973</v>
      </c>
      <c r="L7" s="639" t="s">
        <v>346</v>
      </c>
      <c r="M7" s="638">
        <v>30160</v>
      </c>
      <c r="N7" s="640" t="s">
        <v>347</v>
      </c>
      <c r="O7" s="643">
        <v>506859</v>
      </c>
      <c r="P7" s="645"/>
      <c r="Q7" s="641">
        <f>43447.12*19.94</f>
        <v>866335.57280000008</v>
      </c>
      <c r="R7" s="642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8">
        <v>11813</v>
      </c>
      <c r="L8" s="639" t="s">
        <v>347</v>
      </c>
      <c r="M8" s="638">
        <v>30160</v>
      </c>
      <c r="N8" s="640" t="s">
        <v>353</v>
      </c>
      <c r="O8" s="656">
        <v>1929533</v>
      </c>
      <c r="P8" s="615"/>
      <c r="Q8" s="1047">
        <f>44949.93*19.83</f>
        <v>891357.1118999999</v>
      </c>
      <c r="R8" s="1048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8">
        <v>9913</v>
      </c>
      <c r="L9" s="639" t="s">
        <v>347</v>
      </c>
      <c r="M9" s="638">
        <v>30160</v>
      </c>
      <c r="N9" s="640" t="s">
        <v>354</v>
      </c>
      <c r="O9" s="643">
        <v>1929534</v>
      </c>
      <c r="P9" s="576"/>
      <c r="Q9" s="641">
        <f>45618.04*19.85</f>
        <v>905518.09400000004</v>
      </c>
      <c r="R9" s="642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8">
        <v>10963</v>
      </c>
      <c r="L10" s="639" t="s">
        <v>348</v>
      </c>
      <c r="M10" s="638">
        <v>30160</v>
      </c>
      <c r="N10" s="640" t="s">
        <v>349</v>
      </c>
      <c r="O10" s="643">
        <v>1930711</v>
      </c>
      <c r="P10" s="641"/>
      <c r="Q10" s="641">
        <f>37719.31*19.91</f>
        <v>750991.4621</v>
      </c>
      <c r="R10" s="642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8">
        <v>11813</v>
      </c>
      <c r="L11" s="639" t="s">
        <v>348</v>
      </c>
      <c r="M11" s="638">
        <v>30160</v>
      </c>
      <c r="N11" s="640" t="s">
        <v>349</v>
      </c>
      <c r="O11" s="657">
        <v>1930712</v>
      </c>
      <c r="P11" s="802"/>
      <c r="Q11" s="641">
        <f>37182.07*19.91</f>
        <v>740295.01370000001</v>
      </c>
      <c r="R11" s="642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8">
        <v>11813</v>
      </c>
      <c r="L12" s="639" t="s">
        <v>350</v>
      </c>
      <c r="M12" s="638">
        <v>30160</v>
      </c>
      <c r="N12" s="640" t="s">
        <v>350</v>
      </c>
      <c r="O12" s="657">
        <v>514096</v>
      </c>
      <c r="P12" s="576"/>
      <c r="Q12" s="641">
        <f>36496.43*20.05</f>
        <v>731753.42150000005</v>
      </c>
      <c r="R12" s="642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327</v>
      </c>
      <c r="K13" s="638">
        <v>11963</v>
      </c>
      <c r="L13" s="639" t="s">
        <v>350</v>
      </c>
      <c r="M13" s="638">
        <v>30160</v>
      </c>
      <c r="N13" s="640" t="s">
        <v>351</v>
      </c>
      <c r="O13" s="657">
        <v>515669</v>
      </c>
      <c r="P13" s="647"/>
      <c r="Q13" s="644">
        <f>37232.42*19.935</f>
        <v>742228.29269999987</v>
      </c>
      <c r="R13" s="642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8">
        <v>11963</v>
      </c>
      <c r="L14" s="639" t="s">
        <v>350</v>
      </c>
      <c r="M14" s="638">
        <v>30160</v>
      </c>
      <c r="N14" s="640" t="s">
        <v>352</v>
      </c>
      <c r="O14" s="643">
        <v>1931914</v>
      </c>
      <c r="P14" s="576"/>
      <c r="Q14" s="644">
        <f>36299.91*19.96</f>
        <v>724546.20360000012</v>
      </c>
      <c r="R14" s="648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332</v>
      </c>
      <c r="K15" s="638">
        <v>9663</v>
      </c>
      <c r="L15" s="639" t="s">
        <v>351</v>
      </c>
      <c r="M15" s="638">
        <v>30160</v>
      </c>
      <c r="N15" s="649" t="s">
        <v>352</v>
      </c>
      <c r="O15" s="656">
        <v>1932326</v>
      </c>
      <c r="P15" s="576"/>
      <c r="Q15" s="644">
        <f>36409.71*20.06</f>
        <v>730378.78259999992</v>
      </c>
      <c r="R15" s="650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 t="s">
        <v>366</v>
      </c>
      <c r="K16" s="638">
        <v>11963</v>
      </c>
      <c r="L16" s="639" t="s">
        <v>381</v>
      </c>
      <c r="M16" s="638">
        <v>30160</v>
      </c>
      <c r="N16" s="649" t="s">
        <v>374</v>
      </c>
      <c r="O16" s="643">
        <v>1933453</v>
      </c>
      <c r="P16" s="647"/>
      <c r="Q16" s="641">
        <f>34485.83*20.136</f>
        <v>694406.67287999997</v>
      </c>
      <c r="R16" s="642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9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8">
        <v>9663</v>
      </c>
      <c r="L17" s="639" t="s">
        <v>374</v>
      </c>
      <c r="M17" s="638">
        <v>30160</v>
      </c>
      <c r="N17" s="649" t="s">
        <v>375</v>
      </c>
      <c r="O17" s="643">
        <v>1933452</v>
      </c>
      <c r="P17" s="647"/>
      <c r="Q17" s="641">
        <f>34446.64*20.14</f>
        <v>693755.32960000006</v>
      </c>
      <c r="R17" s="648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9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4">
        <v>10963</v>
      </c>
      <c r="L18" s="741" t="s">
        <v>374</v>
      </c>
      <c r="M18" s="638">
        <v>30160</v>
      </c>
      <c r="N18" s="640" t="s">
        <v>372</v>
      </c>
      <c r="O18" s="658">
        <v>5666</v>
      </c>
      <c r="P18" s="641"/>
      <c r="Q18" s="641">
        <f>33946.87*20</f>
        <v>678937.4</v>
      </c>
      <c r="R18" s="642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9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8">
        <v>11813</v>
      </c>
      <c r="L19" s="639" t="s">
        <v>375</v>
      </c>
      <c r="M19" s="638">
        <v>30160</v>
      </c>
      <c r="N19" s="640" t="s">
        <v>376</v>
      </c>
      <c r="O19" s="643">
        <v>7421</v>
      </c>
      <c r="P19" s="576"/>
      <c r="Q19" s="641">
        <f>33888.18*20.145</f>
        <v>682677.3861</v>
      </c>
      <c r="R19" s="651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9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8">
        <v>9663</v>
      </c>
      <c r="L20" s="639" t="s">
        <v>376</v>
      </c>
      <c r="M20" s="638">
        <v>30160</v>
      </c>
      <c r="N20" s="640" t="s">
        <v>377</v>
      </c>
      <c r="O20" s="643">
        <v>1934701</v>
      </c>
      <c r="P20" s="641"/>
      <c r="Q20" s="641">
        <f>33209.23*19.91</f>
        <v>661195.76930000004</v>
      </c>
      <c r="R20" s="651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9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8">
        <v>10963</v>
      </c>
      <c r="L21" s="639" t="s">
        <v>376</v>
      </c>
      <c r="M21" s="638">
        <v>30160</v>
      </c>
      <c r="N21" s="640" t="s">
        <v>378</v>
      </c>
      <c r="O21" s="643">
        <v>1934702</v>
      </c>
      <c r="P21" s="641"/>
      <c r="Q21" s="641">
        <f>32818.28*19.895</f>
        <v>652919.68059999996</v>
      </c>
      <c r="R21" s="651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0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1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2" t="s">
        <v>68</v>
      </c>
      <c r="C98" s="930" t="s">
        <v>312</v>
      </c>
      <c r="D98" s="930"/>
      <c r="E98" s="1039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36" t="s">
        <v>367</v>
      </c>
      <c r="P98" s="1053" t="s">
        <v>368</v>
      </c>
      <c r="Q98" s="635">
        <v>422372</v>
      </c>
      <c r="R98" s="100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56" t="s">
        <v>161</v>
      </c>
      <c r="C99" s="1038" t="s">
        <v>317</v>
      </c>
      <c r="D99" s="1037"/>
      <c r="E99" s="1067">
        <v>44415</v>
      </c>
      <c r="F99" s="1038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70" t="s">
        <v>318</v>
      </c>
      <c r="P99" s="1041"/>
      <c r="Q99" s="635">
        <v>29132.82</v>
      </c>
      <c r="R99" s="1058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60"/>
      <c r="C100" s="1038" t="s">
        <v>319</v>
      </c>
      <c r="D100" s="1037"/>
      <c r="E100" s="1068"/>
      <c r="F100" s="1038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71"/>
      <c r="P100" s="1042"/>
      <c r="Q100" s="635">
        <v>49879.64</v>
      </c>
      <c r="R100" s="1058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60"/>
      <c r="C101" s="1038" t="s">
        <v>320</v>
      </c>
      <c r="D101" s="1037"/>
      <c r="E101" s="1068"/>
      <c r="F101" s="1045">
        <v>5.0999999999999996</v>
      </c>
      <c r="G101" s="1046">
        <v>0.1</v>
      </c>
      <c r="H101" s="1046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71"/>
      <c r="P101" s="1043"/>
      <c r="Q101" s="635">
        <v>510</v>
      </c>
      <c r="R101" s="1058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57"/>
      <c r="C102" s="1038" t="s">
        <v>300</v>
      </c>
      <c r="D102" s="1037"/>
      <c r="E102" s="1069"/>
      <c r="F102" s="1038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72"/>
      <c r="P102" s="1043"/>
      <c r="Q102" s="635">
        <v>348.45</v>
      </c>
      <c r="R102" s="1059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33" t="s">
        <v>321</v>
      </c>
      <c r="C103" s="930" t="s">
        <v>45</v>
      </c>
      <c r="D103" s="930"/>
      <c r="E103" s="1040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4" t="s">
        <v>322</v>
      </c>
      <c r="P103" s="635"/>
      <c r="Q103" s="635">
        <v>50167</v>
      </c>
      <c r="R103" s="634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34" t="s">
        <v>304</v>
      </c>
      <c r="C104" s="930" t="s">
        <v>325</v>
      </c>
      <c r="D104" s="930"/>
      <c r="E104" s="1035">
        <v>44418</v>
      </c>
      <c r="F104" s="1046">
        <v>18507</v>
      </c>
      <c r="G104" s="930">
        <v>680</v>
      </c>
      <c r="H104" s="1046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32" t="s">
        <v>68</v>
      </c>
      <c r="C105" s="930" t="s">
        <v>325</v>
      </c>
      <c r="D105" s="930"/>
      <c r="E105" s="1035">
        <v>44424</v>
      </c>
      <c r="F105" s="1046">
        <v>18506.88</v>
      </c>
      <c r="G105" s="930">
        <v>680</v>
      </c>
      <c r="H105" s="1046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105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28.5" x14ac:dyDescent="0.25">
      <c r="A106" s="101">
        <v>69</v>
      </c>
      <c r="B106" s="1056" t="s">
        <v>161</v>
      </c>
      <c r="C106" s="1038" t="s">
        <v>319</v>
      </c>
      <c r="D106" s="930"/>
      <c r="E106" s="1035">
        <v>44426</v>
      </c>
      <c r="F106" s="1046">
        <v>630.23</v>
      </c>
      <c r="G106" s="930">
        <v>50</v>
      </c>
      <c r="H106" s="1046">
        <v>630.23</v>
      </c>
      <c r="I106" s="107">
        <f t="shared" ref="I106:I107" si="19">H106-F106</f>
        <v>0</v>
      </c>
      <c r="J106" s="805"/>
      <c r="K106" s="635"/>
      <c r="L106" s="667"/>
      <c r="M106" s="635"/>
      <c r="N106" s="881"/>
      <c r="O106" s="1054" t="s">
        <v>362</v>
      </c>
      <c r="P106" s="1043"/>
      <c r="Q106" s="635"/>
      <c r="R106" s="634"/>
      <c r="S106" s="66">
        <f t="shared" si="14"/>
        <v>0</v>
      </c>
      <c r="T106" s="192">
        <f t="shared" si="18"/>
        <v>0</v>
      </c>
    </row>
    <row r="107" spans="1:20" s="163" customFormat="1" ht="29.25" thickBot="1" x14ac:dyDescent="0.35">
      <c r="A107" s="101">
        <v>70</v>
      </c>
      <c r="B107" s="1057"/>
      <c r="C107" s="1038" t="s">
        <v>317</v>
      </c>
      <c r="D107" s="930"/>
      <c r="E107" s="1035">
        <v>44426</v>
      </c>
      <c r="F107" s="1046">
        <v>643.5</v>
      </c>
      <c r="G107" s="930">
        <v>50</v>
      </c>
      <c r="H107" s="1046">
        <v>643.5</v>
      </c>
      <c r="I107" s="484">
        <f t="shared" si="19"/>
        <v>0</v>
      </c>
      <c r="J107" s="806"/>
      <c r="K107" s="635"/>
      <c r="L107" s="667"/>
      <c r="M107" s="635"/>
      <c r="N107" s="881"/>
      <c r="O107" s="1055"/>
      <c r="P107" s="1050"/>
      <c r="Q107" s="635"/>
      <c r="R107" s="634"/>
      <c r="S107" s="66">
        <f t="shared" si="14"/>
        <v>0</v>
      </c>
      <c r="T107" s="192">
        <f t="shared" si="18"/>
        <v>0</v>
      </c>
    </row>
    <row r="108" spans="1:20" s="163" customFormat="1" ht="18.75" x14ac:dyDescent="0.25">
      <c r="A108" s="101">
        <v>71</v>
      </c>
      <c r="B108" s="1033"/>
      <c r="C108" s="930"/>
      <c r="D108" s="930"/>
      <c r="E108" s="1035"/>
      <c r="F108" s="1046"/>
      <c r="G108" s="930"/>
      <c r="H108" s="1046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1052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035"/>
      <c r="F109" s="1046"/>
      <c r="G109" s="930"/>
      <c r="H109" s="1046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035"/>
      <c r="F110" s="1046"/>
      <c r="G110" s="930"/>
      <c r="H110" s="1046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5"/>
      <c r="F111" s="1046"/>
      <c r="G111" s="930"/>
      <c r="H111" s="1046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5"/>
      <c r="F112" s="1046"/>
      <c r="G112" s="930"/>
      <c r="H112" s="1046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5"/>
      <c r="F113" s="1046"/>
      <c r="G113" s="930"/>
      <c r="H113" s="1046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5"/>
      <c r="F114" s="1046"/>
      <c r="G114" s="930"/>
      <c r="H114" s="1046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5"/>
      <c r="F115" s="1046"/>
      <c r="G115" s="930"/>
      <c r="H115" s="1046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5"/>
      <c r="F116" s="1046"/>
      <c r="G116" s="930"/>
      <c r="H116" s="1046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5"/>
      <c r="F117" s="1046"/>
      <c r="G117" s="930"/>
      <c r="H117" s="1046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5"/>
      <c r="F118" s="1046"/>
      <c r="G118" s="930"/>
      <c r="H118" s="1046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5"/>
      <c r="F119" s="1046"/>
      <c r="G119" s="930"/>
      <c r="H119" s="1046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5"/>
      <c r="F120" s="1046"/>
      <c r="G120" s="930"/>
      <c r="H120" s="1046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5"/>
      <c r="F121" s="1046"/>
      <c r="G121" s="930"/>
      <c r="H121" s="1046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5"/>
      <c r="F122" s="1046"/>
      <c r="G122" s="930"/>
      <c r="H122" s="1046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5"/>
      <c r="F123" s="1046"/>
      <c r="G123" s="930"/>
      <c r="H123" s="1046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5"/>
      <c r="F124" s="1046"/>
      <c r="G124" s="930"/>
      <c r="H124" s="1046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5"/>
      <c r="F125" s="1046"/>
      <c r="G125" s="930"/>
      <c r="H125" s="1046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5"/>
      <c r="F126" s="1046"/>
      <c r="G126" s="930"/>
      <c r="H126" s="1046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5"/>
      <c r="F127" s="1046"/>
      <c r="G127" s="930"/>
      <c r="H127" s="1046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5"/>
      <c r="F128" s="1046"/>
      <c r="G128" s="930"/>
      <c r="H128" s="1046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2113.1999999999998</v>
      </c>
      <c r="H174" s="590">
        <f>SUM(H3:H173)</f>
        <v>389409.41999999987</v>
      </c>
      <c r="I174" s="874">
        <f>PIERNA!I37</f>
        <v>0</v>
      </c>
      <c r="J174" s="46"/>
      <c r="K174" s="177">
        <f>SUM(K5:K173)</f>
        <v>190681</v>
      </c>
      <c r="L174" s="744"/>
      <c r="M174" s="177">
        <f>SUM(M5:M173)</f>
        <v>512720</v>
      </c>
      <c r="N174" s="499"/>
      <c r="O174" s="664"/>
      <c r="P174" s="120"/>
      <c r="Q174" s="178">
        <f>SUM(Q5:Q173)</f>
        <v>13464809.062320003</v>
      </c>
      <c r="R174" s="158"/>
      <c r="S174" s="189">
        <f>Q174+M174+K174</f>
        <v>14168210.062320003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9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3" t="s">
        <v>21</v>
      </c>
      <c r="E31" s="1074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3" t="s">
        <v>21</v>
      </c>
      <c r="E31" s="1074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7"/>
      <c r="B1" s="1077"/>
      <c r="C1" s="1077"/>
      <c r="D1" s="1077"/>
      <c r="E1" s="1077"/>
      <c r="F1" s="1077"/>
      <c r="G1" s="1077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3" t="s">
        <v>21</v>
      </c>
      <c r="E32" s="1074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9" t="s">
        <v>277</v>
      </c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1">
        <v>10</v>
      </c>
      <c r="E10" s="987">
        <v>44386</v>
      </c>
      <c r="F10" s="98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1">
        <v>15</v>
      </c>
      <c r="E11" s="987">
        <v>44385</v>
      </c>
      <c r="F11" s="980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1">
        <v>5</v>
      </c>
      <c r="E12" s="987">
        <v>44387</v>
      </c>
      <c r="F12" s="980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09"/>
      <c r="F13" s="1005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09"/>
      <c r="F14" s="1005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09"/>
      <c r="F15" s="1005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09"/>
      <c r="F16" s="1005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09"/>
      <c r="F17" s="1005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09"/>
      <c r="F18" s="1005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09"/>
      <c r="F19" s="1005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09"/>
      <c r="F20" s="1005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3" t="s">
        <v>21</v>
      </c>
      <c r="E28" s="1074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2" t="s">
        <v>278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3" t="s">
        <v>21</v>
      </c>
      <c r="E32" s="1074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80"/>
      <c r="B6" s="109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80"/>
      <c r="B7" s="1097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3" t="s">
        <v>21</v>
      </c>
      <c r="E30" s="1074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01" t="s">
        <v>279</v>
      </c>
      <c r="B1" s="1101"/>
      <c r="C1" s="1101"/>
      <c r="D1" s="1101"/>
      <c r="E1" s="1101"/>
      <c r="F1" s="1101"/>
      <c r="G1" s="1101"/>
      <c r="H1" s="1101"/>
      <c r="I1" s="1101"/>
      <c r="J1" s="1101"/>
      <c r="K1" s="1028">
        <v>1</v>
      </c>
      <c r="M1" s="1098" t="s">
        <v>303</v>
      </c>
      <c r="N1" s="1098"/>
      <c r="O1" s="1098"/>
      <c r="P1" s="1098"/>
      <c r="Q1" s="1098"/>
      <c r="R1" s="1098"/>
      <c r="S1" s="1098"/>
      <c r="T1" s="1098"/>
      <c r="U1" s="1098"/>
      <c r="V1" s="1098"/>
      <c r="W1" s="1028">
        <v>1</v>
      </c>
      <c r="Y1" s="1098" t="s">
        <v>303</v>
      </c>
      <c r="Z1" s="1098"/>
      <c r="AA1" s="1098"/>
      <c r="AB1" s="1098"/>
      <c r="AC1" s="1098"/>
      <c r="AD1" s="1098"/>
      <c r="AE1" s="1098"/>
      <c r="AF1" s="1098"/>
      <c r="AG1" s="1098"/>
      <c r="AH1" s="1098"/>
      <c r="AI1" s="102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99" t="s">
        <v>68</v>
      </c>
      <c r="B4" s="347"/>
      <c r="C4" s="747"/>
      <c r="D4" s="265"/>
      <c r="E4" s="291"/>
      <c r="F4" s="263"/>
      <c r="G4" s="623"/>
      <c r="H4" s="260"/>
      <c r="I4" s="260"/>
      <c r="M4" s="1102" t="s">
        <v>304</v>
      </c>
      <c r="N4" s="347"/>
      <c r="O4" s="747"/>
      <c r="P4" s="265"/>
      <c r="Q4" s="291"/>
      <c r="R4" s="263"/>
      <c r="S4" s="623"/>
      <c r="T4" s="260"/>
      <c r="U4" s="260"/>
      <c r="Y4" s="1099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100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03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100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00"/>
      <c r="B6" s="169" t="s">
        <v>42</v>
      </c>
      <c r="C6" s="167"/>
      <c r="D6" s="141"/>
      <c r="E6" s="79">
        <v>190.54</v>
      </c>
      <c r="F6" s="63">
        <v>7</v>
      </c>
      <c r="M6" s="1103"/>
      <c r="N6" s="169" t="s">
        <v>42</v>
      </c>
      <c r="O6" s="167"/>
      <c r="P6" s="141"/>
      <c r="Q6" s="79"/>
      <c r="R6" s="63"/>
      <c r="Y6" s="1100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0"/>
      <c r="N7" s="169"/>
      <c r="O7" s="820"/>
      <c r="P7" s="265"/>
      <c r="Q7" s="79"/>
      <c r="R7" s="63"/>
      <c r="Y7" s="1020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3">
        <f t="shared" si="0"/>
        <v>54.44</v>
      </c>
      <c r="E13" s="984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3">
        <f t="shared" si="2"/>
        <v>0</v>
      </c>
      <c r="Q13" s="984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3">
        <f t="shared" si="4"/>
        <v>0</v>
      </c>
      <c r="AC13" s="984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3">
        <f t="shared" si="0"/>
        <v>163.32</v>
      </c>
      <c r="E14" s="984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3">
        <f t="shared" si="2"/>
        <v>0</v>
      </c>
      <c r="Q14" s="984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3">
        <f t="shared" si="4"/>
        <v>0</v>
      </c>
      <c r="AC14" s="984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3">
        <f t="shared" si="0"/>
        <v>27.22</v>
      </c>
      <c r="E15" s="984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3">
        <f t="shared" si="2"/>
        <v>0</v>
      </c>
      <c r="Q15" s="984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3">
        <f t="shared" si="4"/>
        <v>0</v>
      </c>
      <c r="AC15" s="984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3">
        <f t="shared" si="0"/>
        <v>27.22</v>
      </c>
      <c r="E16" s="984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3">
        <f t="shared" si="2"/>
        <v>0</v>
      </c>
      <c r="Q16" s="984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3">
        <f t="shared" si="4"/>
        <v>0</v>
      </c>
      <c r="AC16" s="984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3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3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3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3">
        <f t="shared" si="0"/>
        <v>81.66</v>
      </c>
      <c r="E18" s="984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3">
        <f t="shared" si="2"/>
        <v>0</v>
      </c>
      <c r="Q18" s="984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3">
        <f t="shared" si="4"/>
        <v>0</v>
      </c>
      <c r="AC18" s="984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3">
        <f t="shared" si="0"/>
        <v>27.22</v>
      </c>
      <c r="E19" s="984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3">
        <f t="shared" si="2"/>
        <v>0</v>
      </c>
      <c r="Q19" s="984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3">
        <f t="shared" si="4"/>
        <v>0</v>
      </c>
      <c r="AC19" s="984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3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3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3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3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3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3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3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3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3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3">
        <f t="shared" si="0"/>
        <v>789.38</v>
      </c>
      <c r="E23" s="984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3">
        <f t="shared" si="2"/>
        <v>0</v>
      </c>
      <c r="Q23" s="984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3">
        <f t="shared" si="4"/>
        <v>0</v>
      </c>
      <c r="AC23" s="984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3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3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3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3">
        <f t="shared" si="0"/>
        <v>871.04</v>
      </c>
      <c r="E25" s="984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3">
        <f t="shared" si="2"/>
        <v>0</v>
      </c>
      <c r="Q25" s="984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3">
        <f t="shared" si="4"/>
        <v>0</v>
      </c>
      <c r="AC25" s="984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3">
        <f t="shared" si="0"/>
        <v>108.88</v>
      </c>
      <c r="E26" s="984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3">
        <f t="shared" si="2"/>
        <v>0</v>
      </c>
      <c r="Q26" s="984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3">
        <f t="shared" si="4"/>
        <v>0</v>
      </c>
      <c r="AC26" s="984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3">
        <f t="shared" si="0"/>
        <v>626.05999999999995</v>
      </c>
      <c r="E27" s="984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3">
        <f t="shared" si="2"/>
        <v>0</v>
      </c>
      <c r="Q27" s="984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3">
        <f t="shared" si="4"/>
        <v>0</v>
      </c>
      <c r="AC27" s="984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3">
        <f t="shared" si="0"/>
        <v>27.22</v>
      </c>
      <c r="E28" s="984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3">
        <f t="shared" si="2"/>
        <v>0</v>
      </c>
      <c r="Q28" s="984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3">
        <f t="shared" si="4"/>
        <v>0</v>
      </c>
      <c r="AC28" s="984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3">
        <f t="shared" si="0"/>
        <v>762.16</v>
      </c>
      <c r="E29" s="984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3">
        <f t="shared" si="2"/>
        <v>0</v>
      </c>
      <c r="Q29" s="984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3">
        <f t="shared" si="4"/>
        <v>0</v>
      </c>
      <c r="AC29" s="984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3">
        <f t="shared" si="0"/>
        <v>27.22</v>
      </c>
      <c r="E30" s="984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3">
        <f t="shared" si="2"/>
        <v>0</v>
      </c>
      <c r="Q30" s="984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3">
        <f t="shared" si="4"/>
        <v>0</v>
      </c>
      <c r="AC30" s="984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3">
        <f t="shared" si="0"/>
        <v>163.32</v>
      </c>
      <c r="E31" s="984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3">
        <f t="shared" si="2"/>
        <v>0</v>
      </c>
      <c r="Q31" s="984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3">
        <f t="shared" si="4"/>
        <v>0</v>
      </c>
      <c r="AC31" s="984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3">
        <f t="shared" si="0"/>
        <v>27.22</v>
      </c>
      <c r="E32" s="984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3">
        <f t="shared" si="2"/>
        <v>0</v>
      </c>
      <c r="Q32" s="984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3">
        <f t="shared" si="4"/>
        <v>0</v>
      </c>
      <c r="AC32" s="984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3">
        <f t="shared" si="0"/>
        <v>27.22</v>
      </c>
      <c r="E33" s="984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3">
        <f t="shared" si="2"/>
        <v>0</v>
      </c>
      <c r="Q33" s="984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3">
        <f t="shared" si="4"/>
        <v>0</v>
      </c>
      <c r="AC33" s="984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3">
        <f t="shared" si="0"/>
        <v>544.4</v>
      </c>
      <c r="E34" s="984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3">
        <f t="shared" si="2"/>
        <v>0</v>
      </c>
      <c r="Q34" s="984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3">
        <f t="shared" si="4"/>
        <v>0</v>
      </c>
      <c r="AC34" s="984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3">
        <f t="shared" si="0"/>
        <v>54.44</v>
      </c>
      <c r="E35" s="984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3">
        <f t="shared" si="2"/>
        <v>0</v>
      </c>
      <c r="Q35" s="984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3">
        <f t="shared" si="4"/>
        <v>0</v>
      </c>
      <c r="AC35" s="984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3">
        <f t="shared" si="0"/>
        <v>27.22</v>
      </c>
      <c r="E36" s="984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3">
        <f t="shared" si="2"/>
        <v>0</v>
      </c>
      <c r="Q36" s="984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3">
        <f t="shared" si="4"/>
        <v>0</v>
      </c>
      <c r="AC36" s="984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9"/>
      <c r="H71" s="990"/>
      <c r="I71" s="991">
        <f t="shared" si="12"/>
        <v>108.8800000000183</v>
      </c>
      <c r="J71" s="992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9"/>
      <c r="T71" s="990"/>
      <c r="U71" s="991">
        <f t="shared" si="14"/>
        <v>18507</v>
      </c>
      <c r="V71" s="992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9"/>
      <c r="AF71" s="990"/>
      <c r="AG71" s="991">
        <f t="shared" si="16"/>
        <v>18509.599999999999</v>
      </c>
      <c r="AH71" s="992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1">
        <f t="shared" si="12"/>
        <v>108.8800000000183</v>
      </c>
      <c r="J72" s="992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1">
        <f t="shared" si="14"/>
        <v>18507</v>
      </c>
      <c r="V72" s="992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1">
        <f t="shared" si="16"/>
        <v>18509.599999999999</v>
      </c>
      <c r="AH72" s="992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1">
        <f t="shared" si="12"/>
        <v>108.8800000000183</v>
      </c>
      <c r="J73" s="992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1">
        <f t="shared" si="14"/>
        <v>18507</v>
      </c>
      <c r="V73" s="992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1">
        <f t="shared" si="16"/>
        <v>18509.599999999999</v>
      </c>
      <c r="AH73" s="992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1">
        <f t="shared" si="12"/>
        <v>108.8800000000183</v>
      </c>
      <c r="J74" s="992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1">
        <f t="shared" si="14"/>
        <v>18507</v>
      </c>
      <c r="V74" s="992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1">
        <f t="shared" si="16"/>
        <v>18509.599999999999</v>
      </c>
      <c r="AH74" s="992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84" t="s">
        <v>11</v>
      </c>
      <c r="D99" s="1085"/>
      <c r="E99" s="58">
        <f>E4+E5+E6-F94</f>
        <v>108.88000000000466</v>
      </c>
      <c r="G99" s="47"/>
      <c r="H99" s="92"/>
      <c r="O99" s="1084" t="s">
        <v>11</v>
      </c>
      <c r="P99" s="1085"/>
      <c r="Q99" s="58">
        <f>Q4+Q5+Q6-R94</f>
        <v>18507</v>
      </c>
      <c r="S99" s="47"/>
      <c r="T99" s="92"/>
      <c r="AA99" s="1084" t="s">
        <v>11</v>
      </c>
      <c r="AB99" s="1085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 t="s">
        <v>275</v>
      </c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04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104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0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0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0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84" t="s">
        <v>11</v>
      </c>
      <c r="D60" s="1085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9" t="s">
        <v>280</v>
      </c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5" t="s">
        <v>110</v>
      </c>
      <c r="B5" s="1107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106"/>
      <c r="B6" s="1108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1">
        <f t="shared" si="8"/>
        <v>0</v>
      </c>
      <c r="E56" s="1012"/>
      <c r="F56" s="1013">
        <f t="shared" si="9"/>
        <v>0</v>
      </c>
      <c r="G56" s="1014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1">
        <f t="shared" si="8"/>
        <v>0</v>
      </c>
      <c r="E57" s="1012"/>
      <c r="F57" s="1013">
        <f t="shared" si="9"/>
        <v>0</v>
      </c>
      <c r="G57" s="1014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1">
        <f t="shared" si="8"/>
        <v>0</v>
      </c>
      <c r="E58" s="1012"/>
      <c r="F58" s="1013">
        <f t="shared" si="9"/>
        <v>0</v>
      </c>
      <c r="G58" s="1014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1">
        <f t="shared" si="8"/>
        <v>0</v>
      </c>
      <c r="E59" s="1012"/>
      <c r="F59" s="1013">
        <f t="shared" si="9"/>
        <v>0</v>
      </c>
      <c r="G59" s="1014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1">
        <f t="shared" si="8"/>
        <v>0</v>
      </c>
      <c r="E60" s="1012"/>
      <c r="F60" s="1013">
        <f t="shared" si="9"/>
        <v>0</v>
      </c>
      <c r="G60" s="1014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1">
        <f t="shared" si="8"/>
        <v>0</v>
      </c>
      <c r="E61" s="1012"/>
      <c r="F61" s="1013">
        <f t="shared" si="9"/>
        <v>0</v>
      </c>
      <c r="G61" s="1014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1">
        <f t="shared" si="8"/>
        <v>0</v>
      </c>
      <c r="E62" s="1012"/>
      <c r="F62" s="1013">
        <f t="shared" si="9"/>
        <v>0</v>
      </c>
      <c r="G62" s="1014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1">
        <f t="shared" si="8"/>
        <v>0</v>
      </c>
      <c r="E63" s="1012"/>
      <c r="F63" s="1013">
        <f t="shared" si="9"/>
        <v>0</v>
      </c>
      <c r="G63" s="1014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1">
        <f t="shared" si="8"/>
        <v>0</v>
      </c>
      <c r="E64" s="1012"/>
      <c r="F64" s="1013">
        <f t="shared" si="9"/>
        <v>0</v>
      </c>
      <c r="G64" s="1014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1">
        <f t="shared" si="7"/>
        <v>0</v>
      </c>
      <c r="E65" s="1012"/>
      <c r="F65" s="1013">
        <f t="shared" si="1"/>
        <v>0</v>
      </c>
      <c r="G65" s="1014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1">
        <f t="shared" si="7"/>
        <v>0</v>
      </c>
      <c r="E66" s="1012"/>
      <c r="F66" s="1013">
        <f t="shared" si="1"/>
        <v>0</v>
      </c>
      <c r="G66" s="1014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1">
        <f t="shared" si="7"/>
        <v>0</v>
      </c>
      <c r="E67" s="1012"/>
      <c r="F67" s="1013">
        <f t="shared" si="1"/>
        <v>0</v>
      </c>
      <c r="G67" s="1014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5">
        <f>C68*B33</f>
        <v>0</v>
      </c>
      <c r="E68" s="1016"/>
      <c r="F68" s="1017">
        <f t="shared" ref="F68" si="13">D68</f>
        <v>0</v>
      </c>
      <c r="G68" s="1018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09" t="s">
        <v>11</v>
      </c>
      <c r="D72" s="1110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11" t="s">
        <v>179</v>
      </c>
      <c r="C4" s="514"/>
      <c r="D4" s="283"/>
      <c r="E4" s="369"/>
      <c r="F4" s="339"/>
      <c r="G4" s="260"/>
    </row>
    <row r="5" spans="1:10" ht="15" customHeight="1" x14ac:dyDescent="0.25">
      <c r="A5" s="1105"/>
      <c r="B5" s="1112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06"/>
      <c r="B6" s="111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9" t="s">
        <v>11</v>
      </c>
      <c r="D55" s="1110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FW1" zoomScaleNormal="100" workbookViewId="0">
      <selection activeCell="FZ5" sqref="FZ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1" t="s">
        <v>272</v>
      </c>
      <c r="L1" s="1081"/>
      <c r="M1" s="1081"/>
      <c r="N1" s="1081"/>
      <c r="O1" s="1081"/>
      <c r="P1" s="1081"/>
      <c r="Q1" s="1081"/>
      <c r="R1" s="389">
        <f>I1+1</f>
        <v>1</v>
      </c>
      <c r="S1" s="389"/>
      <c r="U1" s="1077" t="str">
        <f>K1</f>
        <v>ENTRADAS DEL MES DE AGOSTO 2021</v>
      </c>
      <c r="V1" s="1077"/>
      <c r="W1" s="1077"/>
      <c r="X1" s="1077"/>
      <c r="Y1" s="1077"/>
      <c r="Z1" s="1077"/>
      <c r="AA1" s="1077"/>
      <c r="AB1" s="389">
        <f>R1+1</f>
        <v>2</v>
      </c>
      <c r="AC1" s="682"/>
      <c r="AE1" s="1077" t="str">
        <f>U1</f>
        <v>ENTRADAS DEL MES DE AGOSTO 2021</v>
      </c>
      <c r="AF1" s="1077"/>
      <c r="AG1" s="1077"/>
      <c r="AH1" s="1077"/>
      <c r="AI1" s="1077"/>
      <c r="AJ1" s="1077"/>
      <c r="AK1" s="1077"/>
      <c r="AL1" s="389">
        <f>AB1+1</f>
        <v>3</v>
      </c>
      <c r="AM1" s="389"/>
      <c r="AO1" s="1077" t="str">
        <f>AE1</f>
        <v>ENTRADAS DEL MES DE AGOSTO 2021</v>
      </c>
      <c r="AP1" s="1077"/>
      <c r="AQ1" s="1077"/>
      <c r="AR1" s="1077"/>
      <c r="AS1" s="1077"/>
      <c r="AT1" s="1077"/>
      <c r="AU1" s="1077"/>
      <c r="AV1" s="389">
        <f>AL1+1</f>
        <v>4</v>
      </c>
      <c r="AW1" s="682"/>
      <c r="AY1" s="1077" t="str">
        <f>AO1</f>
        <v>ENTRADAS DEL MES DE AGOSTO 2021</v>
      </c>
      <c r="AZ1" s="1077"/>
      <c r="BA1" s="1077"/>
      <c r="BB1" s="1077"/>
      <c r="BC1" s="1077"/>
      <c r="BD1" s="1077"/>
      <c r="BE1" s="1077"/>
      <c r="BF1" s="389">
        <f>AV1+1</f>
        <v>5</v>
      </c>
      <c r="BG1" s="734"/>
      <c r="BI1" s="1077" t="str">
        <f>AY1</f>
        <v>ENTRADAS DEL MES DE AGOSTO 2021</v>
      </c>
      <c r="BJ1" s="1077"/>
      <c r="BK1" s="1077"/>
      <c r="BL1" s="1077"/>
      <c r="BM1" s="1077"/>
      <c r="BN1" s="1077"/>
      <c r="BO1" s="1077"/>
      <c r="BP1" s="389">
        <f>BF1+1</f>
        <v>6</v>
      </c>
      <c r="BQ1" s="682"/>
      <c r="BS1" s="1077" t="str">
        <f>BI1</f>
        <v>ENTRADAS DEL MES DE AGOSTO 2021</v>
      </c>
      <c r="BT1" s="1077"/>
      <c r="BU1" s="1077"/>
      <c r="BV1" s="1077"/>
      <c r="BW1" s="1077"/>
      <c r="BX1" s="1077"/>
      <c r="BY1" s="1077"/>
      <c r="BZ1" s="389">
        <f>BP1+1</f>
        <v>7</v>
      </c>
      <c r="CC1" s="1077" t="str">
        <f>BS1</f>
        <v>ENTRADAS DEL MES DE AGOSTO 2021</v>
      </c>
      <c r="CD1" s="1077"/>
      <c r="CE1" s="1077"/>
      <c r="CF1" s="1077"/>
      <c r="CG1" s="1077"/>
      <c r="CH1" s="1077"/>
      <c r="CI1" s="1077"/>
      <c r="CJ1" s="389">
        <f>BZ1+1</f>
        <v>8</v>
      </c>
      <c r="CM1" s="1077" t="str">
        <f>CC1</f>
        <v>ENTRADAS DEL MES DE AGOSTO 2021</v>
      </c>
      <c r="CN1" s="1077"/>
      <c r="CO1" s="1077"/>
      <c r="CP1" s="1077"/>
      <c r="CQ1" s="1077"/>
      <c r="CR1" s="1077"/>
      <c r="CS1" s="1077"/>
      <c r="CT1" s="389">
        <f>CJ1+1</f>
        <v>9</v>
      </c>
      <c r="CU1" s="682"/>
      <c r="CW1" s="1077" t="str">
        <f>CM1</f>
        <v>ENTRADAS DEL MES DE AGOSTO 2021</v>
      </c>
      <c r="CX1" s="1077"/>
      <c r="CY1" s="1077"/>
      <c r="CZ1" s="1077"/>
      <c r="DA1" s="1077"/>
      <c r="DB1" s="1077"/>
      <c r="DC1" s="1077"/>
      <c r="DD1" s="389">
        <f>CT1+1</f>
        <v>10</v>
      </c>
      <c r="DE1" s="682"/>
      <c r="DG1" s="1077" t="str">
        <f>CW1</f>
        <v>ENTRADAS DEL MES DE AGOSTO 2021</v>
      </c>
      <c r="DH1" s="1077"/>
      <c r="DI1" s="1077"/>
      <c r="DJ1" s="1077"/>
      <c r="DK1" s="1077"/>
      <c r="DL1" s="1077"/>
      <c r="DM1" s="1077"/>
      <c r="DN1" s="389">
        <f>DD1+1</f>
        <v>11</v>
      </c>
      <c r="DO1" s="682"/>
      <c r="DQ1" s="1077" t="str">
        <f>DG1</f>
        <v>ENTRADAS DEL MES DE AGOSTO 2021</v>
      </c>
      <c r="DR1" s="1077"/>
      <c r="DS1" s="1077"/>
      <c r="DT1" s="1077"/>
      <c r="DU1" s="1077"/>
      <c r="DV1" s="1077"/>
      <c r="DW1" s="1077"/>
      <c r="DX1" s="389">
        <f>DN1+1</f>
        <v>12</v>
      </c>
      <c r="EA1" s="1077" t="str">
        <f>DQ1</f>
        <v>ENTRADAS DEL MES DE AGOSTO 2021</v>
      </c>
      <c r="EB1" s="1077"/>
      <c r="EC1" s="1077"/>
      <c r="ED1" s="1077"/>
      <c r="EE1" s="1077"/>
      <c r="EF1" s="1077"/>
      <c r="EG1" s="1077"/>
      <c r="EH1" s="389">
        <f>DX1+1</f>
        <v>13</v>
      </c>
      <c r="EI1" s="682"/>
      <c r="EK1" s="1077" t="str">
        <f>EA1</f>
        <v>ENTRADAS DEL MES DE AGOSTO 2021</v>
      </c>
      <c r="EL1" s="1077"/>
      <c r="EM1" s="1077"/>
      <c r="EN1" s="1077"/>
      <c r="EO1" s="1077"/>
      <c r="EP1" s="1077"/>
      <c r="EQ1" s="1077"/>
      <c r="ER1" s="389">
        <f>EH1+1</f>
        <v>14</v>
      </c>
      <c r="ES1" s="682"/>
      <c r="EU1" s="1077" t="str">
        <f>EK1</f>
        <v>ENTRADAS DEL MES DE AGOSTO 2021</v>
      </c>
      <c r="EV1" s="1077"/>
      <c r="EW1" s="1077"/>
      <c r="EX1" s="1077"/>
      <c r="EY1" s="1077"/>
      <c r="EZ1" s="1077"/>
      <c r="FA1" s="1077"/>
      <c r="FB1" s="389">
        <f>ER1+1</f>
        <v>15</v>
      </c>
      <c r="FC1" s="682"/>
      <c r="FE1" s="1077" t="str">
        <f>EU1</f>
        <v>ENTRADAS DEL MES DE AGOSTO 2021</v>
      </c>
      <c r="FF1" s="1077"/>
      <c r="FG1" s="1077"/>
      <c r="FH1" s="1077"/>
      <c r="FI1" s="1077"/>
      <c r="FJ1" s="1077"/>
      <c r="FK1" s="1077"/>
      <c r="FL1" s="389">
        <f>FB1+1</f>
        <v>16</v>
      </c>
      <c r="FM1" s="682"/>
      <c r="FO1" s="1077" t="str">
        <f>FE1</f>
        <v>ENTRADAS DEL MES DE AGOSTO 2021</v>
      </c>
      <c r="FP1" s="1077"/>
      <c r="FQ1" s="1077"/>
      <c r="FR1" s="1077"/>
      <c r="FS1" s="1077"/>
      <c r="FT1" s="1077"/>
      <c r="FU1" s="1077"/>
      <c r="FV1" s="389">
        <f>FL1+1</f>
        <v>17</v>
      </c>
      <c r="FW1" s="682"/>
      <c r="FY1" s="1077" t="str">
        <f>FO1</f>
        <v>ENTRADAS DEL MES DE AGOSTO 2021</v>
      </c>
      <c r="FZ1" s="1077"/>
      <c r="GA1" s="1077"/>
      <c r="GB1" s="1077"/>
      <c r="GC1" s="1077"/>
      <c r="GD1" s="1077"/>
      <c r="GE1" s="1077"/>
      <c r="GF1" s="389">
        <f>FV1+1</f>
        <v>18</v>
      </c>
      <c r="GG1" s="682"/>
      <c r="GH1" s="76" t="s">
        <v>37</v>
      </c>
      <c r="GI1" s="1077" t="str">
        <f>FY1</f>
        <v>ENTRADAS DEL MES DE AGOSTO 2021</v>
      </c>
      <c r="GJ1" s="1077"/>
      <c r="GK1" s="1077"/>
      <c r="GL1" s="1077"/>
      <c r="GM1" s="1077"/>
      <c r="GN1" s="1077"/>
      <c r="GO1" s="1077"/>
      <c r="GP1" s="389">
        <f>GF1+1</f>
        <v>19</v>
      </c>
      <c r="GQ1" s="682"/>
      <c r="GS1" s="1077" t="str">
        <f>GI1</f>
        <v>ENTRADAS DEL MES DE AGOSTO 2021</v>
      </c>
      <c r="GT1" s="1077"/>
      <c r="GU1" s="1077"/>
      <c r="GV1" s="1077"/>
      <c r="GW1" s="1077"/>
      <c r="GX1" s="1077"/>
      <c r="GY1" s="1077"/>
      <c r="GZ1" s="389">
        <f>GP1+1</f>
        <v>20</v>
      </c>
      <c r="HA1" s="682"/>
      <c r="HC1" s="1077" t="str">
        <f>GS1</f>
        <v>ENTRADAS DEL MES DE AGOSTO 2021</v>
      </c>
      <c r="HD1" s="1077"/>
      <c r="HE1" s="1077"/>
      <c r="HF1" s="1077"/>
      <c r="HG1" s="1077"/>
      <c r="HH1" s="1077"/>
      <c r="HI1" s="1077"/>
      <c r="HJ1" s="389">
        <f>GZ1+1</f>
        <v>21</v>
      </c>
      <c r="HK1" s="682"/>
      <c r="HM1" s="1077" t="str">
        <f>HC1</f>
        <v>ENTRADAS DEL MES DE AGOSTO 2021</v>
      </c>
      <c r="HN1" s="1077"/>
      <c r="HO1" s="1077"/>
      <c r="HP1" s="1077"/>
      <c r="HQ1" s="1077"/>
      <c r="HR1" s="1077"/>
      <c r="HS1" s="1077"/>
      <c r="HT1" s="389">
        <f>HJ1+1</f>
        <v>22</v>
      </c>
      <c r="HU1" s="682"/>
      <c r="HW1" s="1077" t="str">
        <f>HM1</f>
        <v>ENTRADAS DEL MES DE AGOSTO 2021</v>
      </c>
      <c r="HX1" s="1077"/>
      <c r="HY1" s="1077"/>
      <c r="HZ1" s="1077"/>
      <c r="IA1" s="1077"/>
      <c r="IB1" s="1077"/>
      <c r="IC1" s="1077"/>
      <c r="ID1" s="389">
        <f>HT1+1</f>
        <v>23</v>
      </c>
      <c r="IE1" s="682"/>
      <c r="IG1" s="1077" t="str">
        <f>HW1</f>
        <v>ENTRADAS DEL MES DE AGOSTO 2021</v>
      </c>
      <c r="IH1" s="1077"/>
      <c r="II1" s="1077"/>
      <c r="IJ1" s="1077"/>
      <c r="IK1" s="1077"/>
      <c r="IL1" s="1077"/>
      <c r="IM1" s="1077"/>
      <c r="IN1" s="389">
        <f>ID1+1</f>
        <v>24</v>
      </c>
      <c r="IO1" s="682"/>
      <c r="IQ1" s="1077" t="str">
        <f>IG1</f>
        <v>ENTRADAS DEL MES DE AGOSTO 2021</v>
      </c>
      <c r="IR1" s="1077"/>
      <c r="IS1" s="1077"/>
      <c r="IT1" s="1077"/>
      <c r="IU1" s="1077"/>
      <c r="IV1" s="1077"/>
      <c r="IW1" s="1077"/>
      <c r="IX1" s="389">
        <f>IN1+1</f>
        <v>25</v>
      </c>
      <c r="IY1" s="682"/>
      <c r="JA1" s="1077" t="str">
        <f>IQ1</f>
        <v>ENTRADAS DEL MES DE AGOSTO 2021</v>
      </c>
      <c r="JB1" s="1077"/>
      <c r="JC1" s="1077"/>
      <c r="JD1" s="1077"/>
      <c r="JE1" s="1077"/>
      <c r="JF1" s="1077"/>
      <c r="JG1" s="1077"/>
      <c r="JH1" s="389">
        <f>IX1+1</f>
        <v>26</v>
      </c>
      <c r="JI1" s="682"/>
      <c r="JK1" s="1078" t="str">
        <f>JA1</f>
        <v>ENTRADAS DEL MES DE AGOSTO 2021</v>
      </c>
      <c r="JL1" s="1078"/>
      <c r="JM1" s="1078"/>
      <c r="JN1" s="1078"/>
      <c r="JO1" s="1078"/>
      <c r="JP1" s="1078"/>
      <c r="JQ1" s="1078"/>
      <c r="JR1" s="389">
        <f>JH1+1</f>
        <v>27</v>
      </c>
      <c r="JS1" s="682"/>
      <c r="JU1" s="1077" t="str">
        <f>JK1</f>
        <v>ENTRADAS DEL MES DE AGOSTO 2021</v>
      </c>
      <c r="JV1" s="1077"/>
      <c r="JW1" s="1077"/>
      <c r="JX1" s="1077"/>
      <c r="JY1" s="1077"/>
      <c r="JZ1" s="1077"/>
      <c r="KA1" s="1077"/>
      <c r="KB1" s="389">
        <f>JR1+1</f>
        <v>28</v>
      </c>
      <c r="KC1" s="682"/>
      <c r="KE1" s="1077" t="str">
        <f>JU1</f>
        <v>ENTRADAS DEL MES DE AGOSTO 2021</v>
      </c>
      <c r="KF1" s="1077"/>
      <c r="KG1" s="1077"/>
      <c r="KH1" s="1077"/>
      <c r="KI1" s="1077"/>
      <c r="KJ1" s="1077"/>
      <c r="KK1" s="1077"/>
      <c r="KL1" s="389">
        <f>KB1+1</f>
        <v>29</v>
      </c>
      <c r="KM1" s="682"/>
      <c r="KO1" s="1077" t="str">
        <f>KE1</f>
        <v>ENTRADAS DEL MES DE AGOSTO 2021</v>
      </c>
      <c r="KP1" s="1077"/>
      <c r="KQ1" s="1077"/>
      <c r="KR1" s="1077"/>
      <c r="KS1" s="1077"/>
      <c r="KT1" s="1077"/>
      <c r="KU1" s="1077"/>
      <c r="KV1" s="389">
        <f>KL1+1</f>
        <v>30</v>
      </c>
      <c r="KW1" s="682"/>
      <c r="KY1" s="1077" t="str">
        <f>KO1</f>
        <v>ENTRADAS DEL MES DE AGOSTO 2021</v>
      </c>
      <c r="KZ1" s="1077"/>
      <c r="LA1" s="1077"/>
      <c r="LB1" s="1077"/>
      <c r="LC1" s="1077"/>
      <c r="LD1" s="1077"/>
      <c r="LE1" s="1077"/>
      <c r="LF1" s="389">
        <f>KV1+1</f>
        <v>31</v>
      </c>
      <c r="LG1" s="682"/>
      <c r="LI1" s="1077" t="str">
        <f>KY1</f>
        <v>ENTRADAS DEL MES DE AGOSTO 2021</v>
      </c>
      <c r="LJ1" s="1077"/>
      <c r="LK1" s="1077"/>
      <c r="LL1" s="1077"/>
      <c r="LM1" s="1077"/>
      <c r="LN1" s="1077"/>
      <c r="LO1" s="1077"/>
      <c r="LP1" s="389">
        <f>LF1+1</f>
        <v>32</v>
      </c>
      <c r="LQ1" s="682"/>
      <c r="LS1" s="1077" t="str">
        <f>LI1</f>
        <v>ENTRADAS DEL MES DE AGOSTO 2021</v>
      </c>
      <c r="LT1" s="1077"/>
      <c r="LU1" s="1077"/>
      <c r="LV1" s="1077"/>
      <c r="LW1" s="1077"/>
      <c r="LX1" s="1077"/>
      <c r="LY1" s="1077"/>
      <c r="LZ1" s="389">
        <f>LP1+1</f>
        <v>33</v>
      </c>
      <c r="MB1" s="1077" t="str">
        <f>LS1</f>
        <v>ENTRADAS DEL MES DE AGOSTO 2021</v>
      </c>
      <c r="MC1" s="1077"/>
      <c r="MD1" s="1077"/>
      <c r="ME1" s="1077"/>
      <c r="MF1" s="1077"/>
      <c r="MG1" s="1077"/>
      <c r="MH1" s="1077"/>
      <c r="MI1" s="389">
        <f>LZ1+1</f>
        <v>34</v>
      </c>
      <c r="MJ1" s="389"/>
      <c r="ML1" s="1077" t="str">
        <f>MB1</f>
        <v>ENTRADAS DEL MES DE AGOSTO 2021</v>
      </c>
      <c r="MM1" s="1077"/>
      <c r="MN1" s="1077"/>
      <c r="MO1" s="1077"/>
      <c r="MP1" s="1077"/>
      <c r="MQ1" s="1077"/>
      <c r="MR1" s="1077"/>
      <c r="MS1" s="389">
        <f>MI1+1</f>
        <v>35</v>
      </c>
      <c r="MT1" s="389"/>
      <c r="MV1" s="1077" t="str">
        <f>ML1</f>
        <v>ENTRADAS DEL MES DE AGOSTO 2021</v>
      </c>
      <c r="MW1" s="1077"/>
      <c r="MX1" s="1077"/>
      <c r="MY1" s="1077"/>
      <c r="MZ1" s="1077"/>
      <c r="NA1" s="1077"/>
      <c r="NB1" s="1077"/>
      <c r="NC1" s="389">
        <f>MS1+1</f>
        <v>36</v>
      </c>
      <c r="ND1" s="389"/>
      <c r="NF1" s="1077" t="str">
        <f>MV1</f>
        <v>ENTRADAS DEL MES DE AGOSTO 2021</v>
      </c>
      <c r="NG1" s="1077"/>
      <c r="NH1" s="1077"/>
      <c r="NI1" s="1077"/>
      <c r="NJ1" s="1077"/>
      <c r="NK1" s="1077"/>
      <c r="NL1" s="1077"/>
      <c r="NM1" s="389">
        <f>NC1+1</f>
        <v>37</v>
      </c>
      <c r="NN1" s="389"/>
      <c r="NP1" s="1077" t="str">
        <f>NF1</f>
        <v>ENTRADAS DEL MES DE AGOSTO 2021</v>
      </c>
      <c r="NQ1" s="1077"/>
      <c r="NR1" s="1077"/>
      <c r="NS1" s="1077"/>
      <c r="NT1" s="1077"/>
      <c r="NU1" s="1077"/>
      <c r="NV1" s="1077"/>
      <c r="NW1" s="389">
        <f>NM1+1</f>
        <v>38</v>
      </c>
      <c r="NX1" s="389"/>
      <c r="NZ1" s="1077" t="str">
        <f>NP1</f>
        <v>ENTRADAS DEL MES DE AGOSTO 2021</v>
      </c>
      <c r="OA1" s="1077"/>
      <c r="OB1" s="1077"/>
      <c r="OC1" s="1077"/>
      <c r="OD1" s="1077"/>
      <c r="OE1" s="1077"/>
      <c r="OF1" s="1077"/>
      <c r="OG1" s="389">
        <f>NW1+1</f>
        <v>39</v>
      </c>
      <c r="OH1" s="389"/>
      <c r="OJ1" s="1077" t="str">
        <f>NZ1</f>
        <v>ENTRADAS DEL MES DE AGOSTO 2021</v>
      </c>
      <c r="OK1" s="1077"/>
      <c r="OL1" s="1077"/>
      <c r="OM1" s="1077"/>
      <c r="ON1" s="1077"/>
      <c r="OO1" s="1077"/>
      <c r="OP1" s="1077"/>
      <c r="OQ1" s="389">
        <f>OG1+1</f>
        <v>40</v>
      </c>
      <c r="OR1" s="389"/>
      <c r="OT1" s="1077" t="str">
        <f>OJ1</f>
        <v>ENTRADAS DEL MES DE AGOSTO 2021</v>
      </c>
      <c r="OU1" s="1077"/>
      <c r="OV1" s="1077"/>
      <c r="OW1" s="1077"/>
      <c r="OX1" s="1077"/>
      <c r="OY1" s="1077"/>
      <c r="OZ1" s="1077"/>
      <c r="PA1" s="389">
        <f>OQ1+1</f>
        <v>41</v>
      </c>
      <c r="PB1" s="389"/>
      <c r="PD1" s="1077" t="str">
        <f>OT1</f>
        <v>ENTRADAS DEL MES DE AGOSTO 2021</v>
      </c>
      <c r="PE1" s="1077"/>
      <c r="PF1" s="1077"/>
      <c r="PG1" s="1077"/>
      <c r="PH1" s="1077"/>
      <c r="PI1" s="1077"/>
      <c r="PJ1" s="1077"/>
      <c r="PK1" s="389">
        <f>PA1+1</f>
        <v>42</v>
      </c>
      <c r="PL1" s="389"/>
      <c r="PN1" s="1077" t="str">
        <f>PD1</f>
        <v>ENTRADAS DEL MES DE AGOSTO 2021</v>
      </c>
      <c r="PO1" s="1077"/>
      <c r="PP1" s="1077"/>
      <c r="PQ1" s="1077"/>
      <c r="PR1" s="1077"/>
      <c r="PS1" s="1077"/>
      <c r="PT1" s="1077"/>
      <c r="PU1" s="389">
        <f>PK1+1</f>
        <v>43</v>
      </c>
      <c r="PW1" s="1077" t="str">
        <f>PN1</f>
        <v>ENTRADAS DEL MES DE AGOSTO 2021</v>
      </c>
      <c r="PX1" s="1077"/>
      <c r="PY1" s="1077"/>
      <c r="PZ1" s="1077"/>
      <c r="QA1" s="1077"/>
      <c r="QB1" s="1077"/>
      <c r="QC1" s="1077"/>
      <c r="QD1" s="389">
        <f>PU1+1</f>
        <v>44</v>
      </c>
      <c r="QF1" s="1077" t="str">
        <f>PW1</f>
        <v>ENTRADAS DEL MES DE AGOSTO 2021</v>
      </c>
      <c r="QG1" s="1077"/>
      <c r="QH1" s="1077"/>
      <c r="QI1" s="1077"/>
      <c r="QJ1" s="1077"/>
      <c r="QK1" s="1077"/>
      <c r="QL1" s="1077"/>
      <c r="QM1" s="389">
        <f>QD1+1</f>
        <v>45</v>
      </c>
      <c r="QO1" s="1077" t="str">
        <f>QF1</f>
        <v>ENTRADAS DEL MES DE AGOSTO 2021</v>
      </c>
      <c r="QP1" s="1077"/>
      <c r="QQ1" s="1077"/>
      <c r="QR1" s="1077"/>
      <c r="QS1" s="1077"/>
      <c r="QT1" s="1077"/>
      <c r="QU1" s="1077"/>
      <c r="QV1" s="389">
        <f>QM1+1</f>
        <v>46</v>
      </c>
      <c r="QX1" s="1077" t="str">
        <f>QO1</f>
        <v>ENTRADAS DEL MES DE AGOSTO 2021</v>
      </c>
      <c r="QY1" s="1077"/>
      <c r="QZ1" s="1077"/>
      <c r="RA1" s="1077"/>
      <c r="RB1" s="1077"/>
      <c r="RC1" s="1077"/>
      <c r="RD1" s="1077"/>
      <c r="RE1" s="389">
        <f>QV1+1</f>
        <v>47</v>
      </c>
      <c r="RG1" s="1077" t="str">
        <f>QX1</f>
        <v>ENTRADAS DEL MES DE AGOSTO 2021</v>
      </c>
      <c r="RH1" s="1077"/>
      <c r="RI1" s="1077"/>
      <c r="RJ1" s="1077"/>
      <c r="RK1" s="1077"/>
      <c r="RL1" s="1077"/>
      <c r="RM1" s="1077"/>
      <c r="RN1" s="389">
        <f>RE1+1</f>
        <v>48</v>
      </c>
      <c r="RP1" s="1077" t="str">
        <f>RG1</f>
        <v>ENTRADAS DEL MES DE AGOSTO 2021</v>
      </c>
      <c r="RQ1" s="1077"/>
      <c r="RR1" s="1077"/>
      <c r="RS1" s="1077"/>
      <c r="RT1" s="1077"/>
      <c r="RU1" s="1077"/>
      <c r="RV1" s="1077"/>
      <c r="RW1" s="389">
        <f>RN1+1</f>
        <v>49</v>
      </c>
      <c r="RY1" s="1077" t="str">
        <f>RP1</f>
        <v>ENTRADAS DEL MES DE AGOSTO 2021</v>
      </c>
      <c r="RZ1" s="1077"/>
      <c r="SA1" s="1077"/>
      <c r="SB1" s="1077"/>
      <c r="SC1" s="1077"/>
      <c r="SD1" s="1077"/>
      <c r="SE1" s="1077"/>
      <c r="SF1" s="389">
        <f>RW1+1</f>
        <v>50</v>
      </c>
      <c r="SH1" s="1077" t="str">
        <f>RY1</f>
        <v>ENTRADAS DEL MES DE AGOSTO 2021</v>
      </c>
      <c r="SI1" s="1077"/>
      <c r="SJ1" s="1077"/>
      <c r="SK1" s="1077"/>
      <c r="SL1" s="1077"/>
      <c r="SM1" s="1077"/>
      <c r="SN1" s="1077"/>
      <c r="SO1" s="389">
        <f>SF1+1</f>
        <v>51</v>
      </c>
      <c r="SQ1" s="1077" t="str">
        <f>SH1</f>
        <v>ENTRADAS DEL MES DE AGOSTO 2021</v>
      </c>
      <c r="SR1" s="1077"/>
      <c r="SS1" s="1077"/>
      <c r="ST1" s="1077"/>
      <c r="SU1" s="1077"/>
      <c r="SV1" s="1077"/>
      <c r="SW1" s="1077"/>
      <c r="SX1" s="389">
        <f>SO1+1</f>
        <v>52</v>
      </c>
      <c r="SZ1" s="1077" t="str">
        <f>SQ1</f>
        <v>ENTRADAS DEL MES DE AGOSTO 2021</v>
      </c>
      <c r="TA1" s="1077"/>
      <c r="TB1" s="1077"/>
      <c r="TC1" s="1077"/>
      <c r="TD1" s="1077"/>
      <c r="TE1" s="1077"/>
      <c r="TF1" s="1077"/>
      <c r="TG1" s="389">
        <f>SX1+1</f>
        <v>53</v>
      </c>
      <c r="TI1" s="1077" t="str">
        <f>SZ1</f>
        <v>ENTRADAS DEL MES DE AGOSTO 2021</v>
      </c>
      <c r="TJ1" s="1077"/>
      <c r="TK1" s="1077"/>
      <c r="TL1" s="1077"/>
      <c r="TM1" s="1077"/>
      <c r="TN1" s="1077"/>
      <c r="TO1" s="1077"/>
      <c r="TP1" s="389">
        <f>TG1+1</f>
        <v>54</v>
      </c>
      <c r="TR1" s="1077" t="str">
        <f>TI1</f>
        <v>ENTRADAS DEL MES DE AGOSTO 2021</v>
      </c>
      <c r="TS1" s="1077"/>
      <c r="TT1" s="1077"/>
      <c r="TU1" s="1077"/>
      <c r="TV1" s="1077"/>
      <c r="TW1" s="1077"/>
      <c r="TX1" s="1077"/>
      <c r="TY1" s="389">
        <f>TP1+1</f>
        <v>55</v>
      </c>
      <c r="UA1" s="1077" t="str">
        <f>TR1</f>
        <v>ENTRADAS DEL MES DE AGOSTO 2021</v>
      </c>
      <c r="UB1" s="1077"/>
      <c r="UC1" s="1077"/>
      <c r="UD1" s="1077"/>
      <c r="UE1" s="1077"/>
      <c r="UF1" s="1077"/>
      <c r="UG1" s="1077"/>
      <c r="UH1" s="389">
        <f>TY1+1</f>
        <v>56</v>
      </c>
      <c r="UJ1" s="1077" t="str">
        <f>UA1</f>
        <v>ENTRADAS DEL MES DE AGOSTO 2021</v>
      </c>
      <c r="UK1" s="1077"/>
      <c r="UL1" s="1077"/>
      <c r="UM1" s="1077"/>
      <c r="UN1" s="1077"/>
      <c r="UO1" s="1077"/>
      <c r="UP1" s="1077"/>
      <c r="UQ1" s="389">
        <f>UH1+1</f>
        <v>57</v>
      </c>
      <c r="US1" s="1077" t="str">
        <f>UJ1</f>
        <v>ENTRADAS DEL MES DE AGOSTO 2021</v>
      </c>
      <c r="UT1" s="1077"/>
      <c r="UU1" s="1077"/>
      <c r="UV1" s="1077"/>
      <c r="UW1" s="1077"/>
      <c r="UX1" s="1077"/>
      <c r="UY1" s="1077"/>
      <c r="UZ1" s="389">
        <f>UQ1+1</f>
        <v>58</v>
      </c>
      <c r="VB1" s="1077" t="str">
        <f>US1</f>
        <v>ENTRADAS DEL MES DE AGOSTO 2021</v>
      </c>
      <c r="VC1" s="1077"/>
      <c r="VD1" s="1077"/>
      <c r="VE1" s="1077"/>
      <c r="VF1" s="1077"/>
      <c r="VG1" s="1077"/>
      <c r="VH1" s="1077"/>
      <c r="VI1" s="389">
        <f>UZ1+1</f>
        <v>59</v>
      </c>
      <c r="VK1" s="1077" t="str">
        <f>VB1</f>
        <v>ENTRADAS DEL MES DE AGOSTO 2021</v>
      </c>
      <c r="VL1" s="1077"/>
      <c r="VM1" s="1077"/>
      <c r="VN1" s="1077"/>
      <c r="VO1" s="1077"/>
      <c r="VP1" s="1077"/>
      <c r="VQ1" s="1077"/>
      <c r="VR1" s="389">
        <f>VI1+1</f>
        <v>60</v>
      </c>
      <c r="VT1" s="1077" t="str">
        <f>VK1</f>
        <v>ENTRADAS DEL MES DE AGOSTO 2021</v>
      </c>
      <c r="VU1" s="1077"/>
      <c r="VV1" s="1077"/>
      <c r="VW1" s="1077"/>
      <c r="VX1" s="1077"/>
      <c r="VY1" s="1077"/>
      <c r="VZ1" s="1077"/>
      <c r="WA1" s="389">
        <f>VR1+1</f>
        <v>61</v>
      </c>
      <c r="WC1" s="1077" t="str">
        <f>VT1</f>
        <v>ENTRADAS DEL MES DE AGOSTO 2021</v>
      </c>
      <c r="WD1" s="1077"/>
      <c r="WE1" s="1077"/>
      <c r="WF1" s="1077"/>
      <c r="WG1" s="1077"/>
      <c r="WH1" s="1077"/>
      <c r="WI1" s="1077"/>
      <c r="WJ1" s="389">
        <f>WA1+1</f>
        <v>62</v>
      </c>
      <c r="WL1" s="1077" t="str">
        <f>WC1</f>
        <v>ENTRADAS DEL MES DE AGOSTO 2021</v>
      </c>
      <c r="WM1" s="1077"/>
      <c r="WN1" s="1077"/>
      <c r="WO1" s="1077"/>
      <c r="WP1" s="1077"/>
      <c r="WQ1" s="1077"/>
      <c r="WR1" s="1077"/>
      <c r="WS1" s="389">
        <f>WJ1+1</f>
        <v>63</v>
      </c>
      <c r="WU1" s="1077" t="str">
        <f>WL1</f>
        <v>ENTRADAS DEL MES DE AGOSTO 2021</v>
      </c>
      <c r="WV1" s="1077"/>
      <c r="WW1" s="1077"/>
      <c r="WX1" s="1077"/>
      <c r="WY1" s="1077"/>
      <c r="WZ1" s="1077"/>
      <c r="XA1" s="1077"/>
      <c r="XB1" s="389">
        <f>WS1+1</f>
        <v>64</v>
      </c>
      <c r="XD1" s="1077" t="str">
        <f>WU1</f>
        <v>ENTRADAS DEL MES DE AGOSTO 2021</v>
      </c>
      <c r="XE1" s="1077"/>
      <c r="XF1" s="1077"/>
      <c r="XG1" s="1077"/>
      <c r="XH1" s="1077"/>
      <c r="XI1" s="1077"/>
      <c r="XJ1" s="1077"/>
      <c r="XK1" s="389">
        <f>XB1+1</f>
        <v>65</v>
      </c>
      <c r="XM1" s="1077" t="str">
        <f>XD1</f>
        <v>ENTRADAS DEL MES DE AGOSTO 2021</v>
      </c>
      <c r="XN1" s="1077"/>
      <c r="XO1" s="1077"/>
      <c r="XP1" s="1077"/>
      <c r="XQ1" s="1077"/>
      <c r="XR1" s="1077"/>
      <c r="XS1" s="1077"/>
      <c r="XT1" s="389">
        <f>XK1+1</f>
        <v>66</v>
      </c>
      <c r="XV1" s="1077" t="str">
        <f>XM1</f>
        <v>ENTRADAS DEL MES DE AGOSTO 2021</v>
      </c>
      <c r="XW1" s="1077"/>
      <c r="XX1" s="1077"/>
      <c r="XY1" s="1077"/>
      <c r="XZ1" s="1077"/>
      <c r="YA1" s="1077"/>
      <c r="YB1" s="1077"/>
      <c r="YC1" s="389">
        <f>XT1+1</f>
        <v>67</v>
      </c>
      <c r="YE1" s="1077" t="str">
        <f>XV1</f>
        <v>ENTRADAS DEL MES DE AGOSTO 2021</v>
      </c>
      <c r="YF1" s="1077"/>
      <c r="YG1" s="1077"/>
      <c r="YH1" s="1077"/>
      <c r="YI1" s="1077"/>
      <c r="YJ1" s="1077"/>
      <c r="YK1" s="1077"/>
      <c r="YL1" s="389">
        <f>YC1+1</f>
        <v>68</v>
      </c>
      <c r="YN1" s="1077" t="str">
        <f>YE1</f>
        <v>ENTRADAS DEL MES DE AGOSTO 2021</v>
      </c>
      <c r="YO1" s="1077"/>
      <c r="YP1" s="1077"/>
      <c r="YQ1" s="1077"/>
      <c r="YR1" s="1077"/>
      <c r="YS1" s="1077"/>
      <c r="YT1" s="1077"/>
      <c r="YU1" s="389">
        <f>YL1+1</f>
        <v>69</v>
      </c>
      <c r="YW1" s="1077" t="str">
        <f>YN1</f>
        <v>ENTRADAS DEL MES DE AGOSTO 2021</v>
      </c>
      <c r="YX1" s="1077"/>
      <c r="YY1" s="1077"/>
      <c r="YZ1" s="1077"/>
      <c r="ZA1" s="1077"/>
      <c r="ZB1" s="1077"/>
      <c r="ZC1" s="1077"/>
      <c r="ZD1" s="389">
        <f>YU1+1</f>
        <v>70</v>
      </c>
      <c r="ZF1" s="1077" t="str">
        <f>YW1</f>
        <v>ENTRADAS DEL MES DE AGOSTO 2021</v>
      </c>
      <c r="ZG1" s="1077"/>
      <c r="ZH1" s="1077"/>
      <c r="ZI1" s="1077"/>
      <c r="ZJ1" s="1077"/>
      <c r="ZK1" s="1077"/>
      <c r="ZL1" s="1077"/>
      <c r="ZM1" s="389">
        <f>ZD1+1</f>
        <v>71</v>
      </c>
      <c r="ZO1" s="1077" t="str">
        <f>ZF1</f>
        <v>ENTRADAS DEL MES DE AGOSTO 2021</v>
      </c>
      <c r="ZP1" s="1077"/>
      <c r="ZQ1" s="1077"/>
      <c r="ZR1" s="1077"/>
      <c r="ZS1" s="1077"/>
      <c r="ZT1" s="1077"/>
      <c r="ZU1" s="1077"/>
      <c r="ZV1" s="389">
        <f>ZM1+1</f>
        <v>72</v>
      </c>
      <c r="ZX1" s="1077" t="str">
        <f>ZO1</f>
        <v>ENTRADAS DEL MES DE AGOSTO 2021</v>
      </c>
      <c r="ZY1" s="1077"/>
      <c r="ZZ1" s="1077"/>
      <c r="AAA1" s="1077"/>
      <c r="AAB1" s="1077"/>
      <c r="AAC1" s="1077"/>
      <c r="AAD1" s="1077"/>
      <c r="AAE1" s="389">
        <f>ZV1+1</f>
        <v>73</v>
      </c>
      <c r="AAG1" s="1077" t="str">
        <f>ZX1</f>
        <v>ENTRADAS DEL MES DE AGOSTO 2021</v>
      </c>
      <c r="AAH1" s="1077"/>
      <c r="AAI1" s="1077"/>
      <c r="AAJ1" s="1077"/>
      <c r="AAK1" s="1077"/>
      <c r="AAL1" s="1077"/>
      <c r="AAM1" s="1077"/>
      <c r="AAN1" s="389">
        <f>AAE1+1</f>
        <v>74</v>
      </c>
      <c r="AAP1" s="1077" t="str">
        <f>AAG1</f>
        <v>ENTRADAS DEL MES DE AGOSTO 2021</v>
      </c>
      <c r="AAQ1" s="1077"/>
      <c r="AAR1" s="1077"/>
      <c r="AAS1" s="1077"/>
      <c r="AAT1" s="1077"/>
      <c r="AAU1" s="1077"/>
      <c r="AAV1" s="1077"/>
      <c r="AAW1" s="389">
        <f>AAN1+1</f>
        <v>75</v>
      </c>
      <c r="AAY1" s="1077" t="str">
        <f>AAP1</f>
        <v>ENTRADAS DEL MES DE AGOSTO 2021</v>
      </c>
      <c r="AAZ1" s="1077"/>
      <c r="ABA1" s="1077"/>
      <c r="ABB1" s="1077"/>
      <c r="ABC1" s="1077"/>
      <c r="ABD1" s="1077"/>
      <c r="ABE1" s="1077"/>
      <c r="ABF1" s="389">
        <f>AAW1+1</f>
        <v>76</v>
      </c>
      <c r="ABH1" s="1077" t="str">
        <f>AAY1</f>
        <v>ENTRADAS DEL MES DE AGOSTO 2021</v>
      </c>
      <c r="ABI1" s="1077"/>
      <c r="ABJ1" s="1077"/>
      <c r="ABK1" s="1077"/>
      <c r="ABL1" s="1077"/>
      <c r="ABM1" s="1077"/>
      <c r="ABN1" s="1077"/>
      <c r="ABO1" s="389">
        <f>ABF1+1</f>
        <v>77</v>
      </c>
      <c r="ABQ1" s="1077" t="str">
        <f>ABH1</f>
        <v>ENTRADAS DEL MES DE AGOSTO 2021</v>
      </c>
      <c r="ABR1" s="1077"/>
      <c r="ABS1" s="1077"/>
      <c r="ABT1" s="1077"/>
      <c r="ABU1" s="1077"/>
      <c r="ABV1" s="1077"/>
      <c r="ABW1" s="1077"/>
      <c r="ABX1" s="389">
        <f>ABO1+1</f>
        <v>78</v>
      </c>
      <c r="ABZ1" s="1077" t="str">
        <f>ABQ1</f>
        <v>ENTRADAS DEL MES DE AGOSTO 2021</v>
      </c>
      <c r="ACA1" s="1077"/>
      <c r="ACB1" s="1077"/>
      <c r="ACC1" s="1077"/>
      <c r="ACD1" s="1077"/>
      <c r="ACE1" s="1077"/>
      <c r="ACF1" s="1077"/>
      <c r="ACG1" s="389">
        <f>ABX1+1</f>
        <v>79</v>
      </c>
      <c r="ACI1" s="1077" t="str">
        <f>ABZ1</f>
        <v>ENTRADAS DEL MES DE AGOSTO 2021</v>
      </c>
      <c r="ACJ1" s="1077"/>
      <c r="ACK1" s="1077"/>
      <c r="ACL1" s="1077"/>
      <c r="ACM1" s="1077"/>
      <c r="ACN1" s="1077"/>
      <c r="ACO1" s="1077"/>
      <c r="ACP1" s="389">
        <f>ACG1+1</f>
        <v>80</v>
      </c>
      <c r="ACR1" s="1077" t="str">
        <f>ACI1</f>
        <v>ENTRADAS DEL MES DE AGOSTO 2021</v>
      </c>
      <c r="ACS1" s="1077"/>
      <c r="ACT1" s="1077"/>
      <c r="ACU1" s="1077"/>
      <c r="ACV1" s="1077"/>
      <c r="ACW1" s="1077"/>
      <c r="ACX1" s="1077"/>
      <c r="ACY1" s="389">
        <f>ACP1+1</f>
        <v>81</v>
      </c>
      <c r="ADA1" s="1077" t="str">
        <f>ACR1</f>
        <v>ENTRADAS DEL MES DE AGOSTO 2021</v>
      </c>
      <c r="ADB1" s="1077"/>
      <c r="ADC1" s="1077"/>
      <c r="ADD1" s="1077"/>
      <c r="ADE1" s="1077"/>
      <c r="ADF1" s="1077"/>
      <c r="ADG1" s="1077"/>
      <c r="ADH1" s="389">
        <f>ACY1+1</f>
        <v>82</v>
      </c>
      <c r="ADJ1" s="1077" t="str">
        <f>ADA1</f>
        <v>ENTRADAS DEL MES DE AGOSTO 2021</v>
      </c>
      <c r="ADK1" s="1077"/>
      <c r="ADL1" s="1077"/>
      <c r="ADM1" s="1077"/>
      <c r="ADN1" s="1077"/>
      <c r="ADO1" s="1077"/>
      <c r="ADP1" s="1077"/>
      <c r="ADQ1" s="389">
        <f>ADH1+1</f>
        <v>83</v>
      </c>
      <c r="ADS1" s="1077" t="str">
        <f>ADJ1</f>
        <v>ENTRADAS DEL MES DE AGOSTO 2021</v>
      </c>
      <c r="ADT1" s="1077"/>
      <c r="ADU1" s="1077"/>
      <c r="ADV1" s="1077"/>
      <c r="ADW1" s="1077"/>
      <c r="ADX1" s="1077"/>
      <c r="ADY1" s="1077"/>
      <c r="ADZ1" s="389">
        <f>ADQ1+1</f>
        <v>84</v>
      </c>
      <c r="AEB1" s="1077" t="str">
        <f>ADS1</f>
        <v>ENTRADAS DEL MES DE AGOSTO 2021</v>
      </c>
      <c r="AEC1" s="1077"/>
      <c r="AED1" s="1077"/>
      <c r="AEE1" s="1077"/>
      <c r="AEF1" s="1077"/>
      <c r="AEG1" s="1077"/>
      <c r="AEH1" s="1077"/>
      <c r="AEI1" s="389">
        <f>ADZ1+1</f>
        <v>85</v>
      </c>
      <c r="AEK1" s="1077" t="str">
        <f>AEB1</f>
        <v>ENTRADAS DEL MES DE AGOSTO 2021</v>
      </c>
      <c r="AEL1" s="1077"/>
      <c r="AEM1" s="1077"/>
      <c r="AEN1" s="1077"/>
      <c r="AEO1" s="1077"/>
      <c r="AEP1" s="1077"/>
      <c r="AEQ1" s="1077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2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79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2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2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2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79" t="s">
        <v>306</v>
      </c>
      <c r="CN5" s="102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80" t="s">
        <v>293</v>
      </c>
      <c r="CX5" s="102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2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2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 t="s">
        <v>286</v>
      </c>
      <c r="EL5" s="91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291">
        <v>19133.599999999999</v>
      </c>
      <c r="ER5" s="144">
        <f>EO5-EQ5</f>
        <v>-23.769999999996799</v>
      </c>
      <c r="ES5" s="684"/>
      <c r="ET5" s="262"/>
      <c r="EU5" s="262" t="s">
        <v>293</v>
      </c>
      <c r="EV5" s="102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261">
        <v>18741.419999999998</v>
      </c>
      <c r="FB5" s="144">
        <f>EY5-FA5</f>
        <v>13.620000000002619</v>
      </c>
      <c r="FC5" s="684"/>
      <c r="FD5" s="262"/>
      <c r="FE5" s="262" t="s">
        <v>293</v>
      </c>
      <c r="FF5" s="102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291">
        <v>18846.650000000001</v>
      </c>
      <c r="FL5" s="144">
        <f>FI5-FK5</f>
        <v>-86.370000000002619</v>
      </c>
      <c r="FM5" s="684"/>
      <c r="FN5" s="262"/>
      <c r="FO5" s="594" t="s">
        <v>286</v>
      </c>
      <c r="FP5" s="91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261">
        <v>19110.8</v>
      </c>
      <c r="FV5" s="144">
        <f>FS5-FU5</f>
        <v>-12.419999999998254</v>
      </c>
      <c r="FW5" s="684"/>
      <c r="FX5" s="262"/>
      <c r="FY5" s="270" t="s">
        <v>286</v>
      </c>
      <c r="FZ5" s="91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261">
        <v>18886.099999999999</v>
      </c>
      <c r="GF5" s="144">
        <f>GC5-GE5</f>
        <v>-55.859999999996944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79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5"/>
      <c r="L6" s="102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9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9"/>
      <c r="CN6" s="756"/>
      <c r="CO6" s="262"/>
      <c r="CP6" s="262"/>
      <c r="CQ6" s="262"/>
      <c r="CR6" s="262"/>
      <c r="CS6" s="263"/>
      <c r="CT6" s="262"/>
      <c r="CU6" s="349"/>
      <c r="CV6" s="262"/>
      <c r="CW6" s="1080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9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5"/>
      <c r="O7" s="434"/>
      <c r="P7" s="1023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2" t="s">
        <v>17</v>
      </c>
      <c r="O8" s="207" t="s">
        <v>2</v>
      </c>
      <c r="P8" s="1023" t="s">
        <v>18</v>
      </c>
      <c r="Q8" s="1024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>
        <v>899.5</v>
      </c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>
        <v>943.01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945.28</v>
      </c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>
        <v>898.6</v>
      </c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>
        <v>916.7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>
        <v>879.5</v>
      </c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>
        <v>935.3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954.35</v>
      </c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>
        <v>907.6</v>
      </c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>
        <v>894.9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>
        <v>905.8</v>
      </c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>
        <v>949.36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919.88</v>
      </c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>
        <v>899.5</v>
      </c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>
        <v>904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>
        <v>924.9</v>
      </c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>
        <v>916.25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938.93</v>
      </c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>
        <v>871.3</v>
      </c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>
        <v>902.2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>
        <v>928.04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970.68</v>
      </c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>
        <v>904.9</v>
      </c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>
        <v>912.2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>
        <v>904.9</v>
      </c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>
        <v>889.04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908.99</v>
      </c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>
        <v>933</v>
      </c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>
        <v>891.3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>
        <v>922.1</v>
      </c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>
        <v>974.77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949.82</v>
      </c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>
        <v>914.9</v>
      </c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>
        <v>907.6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>
        <v>922.1</v>
      </c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>
        <v>958.44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973.4</v>
      </c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>
        <v>907.6</v>
      </c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>
        <v>903.1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>
        <v>879.5</v>
      </c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>
        <v>943.01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961.61</v>
      </c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>
        <v>947.5</v>
      </c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>
        <v>889.5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>
        <v>920.3</v>
      </c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>
        <v>917.16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916.25</v>
      </c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>
        <v>906.7</v>
      </c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>
        <v>894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>
        <v>915.8</v>
      </c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>
        <v>938.93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936.21</v>
      </c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>
        <v>906.7</v>
      </c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>
        <v>913.1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>
        <v>904.9</v>
      </c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>
        <v>966.15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927.14</v>
      </c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>
        <v>895.8</v>
      </c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>
        <v>881.3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>
        <v>903.1</v>
      </c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>
        <v>961.61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936.21</v>
      </c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>
        <v>904</v>
      </c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>
        <v>909.4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>
        <v>915.8</v>
      </c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>
        <v>914.89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917.16</v>
      </c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>
        <v>914.9</v>
      </c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>
        <v>873.2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>
        <v>919.4</v>
      </c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>
        <v>922.6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929.86</v>
      </c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>
        <v>914</v>
      </c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>
        <v>911.3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>
        <v>912.2</v>
      </c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>
        <v>918.97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967.96</v>
      </c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>
        <v>937.6</v>
      </c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>
        <v>898.6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>
        <v>924.9</v>
      </c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>
        <v>933.94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969.78</v>
      </c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>
        <v>916.7</v>
      </c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>
        <v>881.3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>
        <v>909.4</v>
      </c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>
        <v>975.22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972.5</v>
      </c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>
        <v>896.7</v>
      </c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>
        <v>892.2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>
        <v>914</v>
      </c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>
        <v>923.06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928.04</v>
      </c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>
        <v>894.9</v>
      </c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>
        <v>903.1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>
        <v>920.3</v>
      </c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>
        <v>931.67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922.6</v>
      </c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>
        <v>907.6</v>
      </c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>
        <v>902.2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>
        <v>916.7</v>
      </c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>
        <v>930.3</v>
      </c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>
        <v>904.9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19133.599999999999</v>
      </c>
      <c r="EP32" s="107">
        <f>SUM(EP8:EP31)</f>
        <v>0</v>
      </c>
      <c r="EX32" s="107">
        <f>SUM(EX8:EX31)</f>
        <v>18741.420000000002</v>
      </c>
      <c r="EZ32" s="107">
        <f>SUM(EZ8:EZ31)</f>
        <v>0</v>
      </c>
      <c r="FH32" s="136">
        <f>SUM(FH8:FH31)</f>
        <v>18846.649999999994</v>
      </c>
      <c r="FJ32" s="107">
        <f>SUM(FJ8:FJ31)</f>
        <v>0</v>
      </c>
      <c r="FR32" s="107">
        <f>SUM(FR8:FR31)</f>
        <v>19110.8</v>
      </c>
      <c r="FS32" s="107"/>
      <c r="FT32" s="107">
        <f>SUM(FT8:FT31)</f>
        <v>0</v>
      </c>
      <c r="FU32" s="76" t="s">
        <v>36</v>
      </c>
      <c r="GB32" s="107">
        <f>SUM(GB8:GB31)</f>
        <v>18886.100000000002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19133.599999999999</v>
      </c>
      <c r="EX33" s="379" t="s">
        <v>21</v>
      </c>
      <c r="EY33" s="380"/>
      <c r="EZ33" s="329">
        <f>EX32-EZ32</f>
        <v>18741.420000000002</v>
      </c>
      <c r="FH33" s="379" t="s">
        <v>21</v>
      </c>
      <c r="FI33" s="380"/>
      <c r="FJ33" s="147">
        <f>FH32-FJ32</f>
        <v>18846.649999999994</v>
      </c>
      <c r="FR33" s="379" t="s">
        <v>21</v>
      </c>
      <c r="FS33" s="380"/>
      <c r="FT33" s="329">
        <f>FR32-FT32</f>
        <v>19110.8</v>
      </c>
      <c r="GB33" s="379" t="s">
        <v>21</v>
      </c>
      <c r="GC33" s="380"/>
      <c r="GD33" s="147">
        <f>GE5-GD32</f>
        <v>18886.099999999999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3" t="s">
        <v>21</v>
      </c>
      <c r="RT33" s="1074"/>
      <c r="RU33" s="147">
        <f>SUM(RV5-RU32)</f>
        <v>0</v>
      </c>
      <c r="SB33" s="1073" t="s">
        <v>21</v>
      </c>
      <c r="SC33" s="1074"/>
      <c r="SD33" s="147">
        <f>SUM(SE5-SD32)</f>
        <v>0</v>
      </c>
      <c r="SK33" s="1073" t="s">
        <v>21</v>
      </c>
      <c r="SL33" s="1074"/>
      <c r="SM33" s="249">
        <f>SUM(SN5-SM32)</f>
        <v>0</v>
      </c>
      <c r="ST33" s="1073" t="s">
        <v>21</v>
      </c>
      <c r="SU33" s="1074"/>
      <c r="SV33" s="147">
        <f>SUM(SW5-SV32)</f>
        <v>0</v>
      </c>
      <c r="TC33" s="1073" t="s">
        <v>21</v>
      </c>
      <c r="TD33" s="1074"/>
      <c r="TE33" s="147">
        <f>SUM(TF5-TE32)</f>
        <v>0</v>
      </c>
      <c r="TL33" s="1073" t="s">
        <v>21</v>
      </c>
      <c r="TM33" s="1074"/>
      <c r="TN33" s="147">
        <f>SUM(TO5-TN32)</f>
        <v>0</v>
      </c>
      <c r="TU33" s="1073" t="s">
        <v>21</v>
      </c>
      <c r="TV33" s="1074"/>
      <c r="TW33" s="147">
        <f>SUM(TX5-TW32)</f>
        <v>0</v>
      </c>
      <c r="UD33" s="1073" t="s">
        <v>21</v>
      </c>
      <c r="UE33" s="1074"/>
      <c r="UF33" s="147">
        <f>SUM(UG5-UF32)</f>
        <v>0</v>
      </c>
      <c r="UM33" s="1073" t="s">
        <v>21</v>
      </c>
      <c r="UN33" s="1074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3" t="s">
        <v>21</v>
      </c>
      <c r="VO33" s="1074"/>
      <c r="VP33" s="147">
        <f>VQ5-VP32</f>
        <v>-22</v>
      </c>
      <c r="VW33" s="1073" t="s">
        <v>21</v>
      </c>
      <c r="VX33" s="1074"/>
      <c r="VY33" s="147">
        <f>VZ5-VY32</f>
        <v>-22</v>
      </c>
      <c r="WF33" s="1073" t="s">
        <v>21</v>
      </c>
      <c r="WG33" s="1074"/>
      <c r="WH33" s="147">
        <f>WI5-WH32</f>
        <v>-22</v>
      </c>
      <c r="WO33" s="1073" t="s">
        <v>21</v>
      </c>
      <c r="WP33" s="1074"/>
      <c r="WQ33" s="147">
        <f>WR5-WQ32</f>
        <v>-22</v>
      </c>
      <c r="WX33" s="1073" t="s">
        <v>21</v>
      </c>
      <c r="WY33" s="1074"/>
      <c r="WZ33" s="147">
        <f>XA5-WZ32</f>
        <v>-22</v>
      </c>
      <c r="XG33" s="1073" t="s">
        <v>21</v>
      </c>
      <c r="XH33" s="1074"/>
      <c r="XI33" s="147">
        <f>XJ5-XI32</f>
        <v>-22</v>
      </c>
      <c r="XP33" s="1073" t="s">
        <v>21</v>
      </c>
      <c r="XQ33" s="1074"/>
      <c r="XR33" s="147">
        <f>XS5-XR32</f>
        <v>-22</v>
      </c>
      <c r="XY33" s="1073" t="s">
        <v>21</v>
      </c>
      <c r="XZ33" s="1074"/>
      <c r="YA33" s="147">
        <f>YB5-YA32</f>
        <v>-22</v>
      </c>
      <c r="YH33" s="1073" t="s">
        <v>21</v>
      </c>
      <c r="YI33" s="1074"/>
      <c r="YJ33" s="147">
        <f>YK5-YJ32</f>
        <v>-22</v>
      </c>
      <c r="YQ33" s="1073" t="s">
        <v>21</v>
      </c>
      <c r="YR33" s="1074"/>
      <c r="YS33" s="147">
        <f>YT5-YS32</f>
        <v>-22</v>
      </c>
      <c r="YZ33" s="1073" t="s">
        <v>21</v>
      </c>
      <c r="ZA33" s="1074"/>
      <c r="ZB33" s="147">
        <f>ZC5-ZB32</f>
        <v>-22</v>
      </c>
      <c r="ZI33" s="1073" t="s">
        <v>21</v>
      </c>
      <c r="ZJ33" s="1074"/>
      <c r="ZK33" s="147">
        <f>ZL5-ZK32</f>
        <v>-22</v>
      </c>
      <c r="ZR33" s="1073" t="s">
        <v>21</v>
      </c>
      <c r="ZS33" s="1074"/>
      <c r="ZT33" s="147">
        <f>ZU5-ZT32</f>
        <v>-22</v>
      </c>
      <c r="AAA33" s="1073" t="s">
        <v>21</v>
      </c>
      <c r="AAB33" s="1074"/>
      <c r="AAC33" s="147">
        <f>AAD5-AAC32</f>
        <v>-22</v>
      </c>
      <c r="AAJ33" s="1073" t="s">
        <v>21</v>
      </c>
      <c r="AAK33" s="1074"/>
      <c r="AAL33" s="147">
        <f>AAM5-AAL32</f>
        <v>-22</v>
      </c>
      <c r="AAS33" s="1073" t="s">
        <v>21</v>
      </c>
      <c r="AAT33" s="1074"/>
      <c r="AAU33" s="147">
        <f>AAU32-AAS32</f>
        <v>22</v>
      </c>
      <c r="ABB33" s="1073" t="s">
        <v>21</v>
      </c>
      <c r="ABC33" s="1074"/>
      <c r="ABD33" s="147">
        <f>ABE5-ABD32</f>
        <v>-22</v>
      </c>
      <c r="ABK33" s="1073" t="s">
        <v>21</v>
      </c>
      <c r="ABL33" s="1074"/>
      <c r="ABM33" s="147">
        <f>ABN5-ABM32</f>
        <v>-22</v>
      </c>
      <c r="ABT33" s="1073" t="s">
        <v>21</v>
      </c>
      <c r="ABU33" s="1074"/>
      <c r="ABV33" s="147">
        <f>ABW5-ABV32</f>
        <v>-22</v>
      </c>
      <c r="ACC33" s="1073" t="s">
        <v>21</v>
      </c>
      <c r="ACD33" s="1074"/>
      <c r="ACE33" s="147">
        <f>ACF5-ACE32</f>
        <v>-22</v>
      </c>
      <c r="ACL33" s="1073" t="s">
        <v>21</v>
      </c>
      <c r="ACM33" s="1074"/>
      <c r="ACN33" s="147">
        <f>ACO5-ACN32</f>
        <v>-22</v>
      </c>
      <c r="ACU33" s="1073" t="s">
        <v>21</v>
      </c>
      <c r="ACV33" s="1074"/>
      <c r="ACW33" s="147">
        <f>ACX5-ACW32</f>
        <v>-22</v>
      </c>
      <c r="ADD33" s="1073" t="s">
        <v>21</v>
      </c>
      <c r="ADE33" s="1074"/>
      <c r="ADF33" s="147">
        <f>ADG5-ADF32</f>
        <v>-22</v>
      </c>
      <c r="ADM33" s="1073" t="s">
        <v>21</v>
      </c>
      <c r="ADN33" s="1074"/>
      <c r="ADO33" s="147">
        <f>ADP5-ADO32</f>
        <v>-22</v>
      </c>
      <c r="ADV33" s="1073" t="s">
        <v>21</v>
      </c>
      <c r="ADW33" s="1074"/>
      <c r="ADX33" s="147">
        <f>ADY5-ADX32</f>
        <v>-22</v>
      </c>
      <c r="AEE33" s="1073" t="s">
        <v>21</v>
      </c>
      <c r="AEF33" s="1074"/>
      <c r="AEG33" s="147">
        <f>AEH5-AEG32</f>
        <v>-22</v>
      </c>
      <c r="AEN33" s="1073" t="s">
        <v>21</v>
      </c>
      <c r="AEO33" s="107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6" t="s">
        <v>21</v>
      </c>
      <c r="O34" s="997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5" t="s">
        <v>4</v>
      </c>
      <c r="RT34" s="1076"/>
      <c r="RU34" s="49"/>
      <c r="SB34" s="1075" t="s">
        <v>4</v>
      </c>
      <c r="SC34" s="1076"/>
      <c r="SD34" s="49"/>
      <c r="SK34" s="1075" t="s">
        <v>4</v>
      </c>
      <c r="SL34" s="1076"/>
      <c r="SM34" s="49"/>
      <c r="ST34" s="1075" t="s">
        <v>4</v>
      </c>
      <c r="SU34" s="1076"/>
      <c r="SV34" s="49"/>
      <c r="TC34" s="1075" t="s">
        <v>4</v>
      </c>
      <c r="TD34" s="1076"/>
      <c r="TE34" s="49"/>
      <c r="TL34" s="1075" t="s">
        <v>4</v>
      </c>
      <c r="TM34" s="1076"/>
      <c r="TN34" s="49"/>
      <c r="TU34" s="1075" t="s">
        <v>4</v>
      </c>
      <c r="TV34" s="1076"/>
      <c r="TW34" s="49"/>
      <c r="UD34" s="1075" t="s">
        <v>4</v>
      </c>
      <c r="UE34" s="1076"/>
      <c r="UF34" s="49"/>
      <c r="UM34" s="1075" t="s">
        <v>4</v>
      </c>
      <c r="UN34" s="1076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5" t="s">
        <v>4</v>
      </c>
      <c r="VO34" s="1076"/>
      <c r="VP34" s="49"/>
      <c r="VW34" s="1075" t="s">
        <v>4</v>
      </c>
      <c r="VX34" s="1076"/>
      <c r="VY34" s="49"/>
      <c r="WF34" s="1075" t="s">
        <v>4</v>
      </c>
      <c r="WG34" s="1076"/>
      <c r="WH34" s="49"/>
      <c r="WO34" s="1075" t="s">
        <v>4</v>
      </c>
      <c r="WP34" s="1076"/>
      <c r="WQ34" s="49"/>
      <c r="WX34" s="1075" t="s">
        <v>4</v>
      </c>
      <c r="WY34" s="1076"/>
      <c r="WZ34" s="49"/>
      <c r="XG34" s="1075" t="s">
        <v>4</v>
      </c>
      <c r="XH34" s="1076"/>
      <c r="XI34" s="49"/>
      <c r="XP34" s="1075" t="s">
        <v>4</v>
      </c>
      <c r="XQ34" s="1076"/>
      <c r="XR34" s="49"/>
      <c r="XY34" s="1075" t="s">
        <v>4</v>
      </c>
      <c r="XZ34" s="1076"/>
      <c r="YA34" s="49"/>
      <c r="YH34" s="1075" t="s">
        <v>4</v>
      </c>
      <c r="YI34" s="1076"/>
      <c r="YJ34" s="49"/>
      <c r="YQ34" s="1075" t="s">
        <v>4</v>
      </c>
      <c r="YR34" s="1076"/>
      <c r="YS34" s="49"/>
      <c r="YZ34" s="1075" t="s">
        <v>4</v>
      </c>
      <c r="ZA34" s="1076"/>
      <c r="ZB34" s="49"/>
      <c r="ZI34" s="1075" t="s">
        <v>4</v>
      </c>
      <c r="ZJ34" s="1076"/>
      <c r="ZK34" s="49"/>
      <c r="ZR34" s="1075" t="s">
        <v>4</v>
      </c>
      <c r="ZS34" s="1076"/>
      <c r="ZT34" s="49"/>
      <c r="AAA34" s="1075" t="s">
        <v>4</v>
      </c>
      <c r="AAB34" s="1076"/>
      <c r="AAC34" s="49"/>
      <c r="AAJ34" s="1075" t="s">
        <v>4</v>
      </c>
      <c r="AAK34" s="1076"/>
      <c r="AAL34" s="49"/>
      <c r="AAS34" s="1075" t="s">
        <v>4</v>
      </c>
      <c r="AAT34" s="1076"/>
      <c r="AAU34" s="49"/>
      <c r="ABB34" s="1075" t="s">
        <v>4</v>
      </c>
      <c r="ABC34" s="1076"/>
      <c r="ABD34" s="49"/>
      <c r="ABK34" s="1075" t="s">
        <v>4</v>
      </c>
      <c r="ABL34" s="1076"/>
      <c r="ABM34" s="49"/>
      <c r="ABT34" s="1075" t="s">
        <v>4</v>
      </c>
      <c r="ABU34" s="1076"/>
      <c r="ABV34" s="49"/>
      <c r="ACC34" s="1075" t="s">
        <v>4</v>
      </c>
      <c r="ACD34" s="1076"/>
      <c r="ACE34" s="49"/>
      <c r="ACL34" s="1075" t="s">
        <v>4</v>
      </c>
      <c r="ACM34" s="1076"/>
      <c r="ACN34" s="49"/>
      <c r="ACU34" s="1075" t="s">
        <v>4</v>
      </c>
      <c r="ACV34" s="1076"/>
      <c r="ACW34" s="49"/>
      <c r="ADD34" s="1075" t="s">
        <v>4</v>
      </c>
      <c r="ADE34" s="1076"/>
      <c r="ADF34" s="49"/>
      <c r="ADM34" s="1075" t="s">
        <v>4</v>
      </c>
      <c r="ADN34" s="1076"/>
      <c r="ADO34" s="49"/>
      <c r="ADV34" s="1075" t="s">
        <v>4</v>
      </c>
      <c r="ADW34" s="1076"/>
      <c r="ADX34" s="49"/>
      <c r="AEE34" s="1075" t="s">
        <v>4</v>
      </c>
      <c r="AEF34" s="1076"/>
      <c r="AEG34" s="49"/>
      <c r="AEN34" s="1075" t="s">
        <v>4</v>
      </c>
      <c r="AEO34" s="1076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8" t="s">
        <v>4</v>
      </c>
      <c r="O35" s="999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5"/>
      <c r="B5" s="1107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6"/>
      <c r="B6" s="1108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9" t="s">
        <v>11</v>
      </c>
      <c r="D55" s="111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9" t="s">
        <v>279</v>
      </c>
      <c r="B1" s="1089"/>
      <c r="C1" s="1089"/>
      <c r="D1" s="1089"/>
      <c r="E1" s="1089"/>
      <c r="F1" s="1089"/>
      <c r="G1" s="1089"/>
      <c r="H1" s="11">
        <v>1</v>
      </c>
      <c r="I1" s="136"/>
      <c r="J1" s="74"/>
      <c r="M1" s="1082" t="s">
        <v>274</v>
      </c>
      <c r="N1" s="1082"/>
      <c r="O1" s="1082"/>
      <c r="P1" s="1082"/>
      <c r="Q1" s="1082"/>
      <c r="R1" s="1082"/>
      <c r="S1" s="108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14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14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114"/>
      <c r="C6" s="224"/>
      <c r="D6" s="160"/>
      <c r="E6" s="107"/>
      <c r="F6" s="74"/>
      <c r="I6" s="215"/>
      <c r="J6" s="74"/>
      <c r="N6" s="1114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19"/>
      <c r="F16" s="970">
        <f t="shared" si="1"/>
        <v>0</v>
      </c>
      <c r="G16" s="1002"/>
      <c r="H16" s="1003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19"/>
      <c r="F17" s="970">
        <f t="shared" si="1"/>
        <v>0</v>
      </c>
      <c r="G17" s="1002"/>
      <c r="H17" s="1003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19"/>
      <c r="F18" s="970">
        <f t="shared" si="1"/>
        <v>0</v>
      </c>
      <c r="G18" s="1002"/>
      <c r="H18" s="1003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19"/>
      <c r="F19" s="970">
        <f t="shared" si="1"/>
        <v>0</v>
      </c>
      <c r="G19" s="1002"/>
      <c r="H19" s="1003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19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19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19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19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19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19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19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19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19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19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115" t="s">
        <v>19</v>
      </c>
      <c r="D73" s="1116"/>
      <c r="E73" s="39">
        <f>E4+E5-F70+E6+E7</f>
        <v>1112.3000000000002</v>
      </c>
      <c r="F73" s="6"/>
      <c r="G73" s="6"/>
      <c r="H73" s="17"/>
      <c r="I73" s="136"/>
      <c r="J73" s="74"/>
      <c r="O73" s="1115" t="s">
        <v>19</v>
      </c>
      <c r="P73" s="1116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7" t="s">
        <v>19</v>
      </c>
      <c r="J7" s="111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8"/>
      <c r="J8" s="112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5" t="s">
        <v>19</v>
      </c>
      <c r="D64" s="111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1"/>
      <c r="B1" s="1121"/>
      <c r="C1" s="1121"/>
      <c r="D1" s="1121"/>
      <c r="E1" s="1121"/>
      <c r="F1" s="1121"/>
      <c r="G1" s="1121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6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22" t="s">
        <v>50</v>
      </c>
      <c r="J8" s="112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23"/>
      <c r="J9" s="112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9" t="s">
        <v>11</v>
      </c>
      <c r="D40" s="111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30" t="s">
        <v>67</v>
      </c>
      <c r="B5" s="1132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31"/>
      <c r="B6" s="1133"/>
      <c r="C6" s="267"/>
      <c r="D6" s="336"/>
      <c r="E6" s="340"/>
      <c r="F6" s="341"/>
      <c r="G6" s="260"/>
      <c r="I6" s="1134" t="s">
        <v>3</v>
      </c>
      <c r="J6" s="11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29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9" t="s">
        <v>11</v>
      </c>
      <c r="D47" s="1110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5"/>
      <c r="B5" s="113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6"/>
      <c r="B6" s="1133"/>
      <c r="C6" s="267"/>
      <c r="D6" s="336"/>
      <c r="E6" s="340"/>
      <c r="F6" s="341"/>
      <c r="G6" s="260"/>
      <c r="I6" s="1134" t="s">
        <v>3</v>
      </c>
      <c r="J6" s="11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2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9" t="s">
        <v>11</v>
      </c>
      <c r="D33" s="111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89" t="s">
        <v>281</v>
      </c>
      <c r="B1" s="1089"/>
      <c r="C1" s="1089"/>
      <c r="D1" s="1089"/>
      <c r="E1" s="1089"/>
      <c r="F1" s="1089"/>
      <c r="G1" s="1089"/>
      <c r="H1" s="100">
        <v>1</v>
      </c>
      <c r="L1" s="1089" t="s">
        <v>282</v>
      </c>
      <c r="M1" s="1089"/>
      <c r="N1" s="1089"/>
      <c r="O1" s="1089"/>
      <c r="P1" s="1089"/>
      <c r="Q1" s="1089"/>
      <c r="R1" s="1089"/>
      <c r="S1" s="100">
        <v>2</v>
      </c>
      <c r="W1" s="1082" t="s">
        <v>274</v>
      </c>
      <c r="X1" s="1082"/>
      <c r="Y1" s="1082"/>
      <c r="Z1" s="1082"/>
      <c r="AA1" s="1082"/>
      <c r="AB1" s="1082"/>
      <c r="AC1" s="1082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6" t="s">
        <v>67</v>
      </c>
      <c r="B5" s="1137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6" t="s">
        <v>67</v>
      </c>
      <c r="M5" s="1137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6" t="s">
        <v>68</v>
      </c>
      <c r="X5" s="1142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36"/>
      <c r="B6" s="1137"/>
      <c r="C6" s="510"/>
      <c r="D6" s="268"/>
      <c r="E6" s="580"/>
      <c r="F6" s="150"/>
      <c r="G6" s="327"/>
      <c r="H6" s="59">
        <f>E4+E5+E6+E7-G5</f>
        <v>1031.04</v>
      </c>
      <c r="L6" s="1136"/>
      <c r="M6" s="1137"/>
      <c r="N6" s="510"/>
      <c r="O6" s="268"/>
      <c r="P6" s="580"/>
      <c r="Q6" s="150"/>
      <c r="R6" s="327"/>
      <c r="S6" s="59">
        <f>P4+P5+P6+P7-R5</f>
        <v>1004.37</v>
      </c>
      <c r="W6" s="1136"/>
      <c r="X6" s="1142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40" t="s">
        <v>3</v>
      </c>
      <c r="J7" s="1138" t="s">
        <v>4</v>
      </c>
      <c r="L7" s="311"/>
      <c r="M7" s="956"/>
      <c r="N7" s="510"/>
      <c r="O7" s="268"/>
      <c r="P7" s="580"/>
      <c r="Q7" s="150"/>
      <c r="R7" s="260"/>
      <c r="T7" s="1140" t="s">
        <v>3</v>
      </c>
      <c r="U7" s="1138" t="s">
        <v>4</v>
      </c>
      <c r="W7" s="311"/>
      <c r="X7" s="1000"/>
      <c r="Y7" s="510"/>
      <c r="Z7" s="268"/>
      <c r="AA7" s="580"/>
      <c r="AB7" s="150"/>
      <c r="AC7" s="260"/>
      <c r="AE7" s="1140" t="s">
        <v>3</v>
      </c>
      <c r="AF7" s="1138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1"/>
      <c r="J8" s="113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1"/>
      <c r="U8" s="1139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41"/>
      <c r="AF8" s="1139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9" t="s">
        <v>11</v>
      </c>
      <c r="D48" s="1110"/>
      <c r="E48" s="152">
        <f>E6+E5-F45</f>
        <v>1031.04</v>
      </c>
      <c r="L48" s="47"/>
      <c r="N48" s="1109" t="s">
        <v>11</v>
      </c>
      <c r="O48" s="1110"/>
      <c r="P48" s="152" t="e">
        <f>P6+P5+#REF!+-Q45</f>
        <v>#REF!</v>
      </c>
      <c r="W48" s="47"/>
      <c r="Y48" s="1109" t="s">
        <v>11</v>
      </c>
      <c r="Z48" s="1110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3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4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5" t="s">
        <v>75</v>
      </c>
      <c r="C4" s="104"/>
      <c r="D4" s="141"/>
      <c r="E4" s="87"/>
      <c r="F4" s="74"/>
      <c r="G4" s="607"/>
    </row>
    <row r="5" spans="1:9" x14ac:dyDescent="0.25">
      <c r="A5" s="76"/>
      <c r="B5" s="1088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H1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82" t="s">
        <v>274</v>
      </c>
      <c r="B1" s="1082"/>
      <c r="C1" s="1082"/>
      <c r="D1" s="1082"/>
      <c r="E1" s="1082"/>
      <c r="F1" s="1082"/>
      <c r="G1" s="1082"/>
      <c r="H1" s="11">
        <v>1</v>
      </c>
      <c r="K1" s="1082" t="str">
        <f>A1</f>
        <v>ENTRADA DEL MES DE AGOSTO 2021</v>
      </c>
      <c r="L1" s="1082"/>
      <c r="M1" s="1082"/>
      <c r="N1" s="1082"/>
      <c r="O1" s="1082"/>
      <c r="P1" s="1082"/>
      <c r="Q1" s="1082"/>
      <c r="R1" s="11">
        <v>2</v>
      </c>
      <c r="U1" s="1082" t="str">
        <f>K1</f>
        <v>ENTRADA DEL MES DE AGOSTO 2021</v>
      </c>
      <c r="V1" s="1082"/>
      <c r="W1" s="1082"/>
      <c r="X1" s="1082"/>
      <c r="Y1" s="1082"/>
      <c r="Z1" s="1082"/>
      <c r="AA1" s="1082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83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87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86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83"/>
      <c r="C6" s="668">
        <v>87</v>
      </c>
      <c r="D6" s="268">
        <v>44426</v>
      </c>
      <c r="E6" s="288">
        <v>643.5</v>
      </c>
      <c r="F6" s="274">
        <v>50</v>
      </c>
      <c r="G6" s="283">
        <f>F78</f>
        <v>0</v>
      </c>
      <c r="H6" s="7">
        <f>E6-G6+E7+E5-G5</f>
        <v>978.36</v>
      </c>
      <c r="K6" s="270"/>
      <c r="L6" s="1087"/>
      <c r="M6" s="668">
        <v>92</v>
      </c>
      <c r="N6" s="268">
        <v>44426</v>
      </c>
      <c r="O6" s="288">
        <v>630.23</v>
      </c>
      <c r="P6" s="274">
        <v>50</v>
      </c>
      <c r="Q6" s="283">
        <f>P78</f>
        <v>0</v>
      </c>
      <c r="R6" s="7">
        <f>O6-Q6+O7+O5-Q5</f>
        <v>1172.4000000000001</v>
      </c>
      <c r="U6" s="270"/>
      <c r="V6" s="1086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77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978.36</v>
      </c>
      <c r="K9" s="81" t="s">
        <v>32</v>
      </c>
      <c r="L9" s="84">
        <f>P6-M9+P5+P7</f>
        <v>94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1172.4000000000001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77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978.36</v>
      </c>
      <c r="J10" s="163"/>
      <c r="K10" s="219"/>
      <c r="L10" s="84">
        <f>L9-M10</f>
        <v>94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1172.4000000000001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77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978.36</v>
      </c>
      <c r="J11" s="163"/>
      <c r="K11" s="206"/>
      <c r="L11" s="84">
        <f t="shared" ref="L11:L54" si="6">L10-M11</f>
        <v>94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1172.4000000000001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77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978.36</v>
      </c>
      <c r="J12" s="163"/>
      <c r="K12" s="206"/>
      <c r="L12" s="84">
        <f t="shared" si="6"/>
        <v>94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1172.4000000000001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77</v>
      </c>
      <c r="C13" s="15"/>
      <c r="D13" s="981"/>
      <c r="E13" s="982"/>
      <c r="F13" s="981">
        <f t="shared" si="3"/>
        <v>0</v>
      </c>
      <c r="G13" s="541"/>
      <c r="H13" s="629"/>
      <c r="I13" s="297">
        <f t="shared" si="5"/>
        <v>978.36</v>
      </c>
      <c r="J13" s="163"/>
      <c r="K13" s="83" t="s">
        <v>33</v>
      </c>
      <c r="L13" s="84">
        <f t="shared" si="6"/>
        <v>94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1172.4000000000001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77</v>
      </c>
      <c r="C14" s="15"/>
      <c r="D14" s="981"/>
      <c r="E14" s="982"/>
      <c r="F14" s="981">
        <f t="shared" si="3"/>
        <v>0</v>
      </c>
      <c r="G14" s="541"/>
      <c r="H14" s="629"/>
      <c r="I14" s="297">
        <f t="shared" si="5"/>
        <v>978.36</v>
      </c>
      <c r="J14" s="163"/>
      <c r="K14" s="74"/>
      <c r="L14" s="84">
        <f t="shared" si="6"/>
        <v>94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1172.4000000000001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77</v>
      </c>
      <c r="C15" s="15"/>
      <c r="D15" s="981"/>
      <c r="E15" s="982"/>
      <c r="F15" s="981">
        <f t="shared" si="3"/>
        <v>0</v>
      </c>
      <c r="G15" s="541"/>
      <c r="H15" s="629"/>
      <c r="I15" s="297">
        <f t="shared" si="5"/>
        <v>978.36</v>
      </c>
      <c r="J15" s="163"/>
      <c r="K15" s="74"/>
      <c r="L15" s="84">
        <f t="shared" si="6"/>
        <v>94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1172.4000000000001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77</v>
      </c>
      <c r="C16" s="15"/>
      <c r="D16" s="981"/>
      <c r="E16" s="982"/>
      <c r="F16" s="981">
        <f t="shared" si="3"/>
        <v>0</v>
      </c>
      <c r="G16" s="541"/>
      <c r="H16" s="629"/>
      <c r="I16" s="297">
        <f t="shared" si="5"/>
        <v>978.36</v>
      </c>
      <c r="J16" s="163"/>
      <c r="L16" s="84">
        <f t="shared" si="6"/>
        <v>94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1172.4000000000001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77</v>
      </c>
      <c r="C17" s="15"/>
      <c r="D17" s="981"/>
      <c r="E17" s="982"/>
      <c r="F17" s="981">
        <f t="shared" si="3"/>
        <v>0</v>
      </c>
      <c r="G17" s="541"/>
      <c r="H17" s="629"/>
      <c r="I17" s="297">
        <f t="shared" si="5"/>
        <v>978.36</v>
      </c>
      <c r="J17" s="163"/>
      <c r="L17" s="84">
        <f t="shared" si="6"/>
        <v>94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1172.4000000000001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77</v>
      </c>
      <c r="C18" s="15"/>
      <c r="D18" s="981"/>
      <c r="E18" s="982"/>
      <c r="F18" s="981">
        <f t="shared" si="3"/>
        <v>0</v>
      </c>
      <c r="G18" s="541"/>
      <c r="H18" s="629"/>
      <c r="I18" s="297">
        <f t="shared" si="5"/>
        <v>978.36</v>
      </c>
      <c r="J18" s="163"/>
      <c r="K18" s="126"/>
      <c r="L18" s="84">
        <f t="shared" si="6"/>
        <v>94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1172.4000000000001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77</v>
      </c>
      <c r="C19" s="15"/>
      <c r="D19" s="981"/>
      <c r="E19" s="982"/>
      <c r="F19" s="981">
        <f t="shared" si="3"/>
        <v>0</v>
      </c>
      <c r="G19" s="541"/>
      <c r="H19" s="629"/>
      <c r="I19" s="297">
        <f t="shared" si="5"/>
        <v>978.36</v>
      </c>
      <c r="K19" s="126"/>
      <c r="L19" s="84">
        <f t="shared" si="6"/>
        <v>94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1172.4000000000001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77</v>
      </c>
      <c r="C20" s="15"/>
      <c r="D20" s="981"/>
      <c r="E20" s="982"/>
      <c r="F20" s="981">
        <f t="shared" si="3"/>
        <v>0</v>
      </c>
      <c r="G20" s="541"/>
      <c r="H20" s="629"/>
      <c r="I20" s="297">
        <f t="shared" si="5"/>
        <v>978.36</v>
      </c>
      <c r="K20" s="126"/>
      <c r="L20" s="84">
        <f t="shared" si="6"/>
        <v>94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1172.4000000000001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77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978.36</v>
      </c>
      <c r="K21" s="126"/>
      <c r="L21" s="84">
        <f t="shared" si="6"/>
        <v>94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1172.4000000000001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77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978.36</v>
      </c>
      <c r="K22" s="126"/>
      <c r="L22" s="303">
        <f t="shared" si="6"/>
        <v>94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1172.4000000000001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77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978.36</v>
      </c>
      <c r="K23" s="127"/>
      <c r="L23" s="303">
        <f t="shared" si="6"/>
        <v>94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1172.4000000000001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77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978.36</v>
      </c>
      <c r="K24" s="126"/>
      <c r="L24" s="303">
        <f t="shared" si="6"/>
        <v>94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1172.4000000000001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77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978.36</v>
      </c>
      <c r="K25" s="126"/>
      <c r="L25" s="303">
        <f t="shared" si="6"/>
        <v>94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1172.4000000000001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77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978.36</v>
      </c>
      <c r="K26" s="126"/>
      <c r="L26" s="206">
        <f t="shared" si="6"/>
        <v>94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1172.4000000000001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77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978.36</v>
      </c>
      <c r="K27" s="126"/>
      <c r="L27" s="303">
        <f t="shared" si="6"/>
        <v>94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1172.4000000000001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77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978.36</v>
      </c>
      <c r="K28" s="126"/>
      <c r="L28" s="206">
        <f t="shared" si="6"/>
        <v>94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1172.4000000000001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77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978.36</v>
      </c>
      <c r="K29" s="126"/>
      <c r="L29" s="303">
        <f t="shared" si="6"/>
        <v>94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1172.4000000000001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77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978.36</v>
      </c>
      <c r="K30" s="126"/>
      <c r="L30" s="303">
        <f t="shared" si="6"/>
        <v>94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1172.4000000000001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77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978.36</v>
      </c>
      <c r="K31" s="126"/>
      <c r="L31" s="303">
        <f t="shared" si="6"/>
        <v>94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1172.4000000000001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77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978.36</v>
      </c>
      <c r="K32" s="126"/>
      <c r="L32" s="303">
        <f t="shared" si="6"/>
        <v>94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1172.4000000000001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77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978.36</v>
      </c>
      <c r="K33" s="126"/>
      <c r="L33" s="303">
        <f t="shared" si="6"/>
        <v>94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1172.4000000000001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77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978.36</v>
      </c>
      <c r="K34" s="126"/>
      <c r="L34" s="303">
        <f t="shared" si="6"/>
        <v>94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1172.4000000000001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77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978.36</v>
      </c>
      <c r="K35" s="126"/>
      <c r="L35" s="303">
        <f t="shared" si="6"/>
        <v>94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1172.4000000000001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77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978.36</v>
      </c>
      <c r="K36" s="126" t="s">
        <v>22</v>
      </c>
      <c r="L36" s="303">
        <f t="shared" si="6"/>
        <v>94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1172.4000000000001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77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978.36</v>
      </c>
      <c r="K37" s="127"/>
      <c r="L37" s="303">
        <f t="shared" si="6"/>
        <v>94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1172.4000000000001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77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978.36</v>
      </c>
      <c r="K38" s="126"/>
      <c r="L38" s="303">
        <f t="shared" si="6"/>
        <v>94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1172.4000000000001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77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978.36</v>
      </c>
      <c r="K39" s="126"/>
      <c r="L39" s="84">
        <f t="shared" si="6"/>
        <v>94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1172.4000000000001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77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978.36</v>
      </c>
      <c r="K40" s="126"/>
      <c r="L40" s="84">
        <f t="shared" si="6"/>
        <v>94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1172.4000000000001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77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978.36</v>
      </c>
      <c r="K41" s="126"/>
      <c r="L41" s="84">
        <f t="shared" si="6"/>
        <v>94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1172.4000000000001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77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978.36</v>
      </c>
      <c r="K42" s="126"/>
      <c r="L42" s="84">
        <f t="shared" si="6"/>
        <v>94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1172.4000000000001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77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978.36</v>
      </c>
      <c r="K43" s="126"/>
      <c r="L43" s="84">
        <f t="shared" si="6"/>
        <v>94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1172.4000000000001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77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978.36</v>
      </c>
      <c r="K44" s="126"/>
      <c r="L44" s="84">
        <f t="shared" si="6"/>
        <v>94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1172.4000000000001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77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978.36</v>
      </c>
      <c r="K45" s="126"/>
      <c r="L45" s="84">
        <f t="shared" si="6"/>
        <v>94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1172.4000000000001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77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978.36</v>
      </c>
      <c r="K46" s="126"/>
      <c r="L46" s="84">
        <f t="shared" si="6"/>
        <v>94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1172.4000000000001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77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978.36</v>
      </c>
      <c r="K47" s="126"/>
      <c r="L47" s="84">
        <f t="shared" si="6"/>
        <v>94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1172.4000000000001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77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978.36</v>
      </c>
      <c r="K48" s="126"/>
      <c r="L48" s="84">
        <f t="shared" si="6"/>
        <v>94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1172.4000000000001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77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978.36</v>
      </c>
      <c r="K49" s="126"/>
      <c r="L49" s="84">
        <f t="shared" si="6"/>
        <v>94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1172.4000000000001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77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978.36</v>
      </c>
      <c r="K50" s="126"/>
      <c r="L50" s="84">
        <f t="shared" si="6"/>
        <v>94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1172.4000000000001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77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978.36</v>
      </c>
      <c r="K51" s="126"/>
      <c r="L51" s="84">
        <f t="shared" si="6"/>
        <v>94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1172.4000000000001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77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978.36</v>
      </c>
      <c r="K52" s="126"/>
      <c r="L52" s="84">
        <f t="shared" si="6"/>
        <v>94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1172.4000000000001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77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978.36</v>
      </c>
      <c r="K53" s="126"/>
      <c r="L53" s="84">
        <f t="shared" si="6"/>
        <v>94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1172.4000000000001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77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978.36</v>
      </c>
      <c r="K54" s="126"/>
      <c r="L54" s="84">
        <f t="shared" si="6"/>
        <v>94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1172.4000000000001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77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978.36</v>
      </c>
      <c r="K55" s="126"/>
      <c r="L55" s="12">
        <f>L54-M55</f>
        <v>94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1172.4000000000001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77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978.36</v>
      </c>
      <c r="K56" s="126"/>
      <c r="L56" s="12">
        <f t="shared" ref="L56:L75" si="11">L55-M56</f>
        <v>94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1172.4000000000001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77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978.36</v>
      </c>
      <c r="K57" s="126"/>
      <c r="L57" s="12">
        <f t="shared" si="11"/>
        <v>94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1172.4000000000001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77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978.36</v>
      </c>
      <c r="K58" s="126"/>
      <c r="L58" s="12">
        <f t="shared" si="11"/>
        <v>94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1172.4000000000001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77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978.36</v>
      </c>
      <c r="K59" s="126"/>
      <c r="L59" s="12">
        <f t="shared" si="11"/>
        <v>94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1172.4000000000001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77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978.36</v>
      </c>
      <c r="K60" s="126"/>
      <c r="L60" s="12">
        <f t="shared" si="11"/>
        <v>94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1172.4000000000001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77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978.36</v>
      </c>
      <c r="K61" s="126"/>
      <c r="L61" s="12">
        <f t="shared" si="11"/>
        <v>94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1172.4000000000001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77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978.36</v>
      </c>
      <c r="K62" s="126"/>
      <c r="L62" s="12">
        <f t="shared" si="11"/>
        <v>94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1172.4000000000001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77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978.36</v>
      </c>
      <c r="K63" s="126"/>
      <c r="L63" s="12">
        <f t="shared" si="11"/>
        <v>94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1172.4000000000001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77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978.36</v>
      </c>
      <c r="K64" s="126"/>
      <c r="L64" s="12">
        <f t="shared" si="11"/>
        <v>94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1172.4000000000001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77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978.36</v>
      </c>
      <c r="K65" s="126"/>
      <c r="L65" s="12">
        <f t="shared" si="11"/>
        <v>94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1172.4000000000001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77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978.36</v>
      </c>
      <c r="K66" s="126"/>
      <c r="L66" s="12">
        <f t="shared" si="11"/>
        <v>94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1172.4000000000001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77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978.36</v>
      </c>
      <c r="K67" s="126"/>
      <c r="L67" s="12">
        <f t="shared" si="11"/>
        <v>94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1172.4000000000001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77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978.36</v>
      </c>
      <c r="K68" s="126"/>
      <c r="L68" s="12">
        <f t="shared" si="11"/>
        <v>94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1172.4000000000001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77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978.36</v>
      </c>
      <c r="K69" s="126"/>
      <c r="L69" s="12">
        <f t="shared" si="11"/>
        <v>94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1172.4000000000001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77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978.36</v>
      </c>
      <c r="K70" s="126"/>
      <c r="L70" s="12">
        <f t="shared" si="11"/>
        <v>94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1172.4000000000001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77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978.36</v>
      </c>
      <c r="K71" s="126"/>
      <c r="L71" s="12">
        <f t="shared" si="11"/>
        <v>94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1172.4000000000001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77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978.36</v>
      </c>
      <c r="K72" s="126"/>
      <c r="L72" s="12">
        <f t="shared" si="11"/>
        <v>94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1172.4000000000001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77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978.36</v>
      </c>
      <c r="K73" s="126"/>
      <c r="L73" s="12">
        <f t="shared" si="11"/>
        <v>94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1172.4000000000001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77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978.36</v>
      </c>
      <c r="K74" s="126"/>
      <c r="L74" s="12">
        <f t="shared" si="11"/>
        <v>94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1172.4000000000001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77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978.36</v>
      </c>
      <c r="K75" s="126"/>
      <c r="L75" s="12">
        <f t="shared" si="11"/>
        <v>94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1172.4000000000001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978.36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1172.4000000000001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77</v>
      </c>
      <c r="N81" s="45" t="s">
        <v>4</v>
      </c>
      <c r="O81" s="57">
        <f>P5+P6-M78+P7</f>
        <v>94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84" t="s">
        <v>11</v>
      </c>
      <c r="D83" s="1085"/>
      <c r="E83" s="58">
        <f>E5+E6-F78+E7</f>
        <v>978.36</v>
      </c>
      <c r="F83" s="74"/>
      <c r="M83" s="1084" t="s">
        <v>11</v>
      </c>
      <c r="N83" s="1085"/>
      <c r="O83" s="58">
        <f>O5+O6-P78+O7</f>
        <v>1172.4000000000001</v>
      </c>
      <c r="P83" s="74"/>
      <c r="W83" s="1084" t="s">
        <v>11</v>
      </c>
      <c r="X83" s="1085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9" t="s">
        <v>283</v>
      </c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80" t="s">
        <v>53</v>
      </c>
      <c r="B5" s="114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80"/>
      <c r="B6" s="114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4" t="s">
        <v>11</v>
      </c>
      <c r="D60" s="108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9" t="s">
        <v>284</v>
      </c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0" t="s">
        <v>143</v>
      </c>
      <c r="B5" s="1107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51"/>
      <c r="B6" s="1108"/>
      <c r="C6" s="510"/>
      <c r="D6" s="268"/>
      <c r="E6" s="523"/>
      <c r="F6" s="341"/>
      <c r="I6" s="1134" t="s">
        <v>3</v>
      </c>
      <c r="J6" s="112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2"/>
      <c r="J7" s="1149"/>
    </row>
    <row r="8" spans="1:11" ht="16.5" thickBot="1" x14ac:dyDescent="0.3">
      <c r="A8" s="583"/>
      <c r="B8" s="577"/>
      <c r="C8" s="510"/>
      <c r="D8" s="268"/>
      <c r="E8" s="584"/>
      <c r="F8" s="341"/>
      <c r="I8" s="1152"/>
      <c r="J8" s="114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5"/>
      <c r="J9" s="114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09" t="s">
        <v>11</v>
      </c>
      <c r="D49" s="1110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133</v>
      </c>
      <c r="C4" s="104"/>
      <c r="D4" s="141"/>
      <c r="E4" s="87"/>
      <c r="F4" s="74"/>
      <c r="G4" s="879"/>
    </row>
    <row r="5" spans="1:9" x14ac:dyDescent="0.25">
      <c r="A5" s="76"/>
      <c r="B5" s="114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81</v>
      </c>
      <c r="C4" s="104"/>
      <c r="D4" s="141"/>
      <c r="E4" s="87"/>
      <c r="F4" s="74"/>
      <c r="G4" s="628"/>
    </row>
    <row r="5" spans="1:9" x14ac:dyDescent="0.25">
      <c r="A5" s="76"/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9" t="s">
        <v>285</v>
      </c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3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55"/>
      <c r="C6" s="267"/>
      <c r="D6" s="265"/>
      <c r="E6" s="502"/>
      <c r="F6" s="289"/>
      <c r="G6" s="260"/>
      <c r="H6" s="260"/>
      <c r="I6" s="1134" t="s">
        <v>3</v>
      </c>
      <c r="J6" s="11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49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5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5">
        <v>44393</v>
      </c>
      <c r="F17" s="540">
        <f t="shared" si="0"/>
        <v>666.89</v>
      </c>
      <c r="G17" s="986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5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5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5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5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5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9" t="s">
        <v>11</v>
      </c>
      <c r="D47" s="1110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2" t="s">
        <v>274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88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88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84" t="s">
        <v>11</v>
      </c>
      <c r="D83" s="1085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9" t="s">
        <v>275</v>
      </c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90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92" t="s">
        <v>68</v>
      </c>
      <c r="B5" s="1091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92"/>
      <c r="B6" s="1091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4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4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4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4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4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4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4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4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4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4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4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4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4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4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4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84" t="s">
        <v>11</v>
      </c>
      <c r="D84" s="1085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9"/>
      <c r="B5" s="1080"/>
      <c r="C5" s="292"/>
      <c r="D5" s="268"/>
      <c r="E5" s="280"/>
      <c r="F5" s="274"/>
      <c r="G5" s="281"/>
    </row>
    <row r="6" spans="1:9" x14ac:dyDescent="0.25">
      <c r="A6" s="1079"/>
      <c r="B6" s="1080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9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4" t="s">
        <v>11</v>
      </c>
      <c r="D83" s="108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80"/>
      <c r="B5" s="1093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80"/>
      <c r="B6" s="1093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4" t="s">
        <v>11</v>
      </c>
      <c r="D40" s="108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89" t="s">
        <v>276</v>
      </c>
      <c r="B1" s="1089"/>
      <c r="C1" s="1089"/>
      <c r="D1" s="1089"/>
      <c r="E1" s="1089"/>
      <c r="F1" s="1089"/>
      <c r="G1" s="108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3"/>
      <c r="B8" s="994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0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0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0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0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0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0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0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5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5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5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5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5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5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5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5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5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5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6"/>
      <c r="F35" s="1005">
        <f t="shared" si="0"/>
        <v>0</v>
      </c>
      <c r="G35" s="1007"/>
      <c r="H35" s="1008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73" t="s">
        <v>21</v>
      </c>
      <c r="E38" s="1074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80"/>
      <c r="B5" s="1094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80"/>
      <c r="B6" s="1095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3" t="s">
        <v>21</v>
      </c>
      <c r="E42" s="1074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2021-08-25T16:15:48Z</dcterms:modified>
</cp:coreProperties>
</file>