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1135" windowHeight="11715" firstSheet="14" activeTab="16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Hoja3" sheetId="20" r:id="rId19"/>
    <sheet name="Hoja4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8" l="1"/>
  <c r="M8" i="18"/>
  <c r="Q6" i="18"/>
  <c r="Q5" i="18"/>
  <c r="Q7" i="18"/>
  <c r="M7" i="18"/>
  <c r="L40" i="16" l="1"/>
  <c r="C40" i="16"/>
  <c r="C39" i="16"/>
  <c r="C38" i="16"/>
  <c r="Q10" i="18"/>
  <c r="Q11" i="18"/>
  <c r="Q12" i="18"/>
  <c r="Q13" i="18"/>
  <c r="Q14" i="18"/>
  <c r="Q15" i="18"/>
  <c r="Q16" i="18"/>
  <c r="M5" i="18" l="1"/>
  <c r="F69" i="19" l="1"/>
  <c r="D69" i="19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28" i="18"/>
  <c r="Q29" i="18"/>
  <c r="Q30" i="18"/>
  <c r="Q31" i="18"/>
  <c r="Q32" i="18"/>
  <c r="Q33" i="18"/>
  <c r="Q34" i="18"/>
  <c r="Q42" i="18"/>
  <c r="Q43" i="18"/>
  <c r="K85" i="18"/>
  <c r="I79" i="18"/>
  <c r="F79" i="18"/>
  <c r="C79" i="18"/>
  <c r="R50" i="18"/>
  <c r="N49" i="18"/>
  <c r="Q47" i="18"/>
  <c r="Q46" i="18"/>
  <c r="Q45" i="18"/>
  <c r="Q44" i="18"/>
  <c r="P41" i="18"/>
  <c r="Q41" i="18" s="1"/>
  <c r="P40" i="18"/>
  <c r="Q40" i="18" s="1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P33" i="18"/>
  <c r="P32" i="18"/>
  <c r="P31" i="18"/>
  <c r="P30" i="18"/>
  <c r="P29" i="18"/>
  <c r="P28" i="18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P15" i="18"/>
  <c r="P14" i="18"/>
  <c r="P13" i="18"/>
  <c r="P12" i="18"/>
  <c r="P11" i="18"/>
  <c r="P10" i="18"/>
  <c r="P9" i="18"/>
  <c r="Q9" i="18" s="1"/>
  <c r="P8" i="18"/>
  <c r="P7" i="18"/>
  <c r="P6" i="18"/>
  <c r="P5" i="18"/>
  <c r="L79" i="18"/>
  <c r="G69" i="19" l="1"/>
  <c r="Q49" i="18"/>
  <c r="K81" i="18"/>
  <c r="F82" i="18" s="1"/>
  <c r="F85" i="18" s="1"/>
  <c r="K83" i="18" s="1"/>
  <c r="K87" i="18" s="1"/>
  <c r="P49" i="18"/>
  <c r="M49" i="18"/>
  <c r="M53" i="18" s="1"/>
  <c r="C79" i="16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<sst xmlns="http://schemas.openxmlformats.org/spreadsheetml/2006/main" count="2023" uniqueCount="1114">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</sst>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0" borderId="26" xfId="1" applyFont="1" applyFill="1" applyBorder="1"/>
    <xf numFmtId="44" fontId="16" fillId="0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99FF"/>
      <color rgb="FF00FF00"/>
      <color rgb="FFFFCC00"/>
      <color rgb="FFCC9900"/>
      <color rgb="FF66FF66"/>
      <color rgb="FF990099"/>
      <color rgb="FF80008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4"/>
      <c r="C1" s="626" t="s">
        <v>26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R3" s="595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596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06">
        <f>SUM(M5:M40)</f>
        <v>1399609.5</v>
      </c>
      <c r="N49" s="606">
        <f>SUM(N5:N40)</f>
        <v>910600</v>
      </c>
      <c r="P49" s="111">
        <f>SUM(P5:P40)</f>
        <v>3236981.46</v>
      </c>
      <c r="Q49" s="618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07"/>
      <c r="N50" s="607"/>
      <c r="P50" s="44"/>
      <c r="Q50" s="619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20">
        <f>M49+N49</f>
        <v>2310209.5</v>
      </c>
      <c r="N53" s="621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14" t="s">
        <v>15</v>
      </c>
      <c r="I77" s="615"/>
      <c r="J77" s="154"/>
      <c r="K77" s="616">
        <f>I75+L75</f>
        <v>1552957.04</v>
      </c>
      <c r="L77" s="617"/>
      <c r="M77" s="155"/>
      <c r="N77" s="155"/>
      <c r="P77" s="44"/>
      <c r="Q77" s="19"/>
    </row>
    <row r="78" spans="1:17" x14ac:dyDescent="0.25">
      <c r="D78" s="608" t="s">
        <v>16</v>
      </c>
      <c r="E78" s="608"/>
      <c r="F78" s="156">
        <f>F75-K77-C75</f>
        <v>-123007.98000000021</v>
      </c>
      <c r="I78" s="157"/>
      <c r="J78" s="158"/>
    </row>
    <row r="79" spans="1:17" ht="18.75" x14ac:dyDescent="0.3">
      <c r="D79" s="609" t="s">
        <v>17</v>
      </c>
      <c r="E79" s="609"/>
      <c r="F79" s="101">
        <v>-1513561.68</v>
      </c>
      <c r="I79" s="610" t="s">
        <v>18</v>
      </c>
      <c r="J79" s="611"/>
      <c r="K79" s="612">
        <f>F81+F82+F83</f>
        <v>1950142.8099999996</v>
      </c>
      <c r="L79" s="61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13">
        <f>-C4</f>
        <v>-3445405.07</v>
      </c>
      <c r="L81" s="612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01" t="s">
        <v>24</v>
      </c>
      <c r="E83" s="602"/>
      <c r="F83" s="173">
        <v>3504178.07</v>
      </c>
      <c r="I83" s="603" t="s">
        <v>220</v>
      </c>
      <c r="J83" s="604"/>
      <c r="K83" s="605">
        <f>K79+K81</f>
        <v>-1495262.2600000002</v>
      </c>
      <c r="L83" s="60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34" t="s">
        <v>35</v>
      </c>
      <c r="J37" s="63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36"/>
      <c r="J38" s="63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38"/>
      <c r="J39" s="63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40" t="s">
        <v>35</v>
      </c>
      <c r="J67" s="64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3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24"/>
      <c r="C1" s="626" t="s">
        <v>642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1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Q3" s="467" t="s">
        <v>509</v>
      </c>
      <c r="R3" s="65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06">
        <f>SUM(M5:M40)</f>
        <v>1601794.8800000001</v>
      </c>
      <c r="N49" s="606">
        <f>SUM(N5:N40)</f>
        <v>1523056</v>
      </c>
      <c r="P49" s="111">
        <f>SUM(P5:P40)</f>
        <v>3794729.3800000004</v>
      </c>
      <c r="Q49" s="618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07"/>
      <c r="N50" s="607"/>
      <c r="P50" s="44"/>
      <c r="Q50" s="619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20">
        <f>M49+N49</f>
        <v>3124850.88</v>
      </c>
      <c r="N53" s="62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14" t="s">
        <v>15</v>
      </c>
      <c r="I69" s="615"/>
      <c r="J69" s="154"/>
      <c r="K69" s="616">
        <f>I67+L67</f>
        <v>513056.63999999996</v>
      </c>
      <c r="L69" s="617"/>
      <c r="M69" s="155"/>
      <c r="N69" s="155"/>
      <c r="P69" s="44"/>
      <c r="Q69" s="19"/>
    </row>
    <row r="70" spans="1:17" x14ac:dyDescent="0.25">
      <c r="D70" s="608" t="s">
        <v>16</v>
      </c>
      <c r="E70" s="608"/>
      <c r="F70" s="156">
        <f>F67-K69-C67</f>
        <v>1446986.8899999997</v>
      </c>
      <c r="I70" s="157"/>
      <c r="J70" s="158"/>
    </row>
    <row r="71" spans="1:17" ht="18.75" x14ac:dyDescent="0.3">
      <c r="D71" s="609" t="s">
        <v>17</v>
      </c>
      <c r="E71" s="609"/>
      <c r="F71" s="101">
        <f>-'   COMPRAS     JUNIO     2023  '!G67</f>
        <v>-1585182.9300000004</v>
      </c>
      <c r="I71" s="610" t="s">
        <v>18</v>
      </c>
      <c r="J71" s="611"/>
      <c r="K71" s="612">
        <f>F73+F74+F75</f>
        <v>3054589.7999999993</v>
      </c>
      <c r="L71" s="612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13">
        <f>-C4</f>
        <v>-3897967.53</v>
      </c>
      <c r="L73" s="612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01" t="s">
        <v>24</v>
      </c>
      <c r="E75" s="602"/>
      <c r="F75" s="173">
        <v>3131387.04</v>
      </c>
      <c r="I75" s="603" t="s">
        <v>764</v>
      </c>
      <c r="J75" s="604"/>
      <c r="K75" s="605">
        <f>K71+K73</f>
        <v>-843377.73000000045</v>
      </c>
      <c r="L75" s="60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34" t="s">
        <v>35</v>
      </c>
      <c r="J37" s="635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36"/>
      <c r="J38" s="637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38"/>
      <c r="J39" s="639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40" t="s">
        <v>35</v>
      </c>
      <c r="J67" s="641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7" workbookViewId="0">
      <selection activeCell="K25" sqref="K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4"/>
      <c r="C1" s="626" t="s">
        <v>765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2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Q3" s="533"/>
      <c r="R3" s="651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61" t="s">
        <v>784</v>
      </c>
      <c r="L16" s="662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06">
        <f>SUM(M5:M40)</f>
        <v>2422108.7600000002</v>
      </c>
      <c r="N49" s="606">
        <f>SUM(N5:N40)</f>
        <v>1603736</v>
      </c>
      <c r="P49" s="111">
        <f>SUM(P5:P40)</f>
        <v>4927758.76</v>
      </c>
      <c r="Q49" s="618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07"/>
      <c r="N50" s="607"/>
      <c r="P50" s="44"/>
      <c r="Q50" s="619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20">
        <f>M49+N49</f>
        <v>4025844.7600000002</v>
      </c>
      <c r="N53" s="621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14" t="s">
        <v>15</v>
      </c>
      <c r="I69" s="615"/>
      <c r="J69" s="154"/>
      <c r="K69" s="616">
        <f>I67+L67</f>
        <v>792651.90999999992</v>
      </c>
      <c r="L69" s="617"/>
      <c r="M69" s="155"/>
      <c r="N69" s="155"/>
      <c r="P69" s="44"/>
      <c r="Q69" s="19"/>
    </row>
    <row r="70" spans="1:17" x14ac:dyDescent="0.25">
      <c r="D70" s="608" t="s">
        <v>16</v>
      </c>
      <c r="E70" s="608"/>
      <c r="F70" s="156">
        <f>F67-K69-C67</f>
        <v>896993.63999999966</v>
      </c>
      <c r="I70" s="157"/>
      <c r="J70" s="158"/>
    </row>
    <row r="71" spans="1:17" ht="18.75" x14ac:dyDescent="0.3">
      <c r="D71" s="609" t="s">
        <v>17</v>
      </c>
      <c r="E71" s="609"/>
      <c r="F71" s="101">
        <v>-931631.77</v>
      </c>
      <c r="I71" s="610" t="s">
        <v>18</v>
      </c>
      <c r="J71" s="611"/>
      <c r="K71" s="612">
        <f>F73+F74+F75</f>
        <v>2818686.5799999996</v>
      </c>
      <c r="L71" s="612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13">
        <f>-C4</f>
        <v>-3131387.04</v>
      </c>
      <c r="L73" s="612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01" t="s">
        <v>24</v>
      </c>
      <c r="E75" s="602"/>
      <c r="F75" s="173">
        <v>2820551.31</v>
      </c>
      <c r="I75" s="603" t="s">
        <v>220</v>
      </c>
      <c r="J75" s="604"/>
      <c r="K75" s="605">
        <f>K71+K73</f>
        <v>-312700.46000000043</v>
      </c>
      <c r="L75" s="605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34" t="s">
        <v>35</v>
      </c>
      <c r="J37" s="635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36"/>
      <c r="J38" s="637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38"/>
      <c r="J39" s="639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40" t="s">
        <v>35</v>
      </c>
      <c r="J67" s="641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workbookViewId="0">
      <selection activeCell="H36" sqref="H3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4"/>
      <c r="C1" s="626" t="s">
        <v>765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2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Q3" s="533"/>
      <c r="R3" s="651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60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58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653">
        <v>45169</v>
      </c>
      <c r="K38" s="654" t="s">
        <v>1108</v>
      </c>
      <c r="L38" s="655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58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653">
        <v>45170</v>
      </c>
      <c r="K39" s="654" t="s">
        <v>1108</v>
      </c>
      <c r="L39" s="655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656" t="s">
        <v>1104</v>
      </c>
      <c r="U39" s="657"/>
      <c r="V39" s="657"/>
      <c r="W39" s="657"/>
      <c r="X39" s="657"/>
    </row>
    <row r="40" spans="1:24" ht="27.75" thickBot="1" x14ac:dyDescent="0.35">
      <c r="A40" s="504" t="s">
        <v>656</v>
      </c>
      <c r="B40" s="32">
        <v>45171</v>
      </c>
      <c r="C40" s="93">
        <f>10199</f>
        <v>10199</v>
      </c>
      <c r="D40" s="658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653">
        <v>45171</v>
      </c>
      <c r="K40" s="654" t="s">
        <v>1111</v>
      </c>
      <c r="L40" s="655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06">
        <f>SUM(M5:M40)</f>
        <v>2901103.23</v>
      </c>
      <c r="N49" s="606">
        <f>SUM(N5:N40)</f>
        <v>2054394</v>
      </c>
      <c r="P49" s="111">
        <f>SUM(P5:P40)</f>
        <v>6121324.54</v>
      </c>
      <c r="Q49" s="618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07"/>
      <c r="N50" s="607"/>
      <c r="P50" s="44"/>
      <c r="Q50" s="619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20">
        <f>M49+N49</f>
        <v>4955497.2300000004</v>
      </c>
      <c r="N53" s="621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14" t="s">
        <v>15</v>
      </c>
      <c r="I81" s="615"/>
      <c r="J81" s="154"/>
      <c r="K81" s="616">
        <f>I79+L79</f>
        <v>778945.87000000011</v>
      </c>
      <c r="L81" s="617"/>
      <c r="M81" s="155"/>
      <c r="N81" s="155"/>
      <c r="P81" s="44"/>
      <c r="Q81" s="19"/>
    </row>
    <row r="82" spans="1:17" x14ac:dyDescent="0.25">
      <c r="D82" s="608" t="s">
        <v>16</v>
      </c>
      <c r="E82" s="608"/>
      <c r="F82" s="156">
        <f>F79-K81-C79</f>
        <v>-1236634.8499999987</v>
      </c>
      <c r="I82" s="157"/>
      <c r="J82" s="158"/>
    </row>
    <row r="83" spans="1:17" ht="18.75" x14ac:dyDescent="0.3">
      <c r="D83" s="609" t="s">
        <v>17</v>
      </c>
      <c r="E83" s="609"/>
      <c r="F83" s="101">
        <v>-1249902.31</v>
      </c>
      <c r="I83" s="610" t="s">
        <v>18</v>
      </c>
      <c r="J83" s="611"/>
      <c r="K83" s="612">
        <f>F85+F86+F87</f>
        <v>552770.9000000013</v>
      </c>
      <c r="L83" s="612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-2713122.7599999988</v>
      </c>
      <c r="H85" s="168"/>
      <c r="I85" s="169" t="s">
        <v>21</v>
      </c>
      <c r="J85" s="170"/>
      <c r="K85" s="613">
        <f>-C4</f>
        <v>-2820551.31</v>
      </c>
      <c r="L85" s="612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01" t="s">
        <v>24</v>
      </c>
      <c r="E87" s="602"/>
      <c r="F87" s="173">
        <v>3146460.66</v>
      </c>
      <c r="I87" s="603" t="s">
        <v>764</v>
      </c>
      <c r="J87" s="604"/>
      <c r="K87" s="605">
        <f>K83+K85</f>
        <v>-2267780.4099999988</v>
      </c>
      <c r="L87" s="605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34" workbookViewId="0">
      <selection activeCell="K45" sqref="K45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34" t="s">
        <v>35</v>
      </c>
      <c r="J49" s="635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36"/>
      <c r="J50" s="637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38"/>
      <c r="J51" s="639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40" t="s">
        <v>35</v>
      </c>
      <c r="J65" s="641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49"/>
      <c r="J66" s="650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44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45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tabSelected="1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N10" sqref="N1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24"/>
      <c r="C1" s="626" t="s">
        <v>1082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22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Q3" s="533"/>
      <c r="R3" s="651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41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63">
        <v>2641</v>
      </c>
      <c r="N6" s="43">
        <v>57667</v>
      </c>
      <c r="O6" s="659" t="s">
        <v>1107</v>
      </c>
      <c r="P6" s="49">
        <f t="shared" si="0"/>
        <v>100395.5</v>
      </c>
      <c r="Q6" s="664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59" t="s">
        <v>1113</v>
      </c>
      <c r="P7" s="49">
        <f t="shared" si="0"/>
        <v>110952</v>
      </c>
      <c r="Q7" s="664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65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/>
      <c r="D9" s="51"/>
      <c r="E9" s="35">
        <v>45176</v>
      </c>
      <c r="F9" s="36"/>
      <c r="G9" s="37"/>
      <c r="H9" s="38">
        <v>45176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ref="Q6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/>
      <c r="D10" s="50"/>
      <c r="E10" s="35">
        <v>45177</v>
      </c>
      <c r="F10" s="36"/>
      <c r="G10" s="37"/>
      <c r="H10" s="38">
        <v>45177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/>
      <c r="D11" s="47"/>
      <c r="E11" s="35">
        <v>45178</v>
      </c>
      <c r="F11" s="36"/>
      <c r="G11" s="37"/>
      <c r="H11" s="38">
        <v>45178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/>
      <c r="D12" s="47"/>
      <c r="E12" s="35">
        <v>45179</v>
      </c>
      <c r="F12" s="36"/>
      <c r="G12" s="37"/>
      <c r="H12" s="38">
        <v>45179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/>
      <c r="D13" s="51"/>
      <c r="E13" s="35">
        <v>45180</v>
      </c>
      <c r="F13" s="36"/>
      <c r="G13" s="37"/>
      <c r="H13" s="38">
        <v>45180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/>
      <c r="D14" s="50"/>
      <c r="E14" s="35">
        <v>45181</v>
      </c>
      <c r="F14" s="36"/>
      <c r="G14" s="37"/>
      <c r="H14" s="38">
        <v>45181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/>
      <c r="D15" s="50"/>
      <c r="E15" s="35">
        <v>45182</v>
      </c>
      <c r="F15" s="36"/>
      <c r="G15" s="37"/>
      <c r="H15" s="38">
        <v>45182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/>
      <c r="D16" s="50"/>
      <c r="E16" s="35">
        <v>45183</v>
      </c>
      <c r="F16" s="36"/>
      <c r="G16" s="37"/>
      <c r="H16" s="38">
        <v>45183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/>
      <c r="D17" s="47"/>
      <c r="E17" s="35">
        <v>45184</v>
      </c>
      <c r="F17" s="36"/>
      <c r="G17" s="37"/>
      <c r="H17" s="38">
        <v>45184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ref="Q7:Q47" si="2">P17-F17</f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/>
      <c r="D18" s="51"/>
      <c r="E18" s="35">
        <v>45185</v>
      </c>
      <c r="F18" s="36"/>
      <c r="G18" s="37"/>
      <c r="H18" s="38">
        <v>45185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/>
      <c r="D19" s="47"/>
      <c r="E19" s="35">
        <v>45186</v>
      </c>
      <c r="F19" s="36"/>
      <c r="G19" s="37"/>
      <c r="H19" s="38">
        <v>45186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>
        <v>0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/>
      <c r="D20" s="47"/>
      <c r="E20" s="35">
        <v>45187</v>
      </c>
      <c r="F20" s="36"/>
      <c r="G20" s="37"/>
      <c r="H20" s="38">
        <v>45187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/>
      <c r="D21" s="47"/>
      <c r="E21" s="35">
        <v>45188</v>
      </c>
      <c r="F21" s="36"/>
      <c r="G21" s="37"/>
      <c r="H21" s="38">
        <v>45188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/>
      <c r="D22" s="47"/>
      <c r="E22" s="35">
        <v>45189</v>
      </c>
      <c r="F22" s="36"/>
      <c r="G22" s="37"/>
      <c r="H22" s="38">
        <v>45189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>
        <v>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/>
      <c r="D23" s="47"/>
      <c r="E23" s="35">
        <v>45190</v>
      </c>
      <c r="F23" s="36"/>
      <c r="G23" s="37"/>
      <c r="H23" s="38">
        <v>45190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/>
      <c r="D24" s="51"/>
      <c r="E24" s="35">
        <v>45191</v>
      </c>
      <c r="F24" s="36"/>
      <c r="G24" s="37"/>
      <c r="H24" s="38">
        <v>45191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/>
      <c r="D25" s="47"/>
      <c r="E25" s="35">
        <v>45192</v>
      </c>
      <c r="F25" s="36"/>
      <c r="G25" s="37"/>
      <c r="H25" s="38">
        <v>45192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/>
      <c r="D26" s="47"/>
      <c r="E26" s="35">
        <v>45193</v>
      </c>
      <c r="F26" s="36"/>
      <c r="G26" s="37"/>
      <c r="H26" s="38">
        <v>45193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/>
      <c r="D27" s="51"/>
      <c r="E27" s="35">
        <v>45194</v>
      </c>
      <c r="F27" s="36"/>
      <c r="G27" s="37"/>
      <c r="H27" s="38">
        <v>45194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/>
      <c r="D28" s="51"/>
      <c r="E28" s="35">
        <v>45195</v>
      </c>
      <c r="F28" s="36"/>
      <c r="G28" s="37"/>
      <c r="H28" s="38">
        <v>45195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/>
      <c r="D29" s="76"/>
      <c r="E29" s="35">
        <v>45196</v>
      </c>
      <c r="F29" s="36"/>
      <c r="G29" s="37"/>
      <c r="H29" s="38">
        <v>45196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/>
      <c r="D30" s="76"/>
      <c r="E30" s="35">
        <v>45197</v>
      </c>
      <c r="F30" s="36"/>
      <c r="G30" s="37"/>
      <c r="H30" s="38">
        <v>45197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/>
      <c r="D31" s="79"/>
      <c r="E31" s="35">
        <v>45198</v>
      </c>
      <c r="F31" s="36"/>
      <c r="G31" s="37"/>
      <c r="H31" s="38">
        <v>45198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2"/>
        <v>0</v>
      </c>
      <c r="R31" s="46">
        <v>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2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374">
        <v>45174</v>
      </c>
      <c r="K35" s="373" t="s">
        <v>214</v>
      </c>
      <c r="L35" s="375">
        <v>14500</v>
      </c>
      <c r="M35" s="42">
        <v>0</v>
      </c>
      <c r="N35" s="43">
        <v>0</v>
      </c>
      <c r="P35" s="69">
        <f t="shared" si="0"/>
        <v>36463.300000000003</v>
      </c>
      <c r="Q35" s="45">
        <f t="shared" si="2"/>
        <v>36463.300000000003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370">
        <v>45175</v>
      </c>
      <c r="K36" s="373" t="s">
        <v>1084</v>
      </c>
      <c r="L36" s="369">
        <v>850</v>
      </c>
      <c r="M36" s="42">
        <v>0</v>
      </c>
      <c r="N36" s="43">
        <v>0</v>
      </c>
      <c r="P36" s="69">
        <f t="shared" si="0"/>
        <v>68800</v>
      </c>
      <c r="Q36" s="45">
        <f t="shared" si="2"/>
        <v>68800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370">
        <v>45175</v>
      </c>
      <c r="K37" s="589" t="s">
        <v>1085</v>
      </c>
      <c r="L37" s="369">
        <v>7189.18</v>
      </c>
      <c r="M37" s="42">
        <v>0</v>
      </c>
      <c r="N37" s="43">
        <v>0</v>
      </c>
      <c r="P37" s="69">
        <f t="shared" si="0"/>
        <v>107189.18</v>
      </c>
      <c r="Q37" s="45">
        <f t="shared" si="2"/>
        <v>107189.18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370">
        <v>45176</v>
      </c>
      <c r="K38" s="590" t="s">
        <v>1086</v>
      </c>
      <c r="L38" s="369">
        <v>4908.49</v>
      </c>
      <c r="M38" s="42">
        <v>0</v>
      </c>
      <c r="N38" s="43">
        <v>0</v>
      </c>
      <c r="P38" s="69">
        <f t="shared" si="0"/>
        <v>17332.489999999998</v>
      </c>
      <c r="Q38" s="45">
        <f t="shared" si="2"/>
        <v>17332.489999999998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>
        <v>45180</v>
      </c>
      <c r="K39" s="590" t="s">
        <v>1088</v>
      </c>
      <c r="L39" s="369">
        <v>12062.52</v>
      </c>
      <c r="M39" s="42">
        <v>0</v>
      </c>
      <c r="N39" s="43">
        <v>0</v>
      </c>
      <c r="P39" s="69">
        <f t="shared" si="0"/>
        <v>129533.07</v>
      </c>
      <c r="Q39" s="45">
        <f t="shared" si="2"/>
        <v>129533.07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0">
        <v>45182</v>
      </c>
      <c r="K40" s="590" t="s">
        <v>1092</v>
      </c>
      <c r="L40" s="369">
        <v>25895.52</v>
      </c>
      <c r="M40" s="42">
        <v>0</v>
      </c>
      <c r="N40" s="43">
        <v>0</v>
      </c>
      <c r="P40" s="69">
        <f t="shared" si="0"/>
        <v>63015.520000000004</v>
      </c>
      <c r="Q40" s="45">
        <f t="shared" si="2"/>
        <v>63015.520000000004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45183</v>
      </c>
      <c r="K41" s="591" t="s">
        <v>1085</v>
      </c>
      <c r="L41" s="369">
        <v>9973.0499999999993</v>
      </c>
      <c r="M41" s="42">
        <v>0</v>
      </c>
      <c r="N41" s="43">
        <v>0</v>
      </c>
      <c r="O41" s="541"/>
      <c r="P41" s="69">
        <f t="shared" si="0"/>
        <v>37973.050000000003</v>
      </c>
      <c r="Q41" s="45">
        <f t="shared" si="2"/>
        <v>37973.050000000003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67">
        <v>45187</v>
      </c>
      <c r="K42" s="594" t="s">
        <v>1096</v>
      </c>
      <c r="L42" s="369">
        <v>2552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45187</v>
      </c>
      <c r="K43" s="590" t="s">
        <v>225</v>
      </c>
      <c r="L43" s="369">
        <v>550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45188</v>
      </c>
      <c r="K44" s="592" t="s">
        <v>1085</v>
      </c>
      <c r="L44" s="369">
        <v>8488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45194</v>
      </c>
      <c r="K45" s="590" t="s">
        <v>331</v>
      </c>
      <c r="L45" s="369">
        <v>1856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45194</v>
      </c>
      <c r="K46" s="590" t="s">
        <v>704</v>
      </c>
      <c r="L46" s="369">
        <v>12760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70">
        <v>45196</v>
      </c>
      <c r="K47" s="593" t="s">
        <v>228</v>
      </c>
      <c r="L47" s="369">
        <v>1298.04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/>
      <c r="K48" s="593"/>
      <c r="L48" s="36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38"/>
      <c r="K49" s="349"/>
      <c r="L49" s="49"/>
      <c r="M49" s="606">
        <f>SUM(M5:M40)</f>
        <v>334002</v>
      </c>
      <c r="N49" s="606">
        <f>SUM(N5:N40)</f>
        <v>234498</v>
      </c>
      <c r="P49" s="111">
        <f>SUM(P5:P40)</f>
        <v>1105956.06</v>
      </c>
      <c r="Q49" s="618">
        <f>SUM(Q5:Q40)</f>
        <v>422334.06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87"/>
      <c r="K50" s="343"/>
      <c r="L50" s="89"/>
      <c r="M50" s="607"/>
      <c r="N50" s="607"/>
      <c r="P50" s="44"/>
      <c r="Q50" s="619"/>
      <c r="R50" s="112">
        <f>SUM(R5:R49)</f>
        <v>36564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20">
        <f>M49+N49</f>
        <v>568500</v>
      </c>
      <c r="N53" s="621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5150332.8500000006</v>
      </c>
      <c r="D79" s="520"/>
      <c r="E79" s="521" t="s">
        <v>12</v>
      </c>
      <c r="F79" s="522">
        <f>SUM(F5:F61)</f>
        <v>647058</v>
      </c>
      <c r="G79" s="523"/>
      <c r="H79" s="521" t="s">
        <v>13</v>
      </c>
      <c r="I79" s="524">
        <f>SUM(I5:I61)</f>
        <v>15324.5</v>
      </c>
      <c r="J79" s="525"/>
      <c r="K79" s="526" t="s">
        <v>14</v>
      </c>
      <c r="L79" s="527">
        <f>SUM(L5:L77)-L26</f>
        <v>113146.8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14" t="s">
        <v>15</v>
      </c>
      <c r="I81" s="615"/>
      <c r="J81" s="154"/>
      <c r="K81" s="616">
        <f>I79+L79</f>
        <v>128471.3</v>
      </c>
      <c r="L81" s="617"/>
      <c r="M81" s="155"/>
      <c r="N81" s="155"/>
      <c r="P81" s="44"/>
      <c r="Q81" s="19"/>
    </row>
    <row r="82" spans="1:17" x14ac:dyDescent="0.25">
      <c r="D82" s="608" t="s">
        <v>16</v>
      </c>
      <c r="E82" s="608"/>
      <c r="F82" s="156">
        <f>F79-K81-C79</f>
        <v>-4631746.1500000004</v>
      </c>
      <c r="I82" s="157"/>
      <c r="J82" s="158"/>
    </row>
    <row r="83" spans="1:17" ht="18.75" x14ac:dyDescent="0.3">
      <c r="D83" s="609" t="s">
        <v>17</v>
      </c>
      <c r="E83" s="609"/>
      <c r="F83" s="101">
        <v>0</v>
      </c>
      <c r="I83" s="610" t="s">
        <v>18</v>
      </c>
      <c r="J83" s="611"/>
      <c r="K83" s="612">
        <f>F85+F86+F87</f>
        <v>-4631746.1500000004</v>
      </c>
      <c r="L83" s="612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-4631746.1500000004</v>
      </c>
      <c r="H85" s="168"/>
      <c r="I85" s="169" t="s">
        <v>21</v>
      </c>
      <c r="J85" s="170"/>
      <c r="K85" s="613">
        <f>-C4</f>
        <v>-3146460.66</v>
      </c>
      <c r="L85" s="612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/>
      <c r="D87" s="601" t="s">
        <v>24</v>
      </c>
      <c r="E87" s="602"/>
      <c r="F87" s="173">
        <v>0</v>
      </c>
      <c r="I87" s="603" t="s">
        <v>764</v>
      </c>
      <c r="J87" s="604"/>
      <c r="K87" s="605">
        <f>K83+K85</f>
        <v>-7778206.8100000005</v>
      </c>
      <c r="L87" s="605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workbookViewId="0">
      <selection activeCell="D27" sqref="D27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34" t="s">
        <v>35</v>
      </c>
      <c r="J49" s="635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36"/>
      <c r="J50" s="637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38"/>
      <c r="J51" s="639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40" t="s">
        <v>35</v>
      </c>
      <c r="J65" s="641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49"/>
      <c r="J66" s="650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44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45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31"/>
      <c r="J36" s="632"/>
      <c r="K36" s="632"/>
      <c r="L36" s="63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31"/>
      <c r="J37" s="632"/>
      <c r="K37" s="632"/>
      <c r="L37" s="63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4" t="s">
        <v>35</v>
      </c>
      <c r="J40" s="63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6"/>
      <c r="J41" s="63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8"/>
      <c r="J42" s="63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40" t="s">
        <v>35</v>
      </c>
      <c r="J67" s="64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4" t="s">
        <v>36</v>
      </c>
      <c r="I68" s="642"/>
      <c r="J68" s="64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4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4"/>
      <c r="C1" s="626" t="s">
        <v>120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R3" s="595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596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06">
        <f>SUM(M5:M40)</f>
        <v>1964337.8699999999</v>
      </c>
      <c r="N49" s="606">
        <f>SUM(N5:N40)</f>
        <v>1314937</v>
      </c>
      <c r="P49" s="111">
        <f>SUM(P5:P40)</f>
        <v>3956557.8699999996</v>
      </c>
      <c r="Q49" s="618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07"/>
      <c r="N50" s="607"/>
      <c r="P50" s="44"/>
      <c r="Q50" s="619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20">
        <f>M49+N49</f>
        <v>3279274.87</v>
      </c>
      <c r="N53" s="621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14" t="s">
        <v>15</v>
      </c>
      <c r="I77" s="615"/>
      <c r="J77" s="154"/>
      <c r="K77" s="616">
        <f>I75+L75</f>
        <v>526980.64000000013</v>
      </c>
      <c r="L77" s="617"/>
      <c r="M77" s="155"/>
      <c r="N77" s="155"/>
      <c r="P77" s="44"/>
      <c r="Q77" s="19"/>
    </row>
    <row r="78" spans="1:17" x14ac:dyDescent="0.25">
      <c r="D78" s="608" t="s">
        <v>16</v>
      </c>
      <c r="E78" s="608"/>
      <c r="F78" s="156">
        <f>F75-K77-C75</f>
        <v>1939381.5999999999</v>
      </c>
      <c r="I78" s="157"/>
      <c r="J78" s="158"/>
    </row>
    <row r="79" spans="1:17" ht="18.75" x14ac:dyDescent="0.3">
      <c r="D79" s="609" t="s">
        <v>17</v>
      </c>
      <c r="E79" s="609"/>
      <c r="F79" s="101">
        <v>-1830849.67</v>
      </c>
      <c r="I79" s="610" t="s">
        <v>18</v>
      </c>
      <c r="J79" s="611"/>
      <c r="K79" s="612">
        <f>F81+F82+F83</f>
        <v>3946521.55</v>
      </c>
      <c r="L79" s="61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13">
        <f>-C4</f>
        <v>-3504178.07</v>
      </c>
      <c r="L81" s="61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01" t="s">
        <v>24</v>
      </c>
      <c r="E83" s="602"/>
      <c r="F83" s="173">
        <v>3720574.62</v>
      </c>
      <c r="I83" s="646" t="s">
        <v>25</v>
      </c>
      <c r="J83" s="647"/>
      <c r="K83" s="648">
        <f>K79+K81</f>
        <v>442343.48</v>
      </c>
      <c r="L83" s="64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31"/>
      <c r="J36" s="632"/>
      <c r="K36" s="632"/>
      <c r="L36" s="63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31"/>
      <c r="J37" s="632"/>
      <c r="K37" s="632"/>
      <c r="L37" s="63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4" t="s">
        <v>35</v>
      </c>
      <c r="J40" s="63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6"/>
      <c r="J41" s="63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8"/>
      <c r="J42" s="63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40" t="s">
        <v>35</v>
      </c>
      <c r="J67" s="64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4"/>
      <c r="C1" s="626" t="s">
        <v>238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R3" s="65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06">
        <f>SUM(M5:M40)</f>
        <v>1803019.98</v>
      </c>
      <c r="N49" s="606">
        <f>SUM(N5:N40)</f>
        <v>1138524</v>
      </c>
      <c r="P49" s="111">
        <f>SUM(P5:P40)</f>
        <v>3684795.48</v>
      </c>
      <c r="Q49" s="618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07"/>
      <c r="N50" s="607"/>
      <c r="P50" s="44"/>
      <c r="Q50" s="619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20">
        <f>M49+N49</f>
        <v>2941543.98</v>
      </c>
      <c r="N53" s="621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14" t="s">
        <v>15</v>
      </c>
      <c r="I77" s="615"/>
      <c r="J77" s="154"/>
      <c r="K77" s="616">
        <f>I75+L75</f>
        <v>646140.08000000031</v>
      </c>
      <c r="L77" s="617"/>
      <c r="M77" s="155"/>
      <c r="N77" s="155"/>
      <c r="P77" s="44"/>
      <c r="Q77" s="19"/>
    </row>
    <row r="78" spans="1:17" x14ac:dyDescent="0.25">
      <c r="D78" s="608" t="s">
        <v>16</v>
      </c>
      <c r="E78" s="608"/>
      <c r="F78" s="156">
        <f>F75-K77-C75</f>
        <v>1113109.92</v>
      </c>
      <c r="I78" s="157"/>
      <c r="J78" s="158"/>
    </row>
    <row r="79" spans="1:17" ht="18.75" x14ac:dyDescent="0.3">
      <c r="D79" s="609" t="s">
        <v>17</v>
      </c>
      <c r="E79" s="609"/>
      <c r="F79" s="101">
        <v>-1405309.97</v>
      </c>
      <c r="I79" s="610" t="s">
        <v>18</v>
      </c>
      <c r="J79" s="611"/>
      <c r="K79" s="612">
        <f>F81+F82+F83</f>
        <v>3400888.74</v>
      </c>
      <c r="L79" s="61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13">
        <f>-C4</f>
        <v>-3504178.07</v>
      </c>
      <c r="L81" s="612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01" t="s">
        <v>24</v>
      </c>
      <c r="E83" s="602"/>
      <c r="F83" s="173">
        <v>3567993.62</v>
      </c>
      <c r="I83" s="603" t="s">
        <v>220</v>
      </c>
      <c r="J83" s="604"/>
      <c r="K83" s="605">
        <f>K79+K81</f>
        <v>-103289.32999999961</v>
      </c>
      <c r="L83" s="60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31"/>
      <c r="J36" s="632"/>
      <c r="K36" s="632"/>
      <c r="L36" s="63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31"/>
      <c r="J37" s="632"/>
      <c r="K37" s="632"/>
      <c r="L37" s="63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34" t="s">
        <v>35</v>
      </c>
      <c r="J40" s="63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36"/>
      <c r="J41" s="63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8"/>
      <c r="J42" s="63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40" t="s">
        <v>35</v>
      </c>
      <c r="J67" s="64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4"/>
      <c r="C1" s="626" t="s">
        <v>368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R3" s="65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06">
        <f>SUM(M5:M40)</f>
        <v>2051765.3</v>
      </c>
      <c r="N49" s="606">
        <f>SUM(N5:N40)</f>
        <v>1741324</v>
      </c>
      <c r="P49" s="111">
        <f>SUM(P5:P40)</f>
        <v>4831473.13</v>
      </c>
      <c r="Q49" s="618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07"/>
      <c r="N50" s="607"/>
      <c r="P50" s="44"/>
      <c r="Q50" s="619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20">
        <f>M49+N49</f>
        <v>3793089.3</v>
      </c>
      <c r="N53" s="621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14" t="s">
        <v>15</v>
      </c>
      <c r="I79" s="615"/>
      <c r="J79" s="154"/>
      <c r="K79" s="616">
        <f>I77+L77</f>
        <v>739761.38</v>
      </c>
      <c r="L79" s="617"/>
      <c r="M79" s="155"/>
      <c r="N79" s="155"/>
      <c r="P79" s="44"/>
      <c r="Q79" s="19"/>
    </row>
    <row r="80" spans="1:17" x14ac:dyDescent="0.25">
      <c r="D80" s="608" t="s">
        <v>16</v>
      </c>
      <c r="E80" s="608"/>
      <c r="F80" s="156">
        <f>F77-K79-C77</f>
        <v>2011425.4899999998</v>
      </c>
      <c r="I80" s="157"/>
      <c r="J80" s="158"/>
    </row>
    <row r="81" spans="2:17" ht="18.75" x14ac:dyDescent="0.3">
      <c r="D81" s="609" t="s">
        <v>17</v>
      </c>
      <c r="E81" s="609"/>
      <c r="F81" s="101">
        <v>-2021696.34</v>
      </c>
      <c r="I81" s="610" t="s">
        <v>18</v>
      </c>
      <c r="J81" s="611"/>
      <c r="K81" s="612">
        <f>F83+F84+F85</f>
        <v>2945239.9399999995</v>
      </c>
      <c r="L81" s="612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13">
        <f>-C4</f>
        <v>-3567993.62</v>
      </c>
      <c r="L83" s="612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01" t="s">
        <v>24</v>
      </c>
      <c r="E85" s="602"/>
      <c r="F85" s="173">
        <v>3065283.79</v>
      </c>
      <c r="I85" s="603" t="s">
        <v>220</v>
      </c>
      <c r="J85" s="604"/>
      <c r="K85" s="605">
        <f>K81+K83</f>
        <v>-622753.68000000063</v>
      </c>
      <c r="L85" s="605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31"/>
      <c r="J36" s="632"/>
      <c r="K36" s="632"/>
      <c r="L36" s="63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31"/>
      <c r="J37" s="632"/>
      <c r="K37" s="632"/>
      <c r="L37" s="63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34" t="s">
        <v>35</v>
      </c>
      <c r="J40" s="63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36"/>
      <c r="J41" s="63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38"/>
      <c r="J42" s="63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40" t="s">
        <v>35</v>
      </c>
      <c r="J67" s="64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44" t="s">
        <v>36</v>
      </c>
      <c r="I68" s="649"/>
      <c r="J68" s="65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4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31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24"/>
      <c r="C1" s="626" t="s">
        <v>502</v>
      </c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8" ht="16.5" thickBot="1" x14ac:dyDescent="0.3">
      <c r="B2" s="625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8" t="s">
        <v>0</v>
      </c>
      <c r="C3" s="629"/>
      <c r="D3" s="14"/>
      <c r="E3" s="15"/>
      <c r="F3" s="16"/>
      <c r="H3" s="630" t="s">
        <v>1</v>
      </c>
      <c r="I3" s="630"/>
      <c r="K3" s="18"/>
      <c r="L3" s="19"/>
      <c r="M3" s="20"/>
      <c r="P3" s="622" t="s">
        <v>2</v>
      </c>
      <c r="Q3" s="467" t="s">
        <v>509</v>
      </c>
      <c r="R3" s="65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97" t="s">
        <v>5</v>
      </c>
      <c r="F4" s="598"/>
      <c r="H4" s="599" t="s">
        <v>6</v>
      </c>
      <c r="I4" s="600"/>
      <c r="J4" s="25"/>
      <c r="K4" s="26"/>
      <c r="L4" s="27"/>
      <c r="M4" s="28" t="s">
        <v>7</v>
      </c>
      <c r="N4" s="29" t="s">
        <v>8</v>
      </c>
      <c r="P4" s="623"/>
      <c r="Q4" s="30" t="s">
        <v>9</v>
      </c>
      <c r="R4" s="65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06">
        <f>SUM(M5:M40)</f>
        <v>1683911.56</v>
      </c>
      <c r="N49" s="606">
        <f>SUM(N5:N40)</f>
        <v>1355406.15</v>
      </c>
      <c r="P49" s="111">
        <f>SUM(P5:P40)</f>
        <v>3685318.7</v>
      </c>
      <c r="Q49" s="618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07"/>
      <c r="N50" s="607"/>
      <c r="P50" s="44"/>
      <c r="Q50" s="619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20">
        <f>M49+N49</f>
        <v>3039317.71</v>
      </c>
      <c r="N53" s="621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14" t="s">
        <v>15</v>
      </c>
      <c r="I77" s="615"/>
      <c r="J77" s="154"/>
      <c r="K77" s="616">
        <f>I75+L75</f>
        <v>484126.00999999989</v>
      </c>
      <c r="L77" s="617"/>
      <c r="M77" s="155"/>
      <c r="N77" s="155"/>
      <c r="P77" s="44"/>
      <c r="Q77" s="19"/>
    </row>
    <row r="78" spans="1:17" x14ac:dyDescent="0.25">
      <c r="D78" s="608" t="s">
        <v>16</v>
      </c>
      <c r="E78" s="608"/>
      <c r="F78" s="156">
        <f>F75-K77-C75</f>
        <v>1743477.6000000003</v>
      </c>
      <c r="I78" s="157"/>
      <c r="J78" s="158"/>
    </row>
    <row r="79" spans="1:17" ht="18.75" x14ac:dyDescent="0.3">
      <c r="D79" s="609" t="s">
        <v>17</v>
      </c>
      <c r="E79" s="609"/>
      <c r="F79" s="101">
        <v>-1542483.8</v>
      </c>
      <c r="I79" s="610" t="s">
        <v>18</v>
      </c>
      <c r="J79" s="611"/>
      <c r="K79" s="612">
        <f>F81+F82+F83</f>
        <v>4235033.33</v>
      </c>
      <c r="L79" s="612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13">
        <f>-C4</f>
        <v>-3065283.79</v>
      </c>
      <c r="L81" s="612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01" t="s">
        <v>24</v>
      </c>
      <c r="E83" s="602"/>
      <c r="F83" s="173">
        <v>3897967.53</v>
      </c>
      <c r="I83" s="646" t="s">
        <v>25</v>
      </c>
      <c r="J83" s="647"/>
      <c r="K83" s="648">
        <f>K79+K81</f>
        <v>1169749.54</v>
      </c>
      <c r="L83" s="64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2023-10-09T22:01:52Z</dcterms:modified>
</cp:coreProperties>
</file>