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9D29C330-C24D-4720-9B4B-B51E58347B89}" xr6:coauthVersionLast="47" xr6:coauthVersionMax="47" xr10:uidLastSave="{00000000-0000-0000-0000-000000000000}"/>
  <bookViews>
    <workbookView xWindow="-120" yWindow="-120" windowWidth="20730" windowHeight="11160" tabRatio="604" firstSheet="1" activeTab="2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177" l="1"/>
  <c r="F43" i="177"/>
  <c r="F44" i="177"/>
  <c r="F45" i="177"/>
  <c r="F46" i="177"/>
  <c r="F47" i="177"/>
  <c r="F48" i="177"/>
  <c r="F49" i="177"/>
  <c r="F50" i="177"/>
  <c r="L9" i="196" l="1"/>
  <c r="S9" i="196"/>
  <c r="P9" i="54" l="1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0" i="191"/>
  <c r="AB39" i="191"/>
  <c r="AA42" i="191" s="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Z36" i="157" l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 s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5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P78" i="200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30" l="1"/>
  <c r="I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F36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AC10" i="196" l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F79" i="129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0" i="196"/>
  <c r="P9" i="196"/>
  <c r="L10" i="196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<sst xmlns="http://schemas.openxmlformats.org/spreadsheetml/2006/main" count="4033" uniqueCount="641">
  <si>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</si>
  <si>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</si>
  <si>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</si>
  <si>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</si>
  <si>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</si>
  <si>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</si>
  <si>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</si>
  <si>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</si>
  <si>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</si>
  <si>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</si>
  <si>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</si>
  <si>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</si>
  <si>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</si>
  <si>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</si>
  <si>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</si>
  <si>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</si>
  <si>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</si>
  <si>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</si>
  <si>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</si>
  <si>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</si>
  <si>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</si>
  <si>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</si>
  <si>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</si>
  <si>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</si>
  <si>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</si>
  <si>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</si>
  <si>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</si>
  <si>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</si>
  <si>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</si>
  <si>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</si>
  <si>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</si>
  <si>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</si>
  <si>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</si>
  <si>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</si>
  <si>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</si>
  <si>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</si>
  <si>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</si>
  <si>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</si>
  <si>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</si>
  <si>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</si>
  <si>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</si>
  <si>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</si>
  <si>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</si>
  <si>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</si>
  <si>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</si>
  <si>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</si>
  <si>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</si>
  <si>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</si>
  <si>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</si>
  <si>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</si>
  <si>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</si>
  <si>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</si>
  <si>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</si>
  <si>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</si>
  <si>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</si>
  <si>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</si>
  <si>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</si>
  <si>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</si>
  <si>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</si>
  <si>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</si>
  <si>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</si>
  <si>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</si>
  <si>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</si>
  <si>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</si>
  <si>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</si>
  <si>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</si>
  <si>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</si>
  <si>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</si>
  <si>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</si>
  <si>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</si>
  <si>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</si>
  <si>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</si>
  <si>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</si>
  <si>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</si>
  <si>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</si>
  <si>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</si>
  <si>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</si>
  <si>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</si>
  <si>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</si>
  <si>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</si>
  <si>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</si>
  <si>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</si>
  <si>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</si>
  <si>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</si>
  <si>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</si>
  <si>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</si>
  <si>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</si>
  <si>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</si>
  <si>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</si>
  <si>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</si>
  <si>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</si>
  <si>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</si>
  <si>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</si>
  <si>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</si>
  <si>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</si>
  <si>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</si>
  <si>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</si>
  <si>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</si>
  <si>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</si>
  <si>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</si>
  <si>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</si>
  <si>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</si>
  <si>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</si>
  <si>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</si>
  <si>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</si>
  <si>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</si>
  <si>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</si>
  <si>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</si>
  <si>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</si>
  <si>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</si>
  <si>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</si>
  <si>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</si>
  <si>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</si>
  <si>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</si>
  <si>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</si>
  <si>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</si>
  <si>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</si>
  <si>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</si>
  <si>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</si>
  <si>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</si>
  <si>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</si>
  <si>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</si>
  <si>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</si>
  <si>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</si>
  <si>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</si>
  <si>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</si>
  <si>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</si>
  <si>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</si>
  <si>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</si>
  <si>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</si>
  <si>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</si>
  <si>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</si>
  <si>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</si>
  <si>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</si>
  <si>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</si>
  <si>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</si>
  <si>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</si>
  <si>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</si>
  <si>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</si>
  <si>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</si>
  <si>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</si>
  <si>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</si>
  <si>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</si>
  <si>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</si>
  <si>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</si>
  <si>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</si>
  <si>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</si>
  <si>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</si>
  <si>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</si>
  <si>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</si>
  <si>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</si>
  <si>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</si>
  <si>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</si>
  <si>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</si>
  <si>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</si>
  <si>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</si>
  <si>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</si>
  <si>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</si>
  <si>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</si>
  <si>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</si>
  <si>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</si>
  <si>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</si>
  <si>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</si>
  <si>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</si>
  <si>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</si>
  <si>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</si>
  <si>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</si>
  <si>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</si>
  <si>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</si>
  <si>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</si>
  <si>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</si>
  <si>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</si>
  <si>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</si>
  <si>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</si>
  <si>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</si>
  <si>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</si>
  <si>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</si>
  <si>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</si>
  <si>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</si>
  <si>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</si>
  <si>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</si>
  <si>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</si>
  <si>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</si>
  <si>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</si>
  <si>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</si>
  <si>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</si>
  <si>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</si>
  <si>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</si>
  <si>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</si>
  <si>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</si>
  <si>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</si>
  <si>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</si>
  <si>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</si>
  <si>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</si>
  <si>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</si>
  <si>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</si>
  <si>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</si>
  <si>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</si>
  <si>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</si>
  <si>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</si>
  <si>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</si>
  <si>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</si>
  <si>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</si>
  <si>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</si>
  <si>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</si>
  <si>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</si>
  <si>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</si>
  <si>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</si>
  <si>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</si>
  <si>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</si>
  <si>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</si>
  <si>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</si>
  <si>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</si>
  <si>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</si>
  <si>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</si>
  <si>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</si>
  <si>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</si>
  <si>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</si>
  <si>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</si>
  <si>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</si>
  <si>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</si>
  <si>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</si>
  <si>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</si>
  <si>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</si>
  <si>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</si>
  <si>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</si>
  <si>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</si>
  <si>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</si>
  <si>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</si>
  <si>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</si>
  <si>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</si>
  <si>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</si>
  <si>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</si>
  <si>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</si>
  <si>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</si>
  <si>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</si>
  <si>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</si>
  <si>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</si>
  <si>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</si>
  <si>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</si>
  <si>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</si>
  <si>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</si>
  <si>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</si>
  <si>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</si>
  <si>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</si>
  <si>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</si>
  <si>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</si>
  <si>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</si>
  <si>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</si>
  <si>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</si>
  <si>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</si>
  <si>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</si>
  <si>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</si>
  <si>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</si>
  <si>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</si>
  <si>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</si>
  <si>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</si>
  <si>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</si>
  <si>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</si>
  <si>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</si>
  <si>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</si>
  <si>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</si>
  <si>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</si>
  <si>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</si>
  <si>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</si>
  <si>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</si>
  <si>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</si>
  <si>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</si>
  <si>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</si>
  <si>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</si>
  <si>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</si>
  <si>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</si>
  <si>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</si>
  <si>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</si>
  <si>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</si>
  <si>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</si>
  <si>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</si>
  <si>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</si>
  <si>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</si>
  <si>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</si>
  <si>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</si>
  <si>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</si>
  <si>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</si>
  <si>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</si>
  <si>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</si>
  <si>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</si>
  <si>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</si>
  <si>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</si>
  <si>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</si>
  <si>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</si>
  <si>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</si>
  <si>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</si>
  <si>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</si>
  <si>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</si>
  <si>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</si>
  <si>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</si>
  <si>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</si>
  <si>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</si>
  <si>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</si>
  <si>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</si>
  <si>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</si>
  <si>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</si>
  <si>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</si>
  <si>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</si>
  <si>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</si>
  <si>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</si>
  <si>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</si>
  <si>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</si>
  <si>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</si>
  <si>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</si>
  <si>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</si>
  <si>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</si>
  <si>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</si>
  <si>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</si>
  <si>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</si>
  <si>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</si>
  <si>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</si>
  <si>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</si>
  <si>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</si>
  <si>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</si>
  <si>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</si>
  <si>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</si>
  <si>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</si>
  <si>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</si>
  <si>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</si>
  <si>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</si>
  <si>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</si>
  <si>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</si>
  <si>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</si>
  <si>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</si>
  <si>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</si>
  <si>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</si>
  <si>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</si>
  <si>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</si>
  <si>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</si>
  <si>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</si>
  <si>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</si>
  <si>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</si>
  <si>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</si>
  <si>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</si>
  <si>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</si>
  <si>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</si>
  <si>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</si>
  <si>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</si>
  <si>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</si>
  <si>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</si>
  <si>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</si>
  <si>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</si>
  <si>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</si>
  <si>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</si>
  <si>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</si>
  <si>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</si>
  <si>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</si>
  <si>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</si>
  <si>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</si>
  <si>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</si>
  <si>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</si>
  <si>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</si>
  <si>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</si>
  <si>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</si>
  <si>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</si>
  <si>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</si>
  <si>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</si>
  <si>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</si>
  <si>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</si>
  <si>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</si>
  <si>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</si>
  <si>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</si>
  <si>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</si>
  <si>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</si>
  <si>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</si>
  <si>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</si>
  <si>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</si>
  <si>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</si>
  <si>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</si>
  <si>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</si>
  <si>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</si>
  <si>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</si>
  <si>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</si>
  <si>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</si>
  <si>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</si>
  <si>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</si>
  <si>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</si>
  <si>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</si>
  <si>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</si>
  <si>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</si>
  <si>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</si>
  <si>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</si>
  <si>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</si>
  <si>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</si>
  <si>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</si>
  <si>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</si>
  <si>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</si>
  <si>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</si>
  <si>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</si>
  <si>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</si>
  <si>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</si>
  <si>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</si>
  <si>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</si>
  <si>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</si>
  <si>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</si>
  <si>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</si>
  <si>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</si>
  <si>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</si>
  <si>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</si>
  <si>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</si>
  <si>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</si>
  <si>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</si>
  <si>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</si>
  <si>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</si>
  <si>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</si>
  <si>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</si>
  <si>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</si>
  <si>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</si>
  <si>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</si>
  <si>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</si>
  <si>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</si>
  <si>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</si>
  <si>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</si>
  <si>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</si>
  <si>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</si>
  <si>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</si>
  <si>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</si>
  <si>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</si>
  <si>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</si>
  <si>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</si>
  <si>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</si>
  <si>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</si>
  <si>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</si>
  <si>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</si>
  <si>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</si>
  <si>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</si>
  <si>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</si>
  <si>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</si>
  <si>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</si>
  <si>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</si>
  <si>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</si>
  <si>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</si>
  <si>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</si>
  <si>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</si>
  <si>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</si>
  <si>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</si>
  <si>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</si>
  <si>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</si>
  <si>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</si>
  <si>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</si>
  <si>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</si>
  <si>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</si>
  <si>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</si>
  <si>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</si>
  <si>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</si>
  <si>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</si>
  <si>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</si>
  <si>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</si>
  <si>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</si>
  <si>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</si>
  <si>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</si>
  <si>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</si>
  <si>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</si>
  <si>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</si>
  <si>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</si>
  <si>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</si>
  <si>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</si>
  <si>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</si>
  <si>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</si>
  <si>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</si>
  <si>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</si>
  <si>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</si>
  <si>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</si>
  <si>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</si>
  <si>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</si>
  <si>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</si>
  <si>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</si>
  <si>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</si>
  <si>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</si>
  <si>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</si>
  <si>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</si>
  <si>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</si>
  <si>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</si>
  <si>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</si>
  <si>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</si>
  <si>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</si>
  <si>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</si>
  <si>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</si>
  <si>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</si>
  <si>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</si>
  <si>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</si>
  <si>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</si>
  <si>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</si>
  <si>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</si>
  <si>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</si>
  <si>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</si>
  <si>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</si>
  <si>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</si>
  <si>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</si>
  <si>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</si>
  <si>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</si>
  <si>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</si>
  <si>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</si>
  <si>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</si>
  <si>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</si>
  <si>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</si>
  <si>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</si>
  <si>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</si>
  <si>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</si>
  <si>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</si>
  <si>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</si>
  <si>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</si>
  <si>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</si>
  <si>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</si>
  <si>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</si>
  <si>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</si>
  <si>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</si>
  <si>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</si>
  <si>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</si>
  <si>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</si>
  <si>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</si>
  <si>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</si>
  <si>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</si>
  <si>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</si>
  <si>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</si>
  <si>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</si>
  <si>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</si>
  <si>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</si>
  <si>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</si>
  <si>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</si>
  <si>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</si>
  <si>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</si>
  <si>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</si>
  <si>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</si>
  <si>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</si>
  <si>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</si>
  <si>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</si>
  <si>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</si>
  <si>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</si>
  <si>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</si>
  <si>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</si>
  <si>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</si>
  <si>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</si>
  <si>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</si>
  <si>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</si>
  <si>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</si>
  <si>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</si>
  <si>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</si>
  <si>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</si>
  <si>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</si>
  <si>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</si>
  <si>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</si>
  <si>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</si>
  <si>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</si>
  <si>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</si>
  <si>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</si>
  <si>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</si>
  <si>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</si>
  <si>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</si>
  <si>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</si>
  <si>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</si>
  <si>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</si>
  <si>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</si>
  <si>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</si>
  <si>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</si>
  <si>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</si>
  <si>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</si>
  <si>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</si>
  <si>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</si>
  <si>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</si>
  <si>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</si>
  <si>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</si>
  <si>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</si>
  <si>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</si>
  <si>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</si>
  <si>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</si>
  <si>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</si>
  <si>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</si>
  <si>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</si>
  <si>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</si>
  <si>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</si>
  <si>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</si>
  <si>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</si>
  <si>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</si>
  <si>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</si>
  <si>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</si>
  <si>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</si>
  <si>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</si>
  <si>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</si>
  <si>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</si>
  <si>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</si>
  <si>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</si>
  <si>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</si>
  <si>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</si>
  <si>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</si>
  <si>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</si>
  <si>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</si>
  <si>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</si>
  <si>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</si>
  <si>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</si>
  <si>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</si>
  <si>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</si>
  <si>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</si>
  <si>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</si>
  <si>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</si>
  <si>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</si>
  <si>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</si>
  <si>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</si>
  <si>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</si>
  <si>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</si>
  <si>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</si>
  <si>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</si>
  <si>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</si>
  <si>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</si>
  <si>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</si>
  <si>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</si>
  <si>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</si>
  <si>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</si>
  <si>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</si>
  <si>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0228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</si>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</sst>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7" fontId="27" fillId="0" borderId="51" xfId="0" applyNumberFormat="1" applyFont="1" applyBorder="1"/>
    <xf numFmtId="167" fontId="40" fillId="0" borderId="51" xfId="0" applyNumberFormat="1" applyFont="1" applyBorder="1"/>
    <xf numFmtId="167" fontId="12" fillId="0" borderId="55" xfId="0" applyNumberFormat="1" applyFont="1" applyBorder="1"/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 PAGO A PROV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 PAGO A PROV 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88"/>
  <sheetViews>
    <sheetView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5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3" t="s">
        <v>266</v>
      </c>
      <c r="C1" s="814"/>
      <c r="D1" s="815"/>
      <c r="E1" s="816"/>
      <c r="F1" s="817"/>
      <c r="G1" s="818"/>
      <c r="H1" s="817"/>
      <c r="I1" s="819"/>
      <c r="J1" s="820"/>
      <c r="K1" s="1229" t="s">
        <v>26</v>
      </c>
      <c r="L1" s="599"/>
      <c r="M1" s="1231" t="s">
        <v>27</v>
      </c>
      <c r="N1" s="438"/>
      <c r="P1" s="97" t="s">
        <v>38</v>
      </c>
      <c r="Q1" s="1227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8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30"/>
      <c r="L2" s="600" t="s">
        <v>29</v>
      </c>
      <c r="M2" s="1232"/>
      <c r="N2" s="439" t="s">
        <v>29</v>
      </c>
      <c r="O2" s="551" t="s">
        <v>30</v>
      </c>
      <c r="P2" s="98" t="s">
        <v>39</v>
      </c>
      <c r="Q2" s="122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9">
        <f>PIERNA!E3</f>
        <v>0</v>
      </c>
      <c r="F3" s="652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1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2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92">
        <v>11761</v>
      </c>
      <c r="L4" s="1093" t="s">
        <v>335</v>
      </c>
      <c r="M4" s="1092">
        <v>33640</v>
      </c>
      <c r="N4" s="1091" t="s">
        <v>336</v>
      </c>
      <c r="O4" s="554"/>
      <c r="P4" s="1161">
        <v>5104</v>
      </c>
      <c r="Q4" s="838"/>
      <c r="R4" s="525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2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90">
        <v>11151</v>
      </c>
      <c r="L5" s="1093" t="s">
        <v>336</v>
      </c>
      <c r="M5" s="537">
        <v>33640</v>
      </c>
      <c r="N5" s="547" t="s">
        <v>353</v>
      </c>
      <c r="O5" s="554">
        <v>2045266</v>
      </c>
      <c r="P5" s="1161">
        <v>5162</v>
      </c>
      <c r="Q5" s="897">
        <f>41799.81*19.89</f>
        <v>831398.22089999996</v>
      </c>
      <c r="R5" s="975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5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2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92">
        <v>9851</v>
      </c>
      <c r="L6" s="1093" t="s">
        <v>336</v>
      </c>
      <c r="M6" s="537">
        <v>33640</v>
      </c>
      <c r="N6" s="547" t="s">
        <v>353</v>
      </c>
      <c r="O6" s="918">
        <v>946483</v>
      </c>
      <c r="P6" s="1161">
        <v>5046</v>
      </c>
      <c r="Q6" s="839">
        <f>40869.8*19.585</f>
        <v>800435.03300000005</v>
      </c>
      <c r="R6" s="586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2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92">
        <v>12161</v>
      </c>
      <c r="L7" s="1093" t="s">
        <v>336</v>
      </c>
      <c r="M7" s="537">
        <v>33640</v>
      </c>
      <c r="N7" s="547" t="s">
        <v>353</v>
      </c>
      <c r="O7" s="918">
        <v>2045265</v>
      </c>
      <c r="P7" s="1161">
        <v>5162</v>
      </c>
      <c r="Q7" s="1090">
        <f>41999.17*19.89</f>
        <v>835363.49129999999</v>
      </c>
      <c r="R7" s="975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2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8">
        <v>2045267</v>
      </c>
      <c r="P8" s="1161">
        <v>0</v>
      </c>
      <c r="Q8" s="1090">
        <f>43042.41*19.81</f>
        <v>852670.14210000006</v>
      </c>
      <c r="R8" s="1091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2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95" t="s">
        <v>350</v>
      </c>
      <c r="M9" s="537">
        <v>33640</v>
      </c>
      <c r="N9" s="539" t="s">
        <v>355</v>
      </c>
      <c r="O9" s="542">
        <v>2047757</v>
      </c>
      <c r="P9" s="1161">
        <f>SUM(P4:P8)</f>
        <v>20474</v>
      </c>
      <c r="Q9" s="897">
        <f>45624.4*19.534</f>
        <v>891227.02960000001</v>
      </c>
      <c r="R9" s="898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2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9" t="s">
        <v>326</v>
      </c>
      <c r="K10" s="537">
        <v>9851</v>
      </c>
      <c r="L10" s="1095" t="s">
        <v>351</v>
      </c>
      <c r="M10" s="537">
        <v>33640</v>
      </c>
      <c r="N10" s="539" t="s">
        <v>340</v>
      </c>
      <c r="O10" s="542">
        <v>2047580</v>
      </c>
      <c r="P10" s="1161"/>
      <c r="Q10" s="897">
        <f>46238.55*19.534</f>
        <v>903223.83570000005</v>
      </c>
      <c r="R10" s="898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2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95" t="s">
        <v>351</v>
      </c>
      <c r="M11" s="537">
        <v>33640</v>
      </c>
      <c r="N11" s="539" t="s">
        <v>345</v>
      </c>
      <c r="O11" s="553">
        <v>2047581</v>
      </c>
      <c r="P11" s="1161"/>
      <c r="Q11" s="838">
        <f>45770.84*19.66</f>
        <v>899854.71439999994</v>
      </c>
      <c r="R11" s="541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2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95" t="s">
        <v>351</v>
      </c>
      <c r="M12" s="537">
        <v>33640</v>
      </c>
      <c r="N12" s="539" t="s">
        <v>345</v>
      </c>
      <c r="O12" s="553">
        <v>2047582</v>
      </c>
      <c r="P12" s="1161"/>
      <c r="Q12" s="838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2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95" t="s">
        <v>340</v>
      </c>
      <c r="M13" s="537">
        <v>33640</v>
      </c>
      <c r="N13" s="539" t="s">
        <v>345</v>
      </c>
      <c r="O13" s="553">
        <v>957561</v>
      </c>
      <c r="P13" s="1161"/>
      <c r="Q13" s="543">
        <f>44461.09*20.01</f>
        <v>889666.41090000002</v>
      </c>
      <c r="R13" s="541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2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95" t="s">
        <v>340</v>
      </c>
      <c r="M14" s="537">
        <v>33640</v>
      </c>
      <c r="N14" s="539" t="s">
        <v>355</v>
      </c>
      <c r="O14" s="542">
        <v>2047758</v>
      </c>
      <c r="P14" s="1161"/>
      <c r="Q14" s="543">
        <f>45137.2*19.66</f>
        <v>887397.35199999996</v>
      </c>
      <c r="R14" s="976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2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95" t="s">
        <v>355</v>
      </c>
      <c r="M15" s="537">
        <v>33640</v>
      </c>
      <c r="N15" s="545" t="s">
        <v>346</v>
      </c>
      <c r="O15" s="552">
        <v>960299</v>
      </c>
      <c r="P15" s="1161"/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2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4" t="s">
        <v>332</v>
      </c>
      <c r="K16" s="537">
        <v>11151</v>
      </c>
      <c r="L16" s="1095" t="s">
        <v>355</v>
      </c>
      <c r="M16" s="537">
        <v>33640</v>
      </c>
      <c r="N16" s="545" t="s">
        <v>346</v>
      </c>
      <c r="O16" s="553">
        <v>2048370</v>
      </c>
      <c r="P16" s="540"/>
      <c r="Q16" s="838">
        <f>41042.79*19.54</f>
        <v>801976.11659999995</v>
      </c>
      <c r="R16" s="541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2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95" t="s">
        <v>404</v>
      </c>
      <c r="M17" s="537">
        <v>33640</v>
      </c>
      <c r="N17" s="545" t="s">
        <v>405</v>
      </c>
      <c r="O17" s="542">
        <v>2050310</v>
      </c>
      <c r="P17" s="540"/>
      <c r="Q17" s="838">
        <f>43676.96*19.575</f>
        <v>854976.49199999997</v>
      </c>
      <c r="R17" s="976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2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95" t="s">
        <v>404</v>
      </c>
      <c r="M18" s="537">
        <v>33640</v>
      </c>
      <c r="N18" s="545" t="s">
        <v>405</v>
      </c>
      <c r="O18" s="554">
        <v>2050311</v>
      </c>
      <c r="P18" s="519"/>
      <c r="Q18" s="838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4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2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5" t="s">
        <v>382</v>
      </c>
      <c r="K19" s="537">
        <v>9851</v>
      </c>
      <c r="L19" s="1095" t="s">
        <v>405</v>
      </c>
      <c r="M19" s="537">
        <v>33640</v>
      </c>
      <c r="N19" s="539" t="s">
        <v>406</v>
      </c>
      <c r="O19" s="542">
        <v>964588</v>
      </c>
      <c r="P19" s="500"/>
      <c r="Q19" s="838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2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95" t="s">
        <v>406</v>
      </c>
      <c r="M20" s="537">
        <v>33640</v>
      </c>
      <c r="N20" s="539" t="s">
        <v>407</v>
      </c>
      <c r="O20" s="542">
        <v>966130</v>
      </c>
      <c r="P20" s="540"/>
      <c r="Q20" s="838">
        <f>41529.42*20.438</f>
        <v>848778.28595999989</v>
      </c>
      <c r="R20" s="547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2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95" t="s">
        <v>406</v>
      </c>
      <c r="M21" s="537">
        <v>33640</v>
      </c>
      <c r="N21" s="539" t="s">
        <v>407</v>
      </c>
      <c r="O21" s="553">
        <v>2050312</v>
      </c>
      <c r="P21" s="540"/>
      <c r="Q21" s="838">
        <f>37188.14*19.57</f>
        <v>727771.89980000001</v>
      </c>
      <c r="R21" s="547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5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95" t="s">
        <v>407</v>
      </c>
      <c r="M22" s="537">
        <v>33640</v>
      </c>
      <c r="N22" s="539" t="s">
        <v>408</v>
      </c>
      <c r="O22" s="553">
        <v>2051070</v>
      </c>
      <c r="P22" s="519"/>
      <c r="Q22" s="838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5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95" t="s">
        <v>407</v>
      </c>
      <c r="M23" s="537">
        <v>33640</v>
      </c>
      <c r="N23" s="539" t="s">
        <v>408</v>
      </c>
      <c r="O23" s="554">
        <v>969708</v>
      </c>
      <c r="P23" s="540"/>
      <c r="Q23" s="838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5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428</v>
      </c>
      <c r="K24" s="537">
        <v>9851</v>
      </c>
      <c r="L24" s="1095" t="s">
        <v>443</v>
      </c>
      <c r="M24" s="537">
        <v>33640</v>
      </c>
      <c r="N24" s="539" t="s">
        <v>445</v>
      </c>
      <c r="O24" s="542">
        <v>2051828</v>
      </c>
      <c r="P24" s="540"/>
      <c r="Q24" s="838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5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429</v>
      </c>
      <c r="K25" s="537">
        <v>12151</v>
      </c>
      <c r="L25" s="1095" t="s">
        <v>443</v>
      </c>
      <c r="M25" s="537">
        <v>33640</v>
      </c>
      <c r="N25" s="547" t="s">
        <v>445</v>
      </c>
      <c r="O25" s="542">
        <v>2052447</v>
      </c>
      <c r="P25" s="519"/>
      <c r="Q25" s="838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0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5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430</v>
      </c>
      <c r="K26" s="537">
        <v>11151</v>
      </c>
      <c r="L26" s="538" t="s">
        <v>444</v>
      </c>
      <c r="M26" s="537">
        <v>33640</v>
      </c>
      <c r="N26" s="547" t="s">
        <v>445</v>
      </c>
      <c r="O26" s="542">
        <v>974312</v>
      </c>
      <c r="P26" s="540"/>
      <c r="Q26" s="838">
        <f>46224.58*20.03</f>
        <v>925878.33740000008</v>
      </c>
      <c r="R26" s="547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5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431</v>
      </c>
      <c r="K27" s="537">
        <v>9851</v>
      </c>
      <c r="L27" s="538" t="s">
        <v>445</v>
      </c>
      <c r="M27" s="537">
        <v>33640</v>
      </c>
      <c r="N27" s="547" t="s">
        <v>446</v>
      </c>
      <c r="O27" s="542">
        <v>976537</v>
      </c>
      <c r="P27" s="519"/>
      <c r="Q27" s="838">
        <f>45354.06*19.89</f>
        <v>902092.25339999993</v>
      </c>
      <c r="R27" s="547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5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432</v>
      </c>
      <c r="K28" s="537">
        <v>12001</v>
      </c>
      <c r="L28" s="538" t="s">
        <v>445</v>
      </c>
      <c r="M28" s="537">
        <v>33640</v>
      </c>
      <c r="N28" s="547" t="s">
        <v>446</v>
      </c>
      <c r="O28" s="542">
        <v>2052922</v>
      </c>
      <c r="P28" s="540"/>
      <c r="Q28" s="838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5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435</v>
      </c>
      <c r="K29" s="543">
        <v>11151</v>
      </c>
      <c r="L29" s="538" t="s">
        <v>446</v>
      </c>
      <c r="M29" s="537">
        <v>33640</v>
      </c>
      <c r="N29" s="547" t="s">
        <v>447</v>
      </c>
      <c r="O29" s="554">
        <v>2054054</v>
      </c>
      <c r="P29" s="540"/>
      <c r="Q29" s="838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5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3">
        <f>PIERNA!JO5</f>
        <v>18648.240000000002</v>
      </c>
      <c r="G30" s="774">
        <f>PIERNA!JP5</f>
        <v>20</v>
      </c>
      <c r="H30" s="775">
        <f>PIERNA!JQ5</f>
        <v>18678.71</v>
      </c>
      <c r="I30" s="275">
        <f>PIERNA!I30</f>
        <v>-30.469999999997526</v>
      </c>
      <c r="J30" s="500" t="s">
        <v>436</v>
      </c>
      <c r="K30" s="537">
        <v>12001</v>
      </c>
      <c r="L30" s="538" t="s">
        <v>446</v>
      </c>
      <c r="M30" s="537">
        <v>33640</v>
      </c>
      <c r="N30" s="547" t="s">
        <v>447</v>
      </c>
      <c r="O30" s="554">
        <v>979973</v>
      </c>
      <c r="P30" s="540"/>
      <c r="Q30" s="838">
        <f>45067.39*19.902</f>
        <v>896931.19578000007</v>
      </c>
      <c r="R30" s="525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5" t="str">
        <f>PIERNA!JV5</f>
        <v>Seaboard</v>
      </c>
      <c r="D31" s="518" t="str">
        <f>PIERNA!JW5</f>
        <v>PED. 83947904</v>
      </c>
      <c r="E31" s="436">
        <f>PIERNA!JX5</f>
        <v>44740</v>
      </c>
      <c r="F31" s="773">
        <f>PIERNA!JY5</f>
        <v>18867.12</v>
      </c>
      <c r="G31" s="774">
        <f>PIERNA!JZ5</f>
        <v>21</v>
      </c>
      <c r="H31" s="775">
        <f>PIERNA!KA5</f>
        <v>18952</v>
      </c>
      <c r="I31" s="275">
        <f>PIERNA!I31</f>
        <v>-84.880000000001019</v>
      </c>
      <c r="J31" s="500" t="s">
        <v>455</v>
      </c>
      <c r="K31" s="537">
        <v>12161</v>
      </c>
      <c r="L31" s="538" t="s">
        <v>470</v>
      </c>
      <c r="M31" s="537">
        <v>33640</v>
      </c>
      <c r="N31" s="547" t="s">
        <v>471</v>
      </c>
      <c r="O31" s="554">
        <v>2055423</v>
      </c>
      <c r="P31" s="540"/>
      <c r="Q31" s="838">
        <f>48095.26*20.18</f>
        <v>970562.34680000006</v>
      </c>
      <c r="R31" s="525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3">
        <f>PIERNA!KI5</f>
        <v>18933.990000000002</v>
      </c>
      <c r="G32" s="774">
        <f>PIERNA!KJ5</f>
        <v>21</v>
      </c>
      <c r="H32" s="775">
        <f>PIERNA!H32</f>
        <v>18959.099999999999</v>
      </c>
      <c r="I32" s="275">
        <f>PIERNA!I32</f>
        <v>-25.109999999996944</v>
      </c>
      <c r="J32" s="500" t="s">
        <v>456</v>
      </c>
      <c r="K32" s="537">
        <v>12161</v>
      </c>
      <c r="L32" s="538" t="s">
        <v>470</v>
      </c>
      <c r="M32" s="537">
        <v>33640</v>
      </c>
      <c r="N32" s="547" t="s">
        <v>471</v>
      </c>
      <c r="O32" s="554">
        <v>2055424</v>
      </c>
      <c r="P32" s="540"/>
      <c r="Q32" s="838">
        <f>48113.68*20.165</f>
        <v>970212.35719999997</v>
      </c>
      <c r="R32" s="525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6">
        <f>PIERNA!KS5</f>
        <v>18079.759999999998</v>
      </c>
      <c r="G33" s="777">
        <f>PIERNA!KT5</f>
        <v>20</v>
      </c>
      <c r="H33" s="775">
        <f>PIERNA!KU5</f>
        <v>16930.7</v>
      </c>
      <c r="I33" s="1160">
        <f>PIERNA!I33</f>
        <v>1149.0599999999977</v>
      </c>
      <c r="J33" s="500" t="s">
        <v>459</v>
      </c>
      <c r="K33" s="543">
        <v>1151</v>
      </c>
      <c r="L33" s="538" t="s">
        <v>471</v>
      </c>
      <c r="M33" s="537">
        <v>33640</v>
      </c>
      <c r="N33" s="547" t="s">
        <v>465</v>
      </c>
      <c r="O33" s="554">
        <v>986432</v>
      </c>
      <c r="P33" s="584"/>
      <c r="Q33" s="838">
        <f>42965.96*20.12</f>
        <v>864475.1152</v>
      </c>
      <c r="R33" s="525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6">
        <f>PIERNA!F34</f>
        <v>19097.330000000002</v>
      </c>
      <c r="G34" s="777">
        <f>PIERNA!G34</f>
        <v>21</v>
      </c>
      <c r="H34" s="775">
        <f>PIERNA!H34</f>
        <v>19157.900000000001</v>
      </c>
      <c r="I34" s="275">
        <f>PIERNA!I34</f>
        <v>-60.569999999999709</v>
      </c>
      <c r="J34" s="500" t="s">
        <v>460</v>
      </c>
      <c r="K34" s="537">
        <v>10101</v>
      </c>
      <c r="L34" s="538" t="s">
        <v>465</v>
      </c>
      <c r="M34" s="537">
        <v>33640</v>
      </c>
      <c r="N34" s="547" t="s">
        <v>466</v>
      </c>
      <c r="O34" s="918">
        <v>2055425</v>
      </c>
      <c r="P34" s="540"/>
      <c r="Q34" s="839">
        <f>46700.35*20.05</f>
        <v>936342.01749999996</v>
      </c>
      <c r="R34" s="586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6">
        <f>PIERNA!F35</f>
        <v>18744.37</v>
      </c>
      <c r="G35" s="778">
        <f>PIERNA!G35</f>
        <v>20</v>
      </c>
      <c r="H35" s="775">
        <f>PIERNA!H35</f>
        <v>18836.23</v>
      </c>
      <c r="I35" s="275">
        <f>PIERNA!I35</f>
        <v>-91.860000000000582</v>
      </c>
      <c r="J35" s="500" t="s">
        <v>461</v>
      </c>
      <c r="K35" s="537">
        <v>12001</v>
      </c>
      <c r="L35" s="538" t="s">
        <v>465</v>
      </c>
      <c r="M35" s="537">
        <v>33640</v>
      </c>
      <c r="N35" s="547" t="s">
        <v>467</v>
      </c>
      <c r="O35" s="918"/>
      <c r="P35" s="584"/>
      <c r="Q35" s="543"/>
      <c r="R35" s="525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8">
        <f>PIERNA!D36</f>
        <v>0</v>
      </c>
      <c r="E36" s="436">
        <f>PIERNA!E36</f>
        <v>0</v>
      </c>
      <c r="F36" s="776">
        <f>PIERNA!F36</f>
        <v>0</v>
      </c>
      <c r="G36" s="778">
        <f>PIERNA!G36</f>
        <v>0</v>
      </c>
      <c r="H36" s="775">
        <f>PIERNA!H36</f>
        <v>0</v>
      </c>
      <c r="I36" s="275">
        <f>PIERNA!I36</f>
        <v>0</v>
      </c>
      <c r="J36" s="500"/>
      <c r="K36" s="537"/>
      <c r="L36" s="538"/>
      <c r="M36" s="537"/>
      <c r="N36" s="539"/>
      <c r="O36" s="918"/>
      <c r="P36" s="584"/>
      <c r="Q36" s="543"/>
      <c r="R36" s="547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5">
        <f>PIERNA!F37</f>
        <v>0</v>
      </c>
      <c r="G37" s="258">
        <f>PIERNA!G37</f>
        <v>0</v>
      </c>
      <c r="H37" s="506">
        <f>PIERNA!H37</f>
        <v>0</v>
      </c>
      <c r="I37" s="275">
        <f>PIERNA!I37</f>
        <v>0</v>
      </c>
      <c r="J37" s="500"/>
      <c r="K37" s="537"/>
      <c r="L37" s="538"/>
      <c r="M37" s="537"/>
      <c r="N37" s="547"/>
      <c r="O37" s="542"/>
      <c r="P37" s="540"/>
      <c r="Q37" s="838"/>
      <c r="R37" s="547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9">
        <f>PIERNA!D38</f>
        <v>0</v>
      </c>
      <c r="E38" s="248">
        <f>PIERNA!E38</f>
        <v>0</v>
      </c>
      <c r="F38" s="780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13"/>
      <c r="M38" s="537"/>
      <c r="N38" s="547"/>
      <c r="O38" s="542"/>
      <c r="P38" s="540"/>
      <c r="Q38" s="838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9">
        <f>PIERNA!D39</f>
        <v>0</v>
      </c>
      <c r="E39" s="248">
        <f>PIERNA!E39</f>
        <v>0</v>
      </c>
      <c r="F39" s="780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13"/>
      <c r="M39" s="537"/>
      <c r="N39" s="547"/>
      <c r="O39" s="554"/>
      <c r="P39" s="540"/>
      <c r="Q39" s="838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9">
        <f>PIERNA!D40</f>
        <v>0</v>
      </c>
      <c r="E40" s="248">
        <f>PIERNA!E40</f>
        <v>0</v>
      </c>
      <c r="F40" s="780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540"/>
      <c r="Q40" s="838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9">
        <f>PIERNA!D41</f>
        <v>0</v>
      </c>
      <c r="E41" s="248">
        <f>PIERNA!E41</f>
        <v>0</v>
      </c>
      <c r="F41" s="780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540"/>
      <c r="Q41" s="838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6">
        <f>PIERNA!C42</f>
        <v>0</v>
      </c>
      <c r="D42" s="821">
        <f>PIERNA!D42</f>
        <v>0</v>
      </c>
      <c r="E42" s="248">
        <f>PIERNA!E42</f>
        <v>0</v>
      </c>
      <c r="F42" s="655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540"/>
      <c r="Q42" s="838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5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540"/>
      <c r="Q43" s="838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1">
        <f>PIERNA!D44</f>
        <v>0</v>
      </c>
      <c r="E44" s="248">
        <f>PIERNA!E44</f>
        <v>0</v>
      </c>
      <c r="F44" s="655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1">
        <f>PIERNA!D45</f>
        <v>0</v>
      </c>
      <c r="E45" s="248">
        <f>PIERNA!E45</f>
        <v>0</v>
      </c>
      <c r="F45" s="655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2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2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2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2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2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2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2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2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2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6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2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2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2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2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2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2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2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2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2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2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2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2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2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2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2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2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2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2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2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2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2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2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2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2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2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2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2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2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2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2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2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2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2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2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2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2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2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2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2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2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2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2"/>
      <c r="G96" s="166"/>
      <c r="H96" s="505"/>
      <c r="I96" s="105"/>
      <c r="J96" s="465"/>
      <c r="K96" s="286"/>
      <c r="L96" s="292"/>
      <c r="M96" s="266"/>
      <c r="N96" s="487"/>
      <c r="O96" s="555"/>
      <c r="P96" s="662"/>
      <c r="Q96" s="840"/>
      <c r="R96" s="639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2"/>
      <c r="G97" s="166"/>
      <c r="H97" s="505"/>
      <c r="I97" s="105"/>
      <c r="J97" s="640"/>
      <c r="K97" s="537"/>
      <c r="L97" s="538"/>
      <c r="M97" s="537"/>
      <c r="N97" s="539"/>
      <c r="O97" s="676"/>
      <c r="P97" s="676"/>
      <c r="Q97" s="837"/>
      <c r="R97" s="676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2"/>
      <c r="G98" s="166"/>
      <c r="H98" s="505"/>
      <c r="I98" s="105"/>
      <c r="J98" s="640"/>
      <c r="K98" s="537"/>
      <c r="L98" s="538"/>
      <c r="M98" s="537"/>
      <c r="N98" s="1012"/>
      <c r="O98" s="1010"/>
      <c r="P98" s="676"/>
      <c r="Q98" s="837"/>
      <c r="R98" s="676"/>
      <c r="S98" s="65"/>
      <c r="T98" s="181"/>
    </row>
    <row r="99" spans="1:20" s="157" customFormat="1" ht="30" thickBot="1" x14ac:dyDescent="0.3">
      <c r="A99" s="100">
        <v>61</v>
      </c>
      <c r="B99" s="1120" t="s">
        <v>316</v>
      </c>
      <c r="C99" s="1122" t="s">
        <v>225</v>
      </c>
      <c r="D99" s="1123"/>
      <c r="E99" s="248">
        <v>44710</v>
      </c>
      <c r="F99" s="267">
        <v>1499.1</v>
      </c>
      <c r="G99" s="253">
        <v>104</v>
      </c>
      <c r="H99" s="937">
        <v>1499.1</v>
      </c>
      <c r="I99" s="684">
        <f t="shared" ref="I99:I109" si="18">H99-F99</f>
        <v>0</v>
      </c>
      <c r="J99" s="640"/>
      <c r="K99" s="535"/>
      <c r="L99" s="561"/>
      <c r="M99" s="535"/>
      <c r="N99" s="535"/>
      <c r="O99" s="1085"/>
      <c r="P99" s="1116" t="s">
        <v>341</v>
      </c>
      <c r="Q99" s="841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96" t="s">
        <v>403</v>
      </c>
      <c r="C100" s="250" t="s">
        <v>311</v>
      </c>
      <c r="D100" s="322"/>
      <c r="E100" s="1233">
        <v>44711</v>
      </c>
      <c r="F100" s="259">
        <v>1001.75</v>
      </c>
      <c r="G100" s="253">
        <v>40</v>
      </c>
      <c r="H100" s="937">
        <v>1001.75</v>
      </c>
      <c r="I100" s="684">
        <f t="shared" si="18"/>
        <v>0</v>
      </c>
      <c r="J100" s="787"/>
      <c r="K100" s="535"/>
      <c r="L100" s="561"/>
      <c r="M100" s="535"/>
      <c r="N100" s="692"/>
      <c r="O100" s="1235">
        <v>18073</v>
      </c>
      <c r="P100" s="1083"/>
      <c r="Q100" s="841">
        <v>56098</v>
      </c>
      <c r="R100" s="1222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97"/>
      <c r="C101" s="1080" t="s">
        <v>312</v>
      </c>
      <c r="D101" s="511"/>
      <c r="E101" s="1233"/>
      <c r="F101" s="937">
        <v>5018.1099999999997</v>
      </c>
      <c r="G101" s="1079">
        <v>174</v>
      </c>
      <c r="H101" s="937">
        <v>5018.1099999999997</v>
      </c>
      <c r="I101" s="684">
        <f t="shared" si="18"/>
        <v>0</v>
      </c>
      <c r="J101" s="640"/>
      <c r="K101" s="535"/>
      <c r="L101" s="561"/>
      <c r="M101" s="535"/>
      <c r="N101" s="794"/>
      <c r="O101" s="1236"/>
      <c r="P101" s="1083"/>
      <c r="Q101" s="841">
        <v>326177.15000000002</v>
      </c>
      <c r="R101" s="1223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97"/>
      <c r="C102" s="1081" t="s">
        <v>313</v>
      </c>
      <c r="D102" s="511"/>
      <c r="E102" s="1233"/>
      <c r="F102" s="937">
        <v>361.23</v>
      </c>
      <c r="G102" s="1079">
        <v>13</v>
      </c>
      <c r="H102" s="937">
        <v>361.23</v>
      </c>
      <c r="I102" s="684">
        <f>H102-F102</f>
        <v>0</v>
      </c>
      <c r="J102" s="799"/>
      <c r="K102" s="535"/>
      <c r="L102" s="561"/>
      <c r="M102" s="535"/>
      <c r="N102" s="794"/>
      <c r="O102" s="1236"/>
      <c r="P102" s="1084"/>
      <c r="Q102" s="841">
        <v>16977.810000000001</v>
      </c>
      <c r="R102" s="1223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98"/>
      <c r="C103" s="1082" t="s">
        <v>314</v>
      </c>
      <c r="D103" s="511"/>
      <c r="E103" s="1234"/>
      <c r="F103" s="937">
        <v>1040.1600000000001</v>
      </c>
      <c r="G103" s="1079">
        <v>40</v>
      </c>
      <c r="H103" s="937">
        <v>1040.1600000000001</v>
      </c>
      <c r="I103" s="684">
        <f t="shared" si="18"/>
        <v>0</v>
      </c>
      <c r="J103" s="640"/>
      <c r="K103" s="535"/>
      <c r="L103" s="561"/>
      <c r="M103" s="535"/>
      <c r="N103" s="794"/>
      <c r="O103" s="1237"/>
      <c r="P103" s="1084"/>
      <c r="Q103" s="841">
        <v>24963.84</v>
      </c>
      <c r="R103" s="1224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87" t="s">
        <v>284</v>
      </c>
      <c r="C104" s="511" t="s">
        <v>317</v>
      </c>
      <c r="D104" s="511"/>
      <c r="E104" s="961">
        <v>44711</v>
      </c>
      <c r="F104" s="937">
        <v>2007.81</v>
      </c>
      <c r="G104" s="1079">
        <v>71</v>
      </c>
      <c r="H104" s="937">
        <v>2007.81</v>
      </c>
      <c r="I104" s="684">
        <f t="shared" si="18"/>
        <v>0</v>
      </c>
      <c r="J104" s="640"/>
      <c r="K104" s="535"/>
      <c r="L104" s="693"/>
      <c r="M104" s="535"/>
      <c r="N104" s="1037"/>
      <c r="O104" s="969" t="s">
        <v>339</v>
      </c>
      <c r="P104" s="1094" t="s">
        <v>341</v>
      </c>
      <c r="Q104" s="841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1" t="s">
        <v>220</v>
      </c>
      <c r="C105" s="511" t="s">
        <v>318</v>
      </c>
      <c r="D105" s="511"/>
      <c r="E105" s="962">
        <v>44711</v>
      </c>
      <c r="F105" s="937">
        <v>1005.44</v>
      </c>
      <c r="G105" s="1079">
        <v>63</v>
      </c>
      <c r="H105" s="937">
        <v>1005.44</v>
      </c>
      <c r="I105" s="684">
        <f t="shared" si="18"/>
        <v>0</v>
      </c>
      <c r="J105" s="640"/>
      <c r="K105" s="535"/>
      <c r="L105" s="693"/>
      <c r="M105" s="535"/>
      <c r="N105" s="1037"/>
      <c r="O105" s="1036" t="s">
        <v>347</v>
      </c>
      <c r="P105" s="535"/>
      <c r="Q105" s="841">
        <v>146794.23999999999</v>
      </c>
      <c r="R105" s="978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14">
        <v>68</v>
      </c>
      <c r="B106" s="1115" t="s">
        <v>316</v>
      </c>
      <c r="C106" s="1121" t="s">
        <v>319</v>
      </c>
      <c r="D106" s="1121"/>
      <c r="E106" s="961">
        <v>44712</v>
      </c>
      <c r="F106" s="937">
        <v>2060</v>
      </c>
      <c r="G106" s="1079">
        <v>2</v>
      </c>
      <c r="H106" s="937">
        <v>2060</v>
      </c>
      <c r="I106" s="758">
        <f t="shared" si="18"/>
        <v>0</v>
      </c>
      <c r="J106" s="640"/>
      <c r="K106" s="535"/>
      <c r="L106" s="561"/>
      <c r="M106" s="535"/>
      <c r="N106" s="535"/>
      <c r="O106" s="1085">
        <v>133950</v>
      </c>
      <c r="P106" s="1116" t="s">
        <v>341</v>
      </c>
      <c r="Q106" s="841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25" t="s">
        <v>310</v>
      </c>
      <c r="C107" s="1086" t="s">
        <v>100</v>
      </c>
      <c r="D107" s="511"/>
      <c r="E107" s="961">
        <v>44714</v>
      </c>
      <c r="F107" s="937">
        <v>3067.48</v>
      </c>
      <c r="G107" s="1079">
        <v>105</v>
      </c>
      <c r="H107" s="937">
        <v>3067.48</v>
      </c>
      <c r="I107" s="710">
        <f t="shared" si="18"/>
        <v>0</v>
      </c>
      <c r="J107" s="640"/>
      <c r="K107" s="535"/>
      <c r="L107" s="561"/>
      <c r="M107" s="535"/>
      <c r="N107" s="794"/>
      <c r="O107" s="1247">
        <v>18087</v>
      </c>
      <c r="P107" s="1110"/>
      <c r="Q107" s="837">
        <v>214723.6</v>
      </c>
      <c r="R107" s="1222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26"/>
      <c r="C108" s="1086" t="s">
        <v>323</v>
      </c>
      <c r="D108" s="511"/>
      <c r="E108" s="961">
        <v>44714</v>
      </c>
      <c r="F108" s="937">
        <v>521.78</v>
      </c>
      <c r="G108" s="1079">
        <v>20</v>
      </c>
      <c r="H108" s="937">
        <v>521.78</v>
      </c>
      <c r="I108" s="275">
        <f t="shared" si="18"/>
        <v>0</v>
      </c>
      <c r="J108" s="640"/>
      <c r="K108" s="535"/>
      <c r="L108" s="561"/>
      <c r="M108" s="535"/>
      <c r="N108" s="794"/>
      <c r="O108" s="1248"/>
      <c r="P108" s="1110"/>
      <c r="Q108" s="837">
        <v>35481.040000000001</v>
      </c>
      <c r="R108" s="1224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12" t="s">
        <v>316</v>
      </c>
      <c r="C109" s="1121" t="s">
        <v>319</v>
      </c>
      <c r="D109" s="1121"/>
      <c r="E109" s="961">
        <v>44714</v>
      </c>
      <c r="F109" s="937">
        <v>2060.5</v>
      </c>
      <c r="G109" s="1079">
        <v>2</v>
      </c>
      <c r="H109" s="937">
        <v>2060.5</v>
      </c>
      <c r="I109" s="275">
        <f t="shared" si="18"/>
        <v>0</v>
      </c>
      <c r="J109" s="640"/>
      <c r="K109" s="535"/>
      <c r="L109" s="561"/>
      <c r="M109" s="535"/>
      <c r="N109" s="535"/>
      <c r="O109" s="1127">
        <v>133999</v>
      </c>
      <c r="P109" s="1113" t="s">
        <v>341</v>
      </c>
      <c r="Q109" s="837">
        <v>117448.5</v>
      </c>
      <c r="R109" s="1011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17" t="s">
        <v>316</v>
      </c>
      <c r="C110" s="1121" t="s">
        <v>319</v>
      </c>
      <c r="D110" s="1121"/>
      <c r="E110" s="961">
        <v>44714</v>
      </c>
      <c r="F110" s="937">
        <v>2005.5</v>
      </c>
      <c r="G110" s="1079">
        <v>2</v>
      </c>
      <c r="H110" s="937">
        <v>2005.5</v>
      </c>
      <c r="I110" s="275">
        <f t="shared" ref="I110:I113" si="20">H110-F110</f>
        <v>0</v>
      </c>
      <c r="J110" s="640"/>
      <c r="K110" s="535"/>
      <c r="L110" s="561"/>
      <c r="M110" s="535"/>
      <c r="N110" s="535"/>
      <c r="O110" s="1036">
        <v>133998</v>
      </c>
      <c r="P110" s="1118" t="s">
        <v>341</v>
      </c>
      <c r="Q110" s="837">
        <v>114313.5</v>
      </c>
      <c r="R110" s="1011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7" t="s">
        <v>220</v>
      </c>
      <c r="C111" s="511" t="s">
        <v>356</v>
      </c>
      <c r="D111" s="511"/>
      <c r="E111" s="961">
        <v>44718</v>
      </c>
      <c r="F111" s="937">
        <v>500</v>
      </c>
      <c r="G111" s="1079">
        <v>50</v>
      </c>
      <c r="H111" s="937">
        <v>500</v>
      </c>
      <c r="I111" s="433">
        <f t="shared" si="20"/>
        <v>0</v>
      </c>
      <c r="J111" s="641"/>
      <c r="K111" s="535"/>
      <c r="L111" s="561"/>
      <c r="M111" s="535"/>
      <c r="N111" s="535"/>
      <c r="O111" s="1141" t="s">
        <v>440</v>
      </c>
      <c r="P111" s="676"/>
      <c r="Q111" s="837">
        <v>41000</v>
      </c>
      <c r="R111" s="1125" t="s">
        <v>439</v>
      </c>
      <c r="S111" s="713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11" t="s">
        <v>64</v>
      </c>
      <c r="C112" s="511" t="s">
        <v>371</v>
      </c>
      <c r="D112" s="511"/>
      <c r="E112" s="961">
        <v>44718</v>
      </c>
      <c r="F112" s="937">
        <v>4523.7</v>
      </c>
      <c r="G112" s="1079">
        <v>5</v>
      </c>
      <c r="H112" s="937">
        <v>4523.7</v>
      </c>
      <c r="I112" s="433">
        <f t="shared" si="20"/>
        <v>0</v>
      </c>
      <c r="J112" s="641"/>
      <c r="K112" s="535"/>
      <c r="L112" s="561"/>
      <c r="M112" s="535"/>
      <c r="N112" s="794"/>
      <c r="O112" s="1213" t="s">
        <v>373</v>
      </c>
      <c r="P112" s="1110"/>
      <c r="Q112" s="1124">
        <v>135711</v>
      </c>
      <c r="R112" s="1245" t="s">
        <v>394</v>
      </c>
      <c r="S112" s="713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12"/>
      <c r="C113" s="511" t="s">
        <v>372</v>
      </c>
      <c r="D113" s="511"/>
      <c r="E113" s="961">
        <v>44718</v>
      </c>
      <c r="F113" s="937">
        <v>238.55</v>
      </c>
      <c r="G113" s="1079">
        <v>20</v>
      </c>
      <c r="H113" s="937">
        <v>238.55</v>
      </c>
      <c r="I113" s="433">
        <f t="shared" si="20"/>
        <v>0</v>
      </c>
      <c r="J113" s="641"/>
      <c r="K113" s="535"/>
      <c r="L113" s="561"/>
      <c r="M113" s="535"/>
      <c r="N113" s="794"/>
      <c r="O113" s="1214"/>
      <c r="P113" s="1110"/>
      <c r="Q113" s="1124">
        <v>21469.5</v>
      </c>
      <c r="R113" s="1246"/>
      <c r="S113" s="713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07" t="s">
        <v>374</v>
      </c>
      <c r="C114" s="511" t="s">
        <v>43</v>
      </c>
      <c r="D114" s="511"/>
      <c r="E114" s="1217">
        <v>44719</v>
      </c>
      <c r="F114" s="937">
        <v>1003.34</v>
      </c>
      <c r="G114" s="1079">
        <v>221</v>
      </c>
      <c r="H114" s="937">
        <v>1003.34</v>
      </c>
      <c r="I114" s="105">
        <f t="shared" ref="I114:I186" si="23">H114-F114</f>
        <v>0</v>
      </c>
      <c r="J114" s="640"/>
      <c r="K114" s="535"/>
      <c r="L114" s="561"/>
      <c r="M114" s="535"/>
      <c r="N114" s="535"/>
      <c r="O114" s="1220" t="s">
        <v>377</v>
      </c>
      <c r="P114" s="856"/>
      <c r="Q114" s="1124">
        <v>54180.36</v>
      </c>
      <c r="R114" s="1242" t="s">
        <v>340</v>
      </c>
      <c r="S114" s="713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08"/>
      <c r="C115" s="511" t="s">
        <v>375</v>
      </c>
      <c r="D115" s="511"/>
      <c r="E115" s="1218"/>
      <c r="F115" s="937">
        <v>150</v>
      </c>
      <c r="G115" s="1079">
        <v>15</v>
      </c>
      <c r="H115" s="937">
        <v>150</v>
      </c>
      <c r="I115" s="105">
        <f t="shared" si="23"/>
        <v>0</v>
      </c>
      <c r="J115" s="640"/>
      <c r="K115" s="535"/>
      <c r="L115" s="561"/>
      <c r="M115" s="535"/>
      <c r="N115" s="535"/>
      <c r="O115" s="1220"/>
      <c r="P115" s="676"/>
      <c r="Q115" s="1124">
        <v>15750</v>
      </c>
      <c r="R115" s="1243"/>
      <c r="S115" s="713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09"/>
      <c r="C116" s="511" t="s">
        <v>376</v>
      </c>
      <c r="D116" s="511"/>
      <c r="E116" s="1219"/>
      <c r="F116" s="937">
        <v>190</v>
      </c>
      <c r="G116" s="1079">
        <v>19</v>
      </c>
      <c r="H116" s="937">
        <v>190</v>
      </c>
      <c r="I116" s="105">
        <f t="shared" si="23"/>
        <v>0</v>
      </c>
      <c r="J116" s="640"/>
      <c r="K116" s="535"/>
      <c r="L116" s="561"/>
      <c r="M116" s="535"/>
      <c r="N116" s="535"/>
      <c r="O116" s="1221"/>
      <c r="P116" s="856"/>
      <c r="Q116" s="1124">
        <v>16150</v>
      </c>
      <c r="R116" s="1244"/>
      <c r="S116" s="713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7" t="s">
        <v>403</v>
      </c>
      <c r="C117" s="511" t="s">
        <v>311</v>
      </c>
      <c r="D117" s="511"/>
      <c r="E117" s="961">
        <v>44720</v>
      </c>
      <c r="F117" s="937">
        <v>1304.69</v>
      </c>
      <c r="G117" s="1079">
        <v>52</v>
      </c>
      <c r="H117" s="937">
        <v>1304.69</v>
      </c>
      <c r="I117" s="105">
        <f t="shared" si="23"/>
        <v>0</v>
      </c>
      <c r="J117" s="642"/>
      <c r="K117" s="535"/>
      <c r="L117" s="561"/>
      <c r="M117" s="535"/>
      <c r="N117" s="561"/>
      <c r="O117" s="1036">
        <v>18109</v>
      </c>
      <c r="P117" s="676"/>
      <c r="Q117" s="837">
        <v>75672.02</v>
      </c>
      <c r="R117" s="1126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17" t="s">
        <v>361</v>
      </c>
      <c r="C118" s="1142" t="s">
        <v>378</v>
      </c>
      <c r="D118" s="1142"/>
      <c r="E118" s="961">
        <v>44723</v>
      </c>
      <c r="F118" s="937">
        <v>18209.29</v>
      </c>
      <c r="G118" s="1079">
        <v>21</v>
      </c>
      <c r="H118" s="937">
        <v>18680.490000000002</v>
      </c>
      <c r="I118" s="105">
        <f t="shared" si="23"/>
        <v>471.20000000000073</v>
      </c>
      <c r="J118" s="1108" t="s">
        <v>379</v>
      </c>
      <c r="K118" s="535"/>
      <c r="L118" s="561"/>
      <c r="M118" s="535"/>
      <c r="N118" s="561"/>
      <c r="O118" s="1111" t="s">
        <v>379</v>
      </c>
      <c r="P118" s="1192"/>
      <c r="Q118" s="1193"/>
      <c r="R118" s="1194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11" t="s">
        <v>67</v>
      </c>
      <c r="C119" s="511" t="s">
        <v>383</v>
      </c>
      <c r="D119" s="511"/>
      <c r="E119" s="961">
        <v>44727</v>
      </c>
      <c r="F119" s="937">
        <v>1001.32</v>
      </c>
      <c r="G119" s="1079">
        <v>86</v>
      </c>
      <c r="H119" s="937">
        <v>1001.32</v>
      </c>
      <c r="I119" s="105">
        <f t="shared" si="23"/>
        <v>0</v>
      </c>
      <c r="J119" s="642"/>
      <c r="K119" s="535"/>
      <c r="L119" s="561"/>
      <c r="M119" s="535"/>
      <c r="N119" s="1109"/>
      <c r="O119" s="1213" t="s">
        <v>384</v>
      </c>
      <c r="P119" s="1110"/>
      <c r="Q119" s="1124">
        <v>90369.13</v>
      </c>
      <c r="R119" s="1240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12"/>
      <c r="C120" s="511" t="s">
        <v>65</v>
      </c>
      <c r="D120" s="511"/>
      <c r="E120" s="961">
        <v>44727</v>
      </c>
      <c r="F120" s="937">
        <v>501.36</v>
      </c>
      <c r="G120" s="1079">
        <v>42</v>
      </c>
      <c r="H120" s="937">
        <v>501.36</v>
      </c>
      <c r="I120" s="105">
        <f t="shared" si="23"/>
        <v>0</v>
      </c>
      <c r="J120" s="642"/>
      <c r="K120" s="535"/>
      <c r="L120" s="561"/>
      <c r="M120" s="535"/>
      <c r="N120" s="1109"/>
      <c r="O120" s="1214"/>
      <c r="P120" s="1110"/>
      <c r="Q120" s="1124">
        <v>45122.400000000001</v>
      </c>
      <c r="R120" s="1241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07" t="s">
        <v>310</v>
      </c>
      <c r="C121" s="511" t="s">
        <v>100</v>
      </c>
      <c r="D121" s="511"/>
      <c r="E121" s="961">
        <v>44729</v>
      </c>
      <c r="F121" s="937">
        <v>1501.45</v>
      </c>
      <c r="G121" s="1079">
        <v>54</v>
      </c>
      <c r="H121" s="937">
        <v>1501.45</v>
      </c>
      <c r="I121" s="105">
        <f t="shared" si="23"/>
        <v>0</v>
      </c>
      <c r="J121" s="642"/>
      <c r="K121" s="535"/>
      <c r="L121" s="561"/>
      <c r="M121" s="535"/>
      <c r="N121" s="1109"/>
      <c r="O121" s="1215">
        <v>18150</v>
      </c>
      <c r="P121" s="1110"/>
      <c r="Q121" s="837">
        <v>108104.4</v>
      </c>
      <c r="R121" s="1238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09"/>
      <c r="C122" s="511" t="s">
        <v>389</v>
      </c>
      <c r="D122" s="511"/>
      <c r="E122" s="961">
        <v>44729</v>
      </c>
      <c r="F122" s="937">
        <v>1006.3</v>
      </c>
      <c r="G122" s="1079">
        <v>35</v>
      </c>
      <c r="H122" s="937">
        <v>1006.3</v>
      </c>
      <c r="I122" s="105">
        <f t="shared" si="23"/>
        <v>0</v>
      </c>
      <c r="J122" s="642"/>
      <c r="K122" s="535"/>
      <c r="L122" s="561"/>
      <c r="M122" s="535"/>
      <c r="N122" s="1109"/>
      <c r="O122" s="1216"/>
      <c r="P122" s="1083"/>
      <c r="Q122" s="841">
        <v>32201.599999999999</v>
      </c>
      <c r="R122" s="1239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7" t="s">
        <v>397</v>
      </c>
      <c r="C123" s="511" t="s">
        <v>398</v>
      </c>
      <c r="D123" s="511"/>
      <c r="E123" s="961">
        <v>44728</v>
      </c>
      <c r="F123" s="937">
        <v>1345.6</v>
      </c>
      <c r="G123" s="1079"/>
      <c r="H123" s="937">
        <v>1345.6</v>
      </c>
      <c r="I123" s="105">
        <f t="shared" si="23"/>
        <v>0</v>
      </c>
      <c r="J123" s="642"/>
      <c r="K123" s="535"/>
      <c r="L123" s="561"/>
      <c r="M123" s="535"/>
      <c r="N123" s="561"/>
      <c r="O123" s="1119" t="s">
        <v>399</v>
      </c>
      <c r="P123" s="536"/>
      <c r="Q123" s="841">
        <v>94192</v>
      </c>
      <c r="R123" s="968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0" t="s">
        <v>374</v>
      </c>
      <c r="C124" s="511" t="s">
        <v>43</v>
      </c>
      <c r="D124" s="511"/>
      <c r="E124" s="961">
        <v>44732</v>
      </c>
      <c r="F124" s="937">
        <v>2002.14</v>
      </c>
      <c r="G124" s="1079">
        <v>441</v>
      </c>
      <c r="H124" s="937">
        <v>2002.14</v>
      </c>
      <c r="I124" s="105">
        <f t="shared" si="23"/>
        <v>0</v>
      </c>
      <c r="J124" s="642"/>
      <c r="K124" s="535"/>
      <c r="L124" s="561"/>
      <c r="M124" s="535"/>
      <c r="N124" s="561"/>
      <c r="O124" s="856" t="s">
        <v>427</v>
      </c>
      <c r="P124" s="973"/>
      <c r="Q124" s="841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0" t="s">
        <v>409</v>
      </c>
      <c r="C125" s="1129" t="s">
        <v>410</v>
      </c>
      <c r="D125" s="1137" t="s">
        <v>417</v>
      </c>
      <c r="E125" s="947">
        <v>44734</v>
      </c>
      <c r="F125" s="937">
        <v>3828.1</v>
      </c>
      <c r="G125" s="1079">
        <v>20</v>
      </c>
      <c r="H125" s="937">
        <v>3804.4</v>
      </c>
      <c r="I125" s="105">
        <f t="shared" si="23"/>
        <v>-23.699999999999818</v>
      </c>
      <c r="J125" s="642"/>
      <c r="K125" s="535"/>
      <c r="L125" s="561"/>
      <c r="M125" s="535"/>
      <c r="N125" s="561"/>
      <c r="O125" s="1128" t="s">
        <v>411</v>
      </c>
      <c r="P125" s="973"/>
      <c r="Q125" s="841">
        <f>200000+167497.6</f>
        <v>367497.6</v>
      </c>
      <c r="R125" s="968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07" t="s">
        <v>403</v>
      </c>
      <c r="C126" s="511" t="s">
        <v>311</v>
      </c>
      <c r="D126" s="511"/>
      <c r="E126" s="1199">
        <v>44734</v>
      </c>
      <c r="F126" s="937">
        <v>2397.7399999999998</v>
      </c>
      <c r="G126" s="1079">
        <v>98</v>
      </c>
      <c r="H126" s="937">
        <v>2397.7399999999998</v>
      </c>
      <c r="I126" s="105">
        <f t="shared" si="23"/>
        <v>0</v>
      </c>
      <c r="J126" s="642"/>
      <c r="K126" s="535"/>
      <c r="L126" s="561"/>
      <c r="M126" s="535"/>
      <c r="N126" s="561"/>
      <c r="O126" s="971"/>
      <c r="P126" s="536"/>
      <c r="Q126" s="841"/>
      <c r="R126" s="968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08"/>
      <c r="C127" s="511" t="s">
        <v>100</v>
      </c>
      <c r="D127" s="511"/>
      <c r="E127" s="1200"/>
      <c r="F127" s="937">
        <v>333.52</v>
      </c>
      <c r="G127" s="1079">
        <v>13</v>
      </c>
      <c r="H127" s="937">
        <v>333.52</v>
      </c>
      <c r="I127" s="105">
        <f t="shared" si="23"/>
        <v>0</v>
      </c>
      <c r="J127" s="642"/>
      <c r="K127" s="535"/>
      <c r="L127" s="561"/>
      <c r="M127" s="535"/>
      <c r="N127" s="561"/>
      <c r="O127" s="971"/>
      <c r="P127" s="536"/>
      <c r="Q127" s="841"/>
      <c r="R127" s="96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08"/>
      <c r="C128" s="511" t="s">
        <v>416</v>
      </c>
      <c r="D128" s="511"/>
      <c r="E128" s="1200"/>
      <c r="F128" s="937">
        <v>272.27999999999997</v>
      </c>
      <c r="G128" s="1079">
        <v>11</v>
      </c>
      <c r="H128" s="937">
        <v>272.27999999999997</v>
      </c>
      <c r="I128" s="105">
        <f t="shared" si="23"/>
        <v>0</v>
      </c>
      <c r="J128" s="642"/>
      <c r="K128" s="535"/>
      <c r="L128" s="561"/>
      <c r="M128" s="535"/>
      <c r="N128" s="1038"/>
      <c r="O128" s="971"/>
      <c r="P128" s="536"/>
      <c r="Q128" s="841"/>
      <c r="R128" s="968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08"/>
      <c r="C129" s="511" t="s">
        <v>83</v>
      </c>
      <c r="D129" s="511"/>
      <c r="E129" s="1200"/>
      <c r="F129" s="937">
        <v>2026.96</v>
      </c>
      <c r="G129" s="1079">
        <v>73</v>
      </c>
      <c r="H129" s="937">
        <v>2026.96</v>
      </c>
      <c r="I129" s="105">
        <f t="shared" si="23"/>
        <v>0</v>
      </c>
      <c r="J129" s="653"/>
      <c r="K129" s="535"/>
      <c r="L129" s="561"/>
      <c r="M129" s="535"/>
      <c r="N129" s="1039"/>
      <c r="O129" s="971"/>
      <c r="P129" s="536"/>
      <c r="Q129" s="841"/>
      <c r="R129" s="970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09"/>
      <c r="C130" s="511" t="s">
        <v>389</v>
      </c>
      <c r="D130" s="511"/>
      <c r="E130" s="1210"/>
      <c r="F130" s="937">
        <v>2938.76</v>
      </c>
      <c r="G130" s="1079">
        <v>103</v>
      </c>
      <c r="H130" s="937">
        <v>2938.76</v>
      </c>
      <c r="I130" s="105">
        <f t="shared" si="23"/>
        <v>0</v>
      </c>
      <c r="J130" s="653"/>
      <c r="K130" s="535"/>
      <c r="L130" s="561"/>
      <c r="M130" s="535"/>
      <c r="N130" s="1040"/>
      <c r="O130" s="971"/>
      <c r="P130" s="973"/>
      <c r="Q130" s="841"/>
      <c r="R130" s="970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7" t="s">
        <v>403</v>
      </c>
      <c r="C131" s="511" t="s">
        <v>433</v>
      </c>
      <c r="D131" s="511"/>
      <c r="E131" s="947">
        <v>44735</v>
      </c>
      <c r="F131" s="937">
        <v>490.73</v>
      </c>
      <c r="G131" s="1079">
        <v>20</v>
      </c>
      <c r="H131" s="937">
        <v>490.73</v>
      </c>
      <c r="I131" s="275">
        <f t="shared" si="23"/>
        <v>0</v>
      </c>
      <c r="J131" s="500"/>
      <c r="K131" s="535"/>
      <c r="L131" s="561"/>
      <c r="M131" s="535"/>
      <c r="N131" s="1032"/>
      <c r="O131" s="969"/>
      <c r="P131" s="1033"/>
      <c r="Q131" s="1034"/>
      <c r="R131" s="1035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7" t="s">
        <v>284</v>
      </c>
      <c r="C132" s="511" t="s">
        <v>434</v>
      </c>
      <c r="D132" s="511"/>
      <c r="E132" s="947">
        <v>44735</v>
      </c>
      <c r="F132" s="937">
        <v>5005.3900000000003</v>
      </c>
      <c r="G132" s="1079">
        <v>193</v>
      </c>
      <c r="H132" s="937">
        <v>5005.3900000000003</v>
      </c>
      <c r="I132" s="275">
        <f t="shared" si="23"/>
        <v>0</v>
      </c>
      <c r="J132" s="500"/>
      <c r="K132" s="535"/>
      <c r="L132" s="561"/>
      <c r="M132" s="535"/>
      <c r="N132" s="692"/>
      <c r="O132" s="971"/>
      <c r="P132" s="536"/>
      <c r="Q132" s="841"/>
      <c r="R132" s="968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426</v>
      </c>
      <c r="D133" s="511"/>
      <c r="E133" s="947">
        <v>44737</v>
      </c>
      <c r="F133" s="937">
        <v>4465.1400000000003</v>
      </c>
      <c r="G133" s="1079">
        <v>5</v>
      </c>
      <c r="H133" s="937">
        <v>4465.1400000000003</v>
      </c>
      <c r="I133" s="275">
        <f t="shared" si="23"/>
        <v>0</v>
      </c>
      <c r="J133" s="500"/>
      <c r="K133" s="535"/>
      <c r="L133" s="561"/>
      <c r="M133" s="744"/>
      <c r="N133" s="759"/>
      <c r="O133" s="971" t="s">
        <v>437</v>
      </c>
      <c r="P133" s="536"/>
      <c r="Q133" s="841"/>
      <c r="R133" s="968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1" t="s">
        <v>220</v>
      </c>
      <c r="C134" s="511" t="s">
        <v>318</v>
      </c>
      <c r="D134" s="511"/>
      <c r="E134" s="947">
        <v>44739</v>
      </c>
      <c r="F134" s="937">
        <v>2011.63</v>
      </c>
      <c r="G134" s="1079">
        <v>114</v>
      </c>
      <c r="H134" s="937">
        <v>2011.63</v>
      </c>
      <c r="I134" s="275">
        <f t="shared" si="23"/>
        <v>0</v>
      </c>
      <c r="J134" s="500"/>
      <c r="K134" s="535"/>
      <c r="L134" s="561"/>
      <c r="M134" s="535"/>
      <c r="N134" s="692"/>
      <c r="O134" s="971"/>
      <c r="P134" s="536"/>
      <c r="Q134" s="841"/>
      <c r="R134" s="968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196" t="s">
        <v>457</v>
      </c>
      <c r="C135" s="1080" t="s">
        <v>83</v>
      </c>
      <c r="D135" s="511"/>
      <c r="E135" s="1199">
        <v>44740</v>
      </c>
      <c r="F135" s="937">
        <v>1810.96</v>
      </c>
      <c r="G135" s="1079">
        <v>63</v>
      </c>
      <c r="H135" s="937">
        <v>1810.96</v>
      </c>
      <c r="I135" s="275">
        <f t="shared" si="23"/>
        <v>0</v>
      </c>
      <c r="J135" s="500"/>
      <c r="K135" s="535"/>
      <c r="L135" s="561"/>
      <c r="M135" s="535"/>
      <c r="N135" s="692"/>
      <c r="O135" s="971"/>
      <c r="P135" s="536"/>
      <c r="Q135" s="841"/>
      <c r="R135" s="968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197"/>
      <c r="C136" s="1081" t="s">
        <v>451</v>
      </c>
      <c r="D136" s="511"/>
      <c r="E136" s="1200"/>
      <c r="F136" s="937">
        <v>1020.22</v>
      </c>
      <c r="G136" s="1079">
        <v>36</v>
      </c>
      <c r="H136" s="930">
        <v>1020.22</v>
      </c>
      <c r="I136" s="275">
        <f t="shared" si="23"/>
        <v>0</v>
      </c>
      <c r="J136" s="640"/>
      <c r="K136" s="535"/>
      <c r="L136" s="561"/>
      <c r="M136" s="535"/>
      <c r="N136" s="794"/>
      <c r="O136" s="971"/>
      <c r="P136" s="535"/>
      <c r="Q136" s="841"/>
      <c r="R136" s="968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198"/>
      <c r="C137" s="1082" t="s">
        <v>389</v>
      </c>
      <c r="D137" s="511"/>
      <c r="E137" s="1200"/>
      <c r="F137" s="937">
        <v>436.33</v>
      </c>
      <c r="G137" s="1079">
        <v>15</v>
      </c>
      <c r="H137" s="930">
        <v>436.33</v>
      </c>
      <c r="I137" s="105">
        <f t="shared" si="23"/>
        <v>0</v>
      </c>
      <c r="J137" s="640"/>
      <c r="K137" s="535"/>
      <c r="L137" s="561"/>
      <c r="M137" s="535"/>
      <c r="N137" s="794"/>
      <c r="O137" s="1158"/>
      <c r="P137" s="535"/>
      <c r="Q137" s="841"/>
      <c r="R137" s="970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01" t="s">
        <v>67</v>
      </c>
      <c r="C138" s="1086" t="s">
        <v>87</v>
      </c>
      <c r="D138" s="1154"/>
      <c r="E138" s="1203">
        <v>44740</v>
      </c>
      <c r="F138" s="1156">
        <v>516.39</v>
      </c>
      <c r="G138" s="1079">
        <v>27</v>
      </c>
      <c r="H138" s="930">
        <v>516.39</v>
      </c>
      <c r="I138" s="105">
        <f t="shared" si="23"/>
        <v>0</v>
      </c>
      <c r="J138" s="500"/>
      <c r="K138" s="535"/>
      <c r="L138" s="561"/>
      <c r="M138" s="535"/>
      <c r="N138" s="794"/>
      <c r="O138" s="1205" t="s">
        <v>458</v>
      </c>
      <c r="P138" s="1084"/>
      <c r="Q138" s="841"/>
      <c r="R138" s="968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202"/>
      <c r="C139" s="1152" t="s">
        <v>356</v>
      </c>
      <c r="D139" s="1155"/>
      <c r="E139" s="1204"/>
      <c r="F139" s="1157">
        <v>105.79</v>
      </c>
      <c r="G139" s="1088">
        <v>10</v>
      </c>
      <c r="H139" s="764">
        <v>105.79</v>
      </c>
      <c r="I139" s="105">
        <f t="shared" si="23"/>
        <v>0</v>
      </c>
      <c r="J139" s="511"/>
      <c r="K139" s="535"/>
      <c r="L139" s="561"/>
      <c r="M139" s="535"/>
      <c r="N139" s="794"/>
      <c r="O139" s="1206"/>
      <c r="P139" s="1084"/>
      <c r="Q139" s="972"/>
      <c r="R139" s="968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53" t="s">
        <v>128</v>
      </c>
      <c r="C140" s="741" t="s">
        <v>462</v>
      </c>
      <c r="D140" s="757"/>
      <c r="E140" s="935">
        <v>44742</v>
      </c>
      <c r="F140" s="938">
        <v>18506.88</v>
      </c>
      <c r="G140" s="1088">
        <v>680</v>
      </c>
      <c r="H140" s="764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159"/>
      <c r="P140" s="535"/>
      <c r="Q140" s="915"/>
      <c r="R140" s="534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1"/>
      <c r="C141" s="741"/>
      <c r="D141" s="755"/>
      <c r="E141" s="756"/>
      <c r="F141" s="938"/>
      <c r="G141" s="1088"/>
      <c r="H141" s="764"/>
      <c r="I141" s="275">
        <f t="shared" si="23"/>
        <v>0</v>
      </c>
      <c r="J141" s="643"/>
      <c r="K141" s="644"/>
      <c r="L141" s="538"/>
      <c r="M141" s="644"/>
      <c r="N141" s="545"/>
      <c r="O141" s="746"/>
      <c r="P141" s="677"/>
      <c r="Q141" s="842"/>
      <c r="R141" s="534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1"/>
      <c r="C142" s="741"/>
      <c r="D142" s="755"/>
      <c r="E142" s="756"/>
      <c r="F142" s="938"/>
      <c r="G142" s="1088"/>
      <c r="H142" s="764"/>
      <c r="I142" s="275">
        <f t="shared" si="23"/>
        <v>0</v>
      </c>
      <c r="J142" s="643"/>
      <c r="K142" s="644"/>
      <c r="L142" s="538"/>
      <c r="M142" s="644"/>
      <c r="N142" s="545"/>
      <c r="O142" s="746"/>
      <c r="P142" s="714"/>
      <c r="Q142" s="842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2"/>
      <c r="C143" s="933"/>
      <c r="D143" s="934"/>
      <c r="E143" s="935"/>
      <c r="F143" s="939"/>
      <c r="G143" s="1089"/>
      <c r="H143" s="936"/>
      <c r="I143" s="275">
        <f t="shared" si="23"/>
        <v>0</v>
      </c>
      <c r="J143" s="643"/>
      <c r="K143" s="644"/>
      <c r="L143" s="538"/>
      <c r="M143" s="644"/>
      <c r="N143" s="545"/>
      <c r="O143" s="746"/>
      <c r="P143" s="677"/>
      <c r="Q143" s="842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3"/>
      <c r="C144" s="741"/>
      <c r="D144" s="742"/>
      <c r="E144" s="748"/>
      <c r="F144" s="940"/>
      <c r="G144" s="490"/>
      <c r="H144" s="765"/>
      <c r="I144" s="275">
        <f t="shared" si="23"/>
        <v>0</v>
      </c>
      <c r="J144" s="643"/>
      <c r="K144" s="644"/>
      <c r="L144" s="538"/>
      <c r="M144" s="644"/>
      <c r="N144" s="545"/>
      <c r="O144" s="746"/>
      <c r="P144" s="677"/>
      <c r="Q144" s="842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7"/>
      <c r="C145" s="500"/>
      <c r="D145" s="519"/>
      <c r="E145" s="749"/>
      <c r="F145" s="520"/>
      <c r="G145" s="521"/>
      <c r="H145" s="766"/>
      <c r="I145" s="275">
        <f t="shared" si="23"/>
        <v>0</v>
      </c>
      <c r="J145" s="643"/>
      <c r="K145" s="644"/>
      <c r="L145" s="538"/>
      <c r="M145" s="644"/>
      <c r="N145" s="701"/>
      <c r="O145" s="745"/>
      <c r="P145" s="715"/>
      <c r="Q145" s="843"/>
      <c r="R145" s="71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9"/>
      <c r="F146" s="520"/>
      <c r="G146" s="521"/>
      <c r="H146" s="766"/>
      <c r="I146" s="275">
        <f t="shared" si="23"/>
        <v>0</v>
      </c>
      <c r="J146" s="256"/>
      <c r="K146" s="239"/>
      <c r="L146" s="292"/>
      <c r="M146" s="238"/>
      <c r="N146" s="512"/>
      <c r="O146" s="717"/>
      <c r="P146" s="677"/>
      <c r="Q146" s="844"/>
      <c r="R146" s="67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9"/>
      <c r="F147" s="520"/>
      <c r="G147" s="521"/>
      <c r="H147" s="766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5"/>
      <c r="Q147" s="843"/>
      <c r="R147" s="716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60"/>
      <c r="F148" s="520"/>
      <c r="G148" s="521"/>
      <c r="H148" s="766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7"/>
      <c r="Q148" s="844"/>
      <c r="R148" s="678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60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7"/>
      <c r="Q149" s="844"/>
      <c r="R149" s="678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60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7"/>
      <c r="Q150" s="844"/>
      <c r="R150" s="678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60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7"/>
      <c r="Q151" s="844"/>
      <c r="R151" s="678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60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7"/>
      <c r="Q152" s="844"/>
      <c r="R152" s="678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60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7"/>
      <c r="Q153" s="844"/>
      <c r="R153" s="678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60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7"/>
      <c r="Q154" s="844"/>
      <c r="R154" s="678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60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7"/>
      <c r="Q155" s="844"/>
      <c r="R155" s="678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60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7"/>
      <c r="Q156" s="844"/>
      <c r="R156" s="678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60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7"/>
      <c r="Q157" s="844"/>
      <c r="R157" s="678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60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7"/>
      <c r="Q158" s="844"/>
      <c r="R158" s="678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60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7"/>
      <c r="Q159" s="844"/>
      <c r="R159" s="678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60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7"/>
      <c r="Q160" s="844"/>
      <c r="R160" s="678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8"/>
      <c r="F161" s="593"/>
      <c r="G161" s="594"/>
      <c r="H161" s="595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7"/>
      <c r="Q161" s="844"/>
      <c r="R161" s="678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8"/>
      <c r="F162" s="593"/>
      <c r="G162" s="594"/>
      <c r="H162" s="595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7"/>
      <c r="Q162" s="844"/>
      <c r="R162" s="678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8"/>
      <c r="F163" s="593"/>
      <c r="G163" s="594"/>
      <c r="H163" s="595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7"/>
      <c r="Q163" s="844"/>
      <c r="R163" s="678"/>
      <c r="S163" s="65"/>
      <c r="T163" s="65"/>
    </row>
    <row r="164" spans="1:20" s="157" customFormat="1" x14ac:dyDescent="0.25">
      <c r="A164" s="100"/>
      <c r="B164" s="592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5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5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5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5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5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5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5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6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6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6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2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7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2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8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2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8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2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8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2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8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2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2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2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2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2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2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9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2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9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1"/>
      <c r="F186" s="652"/>
      <c r="G186" s="100"/>
      <c r="H186" s="505"/>
      <c r="I186" s="105">
        <f t="shared" si="23"/>
        <v>0</v>
      </c>
      <c r="J186" s="129"/>
      <c r="K186" s="168"/>
      <c r="L186" s="603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7" t="s">
        <v>31</v>
      </c>
      <c r="G187" s="72">
        <f>SUM(G5:G186)</f>
        <v>3814</v>
      </c>
      <c r="H187" s="507">
        <f>SUM(H3:H186)</f>
        <v>701143.33999999962</v>
      </c>
      <c r="I187" s="685">
        <f>PIERNA!I37</f>
        <v>0</v>
      </c>
      <c r="J187" s="46"/>
      <c r="K187" s="170">
        <f>SUM(K5:K186)</f>
        <v>338211</v>
      </c>
      <c r="L187" s="604"/>
      <c r="M187" s="170">
        <f>SUM(M5:M186)</f>
        <v>1042840</v>
      </c>
      <c r="N187" s="443"/>
      <c r="O187" s="560"/>
      <c r="P187" s="117"/>
      <c r="Q187" s="850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5"/>
      <c r="N188" s="183"/>
      <c r="O188" s="166"/>
      <c r="P188" s="95"/>
      <c r="Q188" s="565"/>
      <c r="R188" s="153" t="s">
        <v>42</v>
      </c>
    </row>
  </sheetData>
  <sortState xmlns:xlrd2="http://schemas.microsoft.com/office/spreadsheetml/2017/richdata2" ref="B98:O105">
    <sortCondition ref="E98:E105"/>
  </sortState>
  <mergeCells count="30"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B135:B137"/>
    <mergeCell ref="E135:E137"/>
    <mergeCell ref="B138:B139"/>
    <mergeCell ref="E138:E139"/>
    <mergeCell ref="O138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54"/>
      <c r="B5" s="1270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54"/>
      <c r="B6" s="1270"/>
      <c r="C6" s="691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2"/>
  </cols>
  <sheetData>
    <row r="1" spans="1:9" ht="40.5" x14ac:dyDescent="0.55000000000000004">
      <c r="A1" s="1260" t="s">
        <v>279</v>
      </c>
      <c r="B1" s="1260"/>
      <c r="C1" s="1260"/>
      <c r="D1" s="1260"/>
      <c r="E1" s="1260"/>
      <c r="F1" s="1260"/>
      <c r="G1" s="1260"/>
      <c r="H1" s="11">
        <v>1</v>
      </c>
      <c r="I1" s="991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3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4"/>
    </row>
    <row r="5" spans="1:9" x14ac:dyDescent="0.25">
      <c r="A5" s="1258" t="s">
        <v>52</v>
      </c>
      <c r="B5" s="1271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58"/>
      <c r="B6" s="1271"/>
      <c r="C6" s="691"/>
      <c r="D6" s="261"/>
      <c r="E6" s="259"/>
      <c r="F6" s="253"/>
      <c r="G6" s="262">
        <f>F35</f>
        <v>0</v>
      </c>
      <c r="H6" s="7">
        <f>E6-G6+E7+E5-G5+E4+E8</f>
        <v>490.73</v>
      </c>
      <c r="I6" s="995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3" t="s">
        <v>2</v>
      </c>
      <c r="F9" s="1044" t="s">
        <v>9</v>
      </c>
      <c r="G9" s="1045"/>
      <c r="H9" s="1046"/>
      <c r="I9" s="1047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48"/>
      <c r="F10" s="1049">
        <f t="shared" ref="F10:F26" si="0">D10</f>
        <v>0</v>
      </c>
      <c r="G10" s="1050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48"/>
      <c r="F11" s="1049">
        <f t="shared" si="0"/>
        <v>0</v>
      </c>
      <c r="G11" s="1050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48"/>
      <c r="F12" s="1049">
        <f t="shared" si="0"/>
        <v>0</v>
      </c>
      <c r="G12" s="1050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48"/>
      <c r="F13" s="1049">
        <f t="shared" si="0"/>
        <v>0</v>
      </c>
      <c r="G13" s="1050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48"/>
      <c r="F14" s="1049">
        <f t="shared" si="0"/>
        <v>0</v>
      </c>
      <c r="G14" s="1050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48"/>
      <c r="F15" s="1049">
        <f t="shared" si="0"/>
        <v>0</v>
      </c>
      <c r="G15" s="1050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48"/>
      <c r="F16" s="1049">
        <f t="shared" si="0"/>
        <v>0</v>
      </c>
      <c r="G16" s="1050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2"/>
  </cols>
  <sheetData>
    <row r="1" spans="1:10" ht="40.5" x14ac:dyDescent="0.55000000000000004">
      <c r="A1" s="1260" t="s">
        <v>279</v>
      </c>
      <c r="B1" s="1260"/>
      <c r="C1" s="1260"/>
      <c r="D1" s="1260"/>
      <c r="E1" s="1260"/>
      <c r="F1" s="1260"/>
      <c r="G1" s="1260"/>
      <c r="H1" s="11">
        <v>1</v>
      </c>
      <c r="I1" s="991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3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4"/>
    </row>
    <row r="5" spans="1:10" ht="15" customHeight="1" x14ac:dyDescent="0.25">
      <c r="A5" s="1258" t="s">
        <v>415</v>
      </c>
      <c r="B5" s="1272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58"/>
      <c r="B6" s="1272"/>
      <c r="C6" s="691"/>
      <c r="D6" s="261"/>
      <c r="E6" s="259"/>
      <c r="F6" s="253"/>
      <c r="G6" s="262">
        <f>F35</f>
        <v>0</v>
      </c>
      <c r="H6" s="7">
        <f>E6-G6+E7+E5-G5+E4+E8</f>
        <v>272.27999999999997</v>
      </c>
      <c r="I6" s="995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96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272.27999999999997</v>
      </c>
      <c r="F40" s="73"/>
    </row>
  </sheetData>
  <sortState xmlns:xlrd2="http://schemas.microsoft.com/office/spreadsheetml/2017/richdata2"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M40"/>
  <sheetViews>
    <sheetView workbookViewId="0">
      <selection activeCell="G12" sqref="G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4" t="s">
        <v>271</v>
      </c>
      <c r="B1" s="1264"/>
      <c r="C1" s="1264"/>
      <c r="D1" s="1264"/>
      <c r="E1" s="1264"/>
      <c r="F1" s="1264"/>
      <c r="G1" s="126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58" t="s">
        <v>128</v>
      </c>
      <c r="B5" s="1273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58"/>
      <c r="B6" s="1273"/>
      <c r="C6" s="691"/>
      <c r="D6" s="261"/>
      <c r="E6" s="259"/>
      <c r="F6" s="253"/>
      <c r="G6" s="262">
        <f>F35</f>
        <v>704.75</v>
      </c>
      <c r="H6" s="7">
        <f>E6-G6+E7+E5-G5+E4+E8</f>
        <v>341.78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7">
        <v>345.22</v>
      </c>
      <c r="E11" s="858">
        <v>44722</v>
      </c>
      <c r="F11" s="857">
        <f t="shared" si="0"/>
        <v>345.22</v>
      </c>
      <c r="G11" s="421" t="s">
        <v>576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10</v>
      </c>
      <c r="C12" s="15"/>
      <c r="D12" s="857"/>
      <c r="E12" s="858"/>
      <c r="F12" s="857">
        <f t="shared" si="0"/>
        <v>0</v>
      </c>
      <c r="G12" s="421"/>
      <c r="H12" s="422"/>
      <c r="I12" s="318">
        <f t="shared" ref="I12:I30" si="2">I11-F12</f>
        <v>341.78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10</v>
      </c>
      <c r="C13" s="15"/>
      <c r="D13" s="857"/>
      <c r="E13" s="858"/>
      <c r="F13" s="857">
        <f t="shared" si="0"/>
        <v>0</v>
      </c>
      <c r="G13" s="421"/>
      <c r="H13" s="422"/>
      <c r="I13" s="318">
        <f t="shared" si="2"/>
        <v>341.78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10</v>
      </c>
      <c r="C14" s="15"/>
      <c r="D14" s="857"/>
      <c r="E14" s="858"/>
      <c r="F14" s="857">
        <f t="shared" si="0"/>
        <v>0</v>
      </c>
      <c r="G14" s="421"/>
      <c r="H14" s="422"/>
      <c r="I14" s="318">
        <f t="shared" si="2"/>
        <v>341.78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10</v>
      </c>
      <c r="C15" s="15"/>
      <c r="D15" s="857"/>
      <c r="E15" s="858"/>
      <c r="F15" s="857">
        <f t="shared" si="0"/>
        <v>0</v>
      </c>
      <c r="G15" s="421"/>
      <c r="H15" s="422"/>
      <c r="I15" s="318">
        <f t="shared" si="2"/>
        <v>341.78</v>
      </c>
      <c r="J15" s="240"/>
      <c r="K15" s="240"/>
      <c r="L15" s="240"/>
      <c r="M15" s="240"/>
    </row>
    <row r="16" spans="1:13" x14ac:dyDescent="0.25">
      <c r="B16" s="284">
        <f t="shared" si="1"/>
        <v>10</v>
      </c>
      <c r="C16" s="15"/>
      <c r="D16" s="227"/>
      <c r="E16" s="858"/>
      <c r="F16" s="857">
        <f t="shared" si="0"/>
        <v>0</v>
      </c>
      <c r="G16" s="421"/>
      <c r="H16" s="422"/>
      <c r="I16" s="318">
        <f t="shared" si="2"/>
        <v>341.78</v>
      </c>
      <c r="J16" s="240"/>
      <c r="K16" s="240"/>
      <c r="L16" s="240"/>
      <c r="M16" s="240"/>
    </row>
    <row r="17" spans="1:13" x14ac:dyDescent="0.25">
      <c r="B17" s="284">
        <f t="shared" si="1"/>
        <v>10</v>
      </c>
      <c r="C17" s="15"/>
      <c r="D17" s="227"/>
      <c r="E17" s="858"/>
      <c r="F17" s="857">
        <f t="shared" si="0"/>
        <v>0</v>
      </c>
      <c r="G17" s="421"/>
      <c r="H17" s="422"/>
      <c r="I17" s="318">
        <f t="shared" si="2"/>
        <v>341.78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10</v>
      </c>
      <c r="C18" s="15"/>
      <c r="D18" s="227"/>
      <c r="E18" s="858"/>
      <c r="F18" s="857">
        <f t="shared" si="0"/>
        <v>0</v>
      </c>
      <c r="G18" s="421"/>
      <c r="H18" s="422"/>
      <c r="I18" s="318">
        <f t="shared" si="2"/>
        <v>341.78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341.78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341.78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341.78</v>
      </c>
      <c r="J21" s="240"/>
    </row>
    <row r="22" spans="1:13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341.78</v>
      </c>
      <c r="J22" s="240"/>
    </row>
    <row r="23" spans="1:13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341.78</v>
      </c>
      <c r="J23" s="240"/>
    </row>
    <row r="24" spans="1:13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341.78</v>
      </c>
      <c r="J24" s="240"/>
    </row>
    <row r="25" spans="1:13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341.78</v>
      </c>
      <c r="J25" s="240"/>
    </row>
    <row r="26" spans="1:13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341.78</v>
      </c>
      <c r="J26" s="240"/>
    </row>
    <row r="27" spans="1:13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18">
        <f t="shared" si="2"/>
        <v>341.78</v>
      </c>
      <c r="J27" s="240"/>
    </row>
    <row r="28" spans="1:13" x14ac:dyDescent="0.25">
      <c r="A28" s="122"/>
      <c r="B28" s="284">
        <f t="shared" si="1"/>
        <v>10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341.78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341.78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341.78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20</v>
      </c>
      <c r="D35" s="6">
        <f>SUM(D10:D34)</f>
        <v>704.75</v>
      </c>
      <c r="F35" s="6">
        <f>SUM(F10:F34)</f>
        <v>704.75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341.78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AC40"/>
  <sheetViews>
    <sheetView topLeftCell="H1" workbookViewId="0">
      <pane ySplit="7" topLeftCell="A8" activePane="bottomLeft" state="frozen"/>
      <selection pane="bottomLeft" activeCell="Q10" sqref="Q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64" t="s">
        <v>273</v>
      </c>
      <c r="B1" s="1264"/>
      <c r="C1" s="1264"/>
      <c r="D1" s="1264"/>
      <c r="E1" s="1264"/>
      <c r="F1" s="1264"/>
      <c r="G1" s="1264"/>
      <c r="H1" s="11">
        <v>1</v>
      </c>
      <c r="K1" s="1264" t="s">
        <v>271</v>
      </c>
      <c r="L1" s="1264"/>
      <c r="M1" s="1264"/>
      <c r="N1" s="1264"/>
      <c r="O1" s="1264"/>
      <c r="P1" s="1264"/>
      <c r="Q1" s="1264"/>
      <c r="R1" s="11">
        <v>2</v>
      </c>
      <c r="U1" s="1260" t="s">
        <v>281</v>
      </c>
      <c r="V1" s="1260"/>
      <c r="W1" s="1260"/>
      <c r="X1" s="1260"/>
      <c r="Y1" s="1260"/>
      <c r="Z1" s="1260"/>
      <c r="AA1" s="1260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48" t="s">
        <v>86</v>
      </c>
      <c r="B5" s="1273" t="s">
        <v>87</v>
      </c>
      <c r="C5" s="769">
        <v>48.5</v>
      </c>
      <c r="D5" s="770">
        <v>44676</v>
      </c>
      <c r="E5" s="771">
        <v>500</v>
      </c>
      <c r="F5" s="772">
        <v>50</v>
      </c>
      <c r="G5" s="276">
        <f>F36</f>
        <v>500</v>
      </c>
      <c r="H5" s="7">
        <f>E5-G5+E4+E6</f>
        <v>0</v>
      </c>
      <c r="K5" s="1005" t="s">
        <v>86</v>
      </c>
      <c r="L5" s="1273" t="s">
        <v>87</v>
      </c>
      <c r="M5" s="769">
        <v>50</v>
      </c>
      <c r="N5" s="770">
        <v>44709</v>
      </c>
      <c r="O5" s="771">
        <v>515.65</v>
      </c>
      <c r="P5" s="772">
        <v>27</v>
      </c>
      <c r="Q5" s="276">
        <f>P36</f>
        <v>153.02000000000001</v>
      </c>
      <c r="R5" s="7">
        <f>O5-Q5+O4+O6</f>
        <v>362.63</v>
      </c>
      <c r="U5" s="1254" t="s">
        <v>86</v>
      </c>
      <c r="V5" s="1273" t="s">
        <v>87</v>
      </c>
      <c r="W5" s="769">
        <v>45</v>
      </c>
      <c r="X5" s="1143">
        <v>44740</v>
      </c>
      <c r="Y5" s="771">
        <v>516.39</v>
      </c>
      <c r="Z5" s="772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74"/>
      <c r="C6" s="277"/>
      <c r="D6" s="278"/>
      <c r="E6" s="270"/>
      <c r="F6" s="243"/>
      <c r="K6" s="243"/>
      <c r="L6" s="1274"/>
      <c r="M6" s="277"/>
      <c r="N6" s="278"/>
      <c r="O6" s="270"/>
      <c r="P6" s="243"/>
      <c r="U6" s="1254"/>
      <c r="V6" s="1274"/>
      <c r="W6" s="277"/>
      <c r="X6" s="278"/>
      <c r="Y6" s="270"/>
      <c r="Z6" s="243"/>
    </row>
    <row r="7" spans="1:29" ht="16.5" customHeight="1" thickTop="1" thickBot="1" x14ac:dyDescent="0.3">
      <c r="A7" s="243"/>
      <c r="B7" s="8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7"/>
      <c r="B8" s="853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7"/>
      <c r="L8" s="853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587</v>
      </c>
      <c r="R8" s="266">
        <v>52</v>
      </c>
      <c r="S8" s="269">
        <f>O5-P8+O4+O6</f>
        <v>382.34999999999997</v>
      </c>
      <c r="U8" s="727"/>
      <c r="V8" s="853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4">
        <f>B8-C9</f>
        <v>35</v>
      </c>
      <c r="C9" s="53">
        <v>5</v>
      </c>
      <c r="D9" s="981">
        <v>50</v>
      </c>
      <c r="E9" s="984">
        <v>44693</v>
      </c>
      <c r="F9" s="1001">
        <f t="shared" si="0"/>
        <v>50</v>
      </c>
      <c r="G9" s="985" t="s">
        <v>173</v>
      </c>
      <c r="H9" s="986">
        <v>47</v>
      </c>
      <c r="I9" s="269">
        <f>I8-F9</f>
        <v>350</v>
      </c>
      <c r="L9" s="854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639</v>
      </c>
      <c r="R9" s="266">
        <v>52</v>
      </c>
      <c r="S9" s="269">
        <f>S8-P9</f>
        <v>362.63</v>
      </c>
      <c r="V9" s="854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4">
        <f t="shared" ref="B10:B35" si="3">B9-C10</f>
        <v>25</v>
      </c>
      <c r="C10" s="15">
        <v>10</v>
      </c>
      <c r="D10" s="981">
        <v>100</v>
      </c>
      <c r="E10" s="984">
        <v>44698</v>
      </c>
      <c r="F10" s="1001">
        <f t="shared" si="0"/>
        <v>100</v>
      </c>
      <c r="G10" s="985" t="s">
        <v>200</v>
      </c>
      <c r="H10" s="986">
        <v>47</v>
      </c>
      <c r="I10" s="269">
        <f>I9-F10</f>
        <v>250</v>
      </c>
      <c r="L10" s="854">
        <f t="shared" ref="L10:L35" si="4">L9-M10</f>
        <v>19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362.63</v>
      </c>
      <c r="V10" s="854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4">
        <f t="shared" si="3"/>
        <v>24</v>
      </c>
      <c r="C11" s="15">
        <v>1</v>
      </c>
      <c r="D11" s="981">
        <v>10</v>
      </c>
      <c r="E11" s="984">
        <v>44702</v>
      </c>
      <c r="F11" s="1001">
        <f t="shared" si="0"/>
        <v>10</v>
      </c>
      <c r="G11" s="985" t="s">
        <v>199</v>
      </c>
      <c r="H11" s="986">
        <v>47</v>
      </c>
      <c r="I11" s="269">
        <f t="shared" ref="I11:I34" si="6">I10-F11</f>
        <v>240</v>
      </c>
      <c r="K11" s="55" t="s">
        <v>33</v>
      </c>
      <c r="L11" s="854">
        <f t="shared" si="4"/>
        <v>19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362.63</v>
      </c>
      <c r="U11" s="55" t="s">
        <v>33</v>
      </c>
      <c r="V11" s="854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4">
        <f t="shared" si="3"/>
        <v>23</v>
      </c>
      <c r="C12" s="53">
        <v>1</v>
      </c>
      <c r="D12" s="1015">
        <v>10</v>
      </c>
      <c r="E12" s="1051">
        <v>44707</v>
      </c>
      <c r="F12" s="1052">
        <f t="shared" si="0"/>
        <v>10</v>
      </c>
      <c r="G12" s="1018" t="s">
        <v>250</v>
      </c>
      <c r="H12" s="318">
        <v>47</v>
      </c>
      <c r="I12" s="269">
        <f t="shared" si="6"/>
        <v>230</v>
      </c>
      <c r="K12" s="19"/>
      <c r="L12" s="854">
        <f t="shared" si="4"/>
        <v>19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362.63</v>
      </c>
      <c r="U12" s="19"/>
      <c r="V12" s="854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4">
        <f t="shared" si="3"/>
        <v>13</v>
      </c>
      <c r="C13" s="53">
        <v>10</v>
      </c>
      <c r="D13" s="1015">
        <v>100</v>
      </c>
      <c r="E13" s="1053">
        <v>44708</v>
      </c>
      <c r="F13" s="1052">
        <f t="shared" si="0"/>
        <v>100</v>
      </c>
      <c r="G13" s="1018" t="s">
        <v>255</v>
      </c>
      <c r="H13" s="318">
        <v>47</v>
      </c>
      <c r="I13" s="269">
        <f t="shared" si="6"/>
        <v>130</v>
      </c>
      <c r="L13" s="854">
        <f t="shared" si="4"/>
        <v>19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362.63</v>
      </c>
      <c r="V13" s="854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4">
        <f t="shared" si="3"/>
        <v>12</v>
      </c>
      <c r="C14" s="15">
        <v>1</v>
      </c>
      <c r="D14" s="227">
        <v>10</v>
      </c>
      <c r="E14" s="1054">
        <v>44712</v>
      </c>
      <c r="F14" s="1055">
        <f t="shared" si="0"/>
        <v>10</v>
      </c>
      <c r="G14" s="421" t="s">
        <v>488</v>
      </c>
      <c r="H14" s="422">
        <v>47</v>
      </c>
      <c r="I14" s="269">
        <f t="shared" si="6"/>
        <v>120</v>
      </c>
      <c r="L14" s="854">
        <f t="shared" si="4"/>
        <v>19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362.63</v>
      </c>
      <c r="V14" s="854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4">
        <f t="shared" si="3"/>
        <v>11</v>
      </c>
      <c r="C15" s="15">
        <v>1</v>
      </c>
      <c r="D15" s="227">
        <v>10</v>
      </c>
      <c r="E15" s="1054">
        <v>44716</v>
      </c>
      <c r="F15" s="1055">
        <f t="shared" si="0"/>
        <v>10</v>
      </c>
      <c r="G15" s="421" t="s">
        <v>511</v>
      </c>
      <c r="H15" s="422">
        <v>47</v>
      </c>
      <c r="I15" s="269">
        <f t="shared" si="6"/>
        <v>110</v>
      </c>
      <c r="L15" s="854">
        <f t="shared" si="4"/>
        <v>19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362.63</v>
      </c>
      <c r="V15" s="854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4">
        <f t="shared" si="3"/>
        <v>10</v>
      </c>
      <c r="C16" s="15">
        <v>1</v>
      </c>
      <c r="D16" s="227">
        <v>10</v>
      </c>
      <c r="E16" s="1054">
        <v>44716</v>
      </c>
      <c r="F16" s="1055">
        <f t="shared" si="0"/>
        <v>10</v>
      </c>
      <c r="G16" s="421" t="s">
        <v>525</v>
      </c>
      <c r="H16" s="422">
        <v>47</v>
      </c>
      <c r="I16" s="269">
        <f t="shared" si="6"/>
        <v>100</v>
      </c>
      <c r="L16" s="854">
        <f t="shared" si="4"/>
        <v>19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362.63</v>
      </c>
      <c r="V16" s="854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4">
        <f t="shared" si="3"/>
        <v>4</v>
      </c>
      <c r="C17" s="15">
        <v>6</v>
      </c>
      <c r="D17" s="227">
        <v>60</v>
      </c>
      <c r="E17" s="1054">
        <v>44719</v>
      </c>
      <c r="F17" s="1055">
        <f t="shared" si="0"/>
        <v>60</v>
      </c>
      <c r="G17" s="421" t="s">
        <v>547</v>
      </c>
      <c r="H17" s="422">
        <v>47</v>
      </c>
      <c r="I17" s="269">
        <f t="shared" si="6"/>
        <v>40</v>
      </c>
      <c r="L17" s="854">
        <f t="shared" si="4"/>
        <v>19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362.63</v>
      </c>
      <c r="V17" s="854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4">
        <f t="shared" si="3"/>
        <v>3</v>
      </c>
      <c r="C18" s="15">
        <v>1</v>
      </c>
      <c r="D18" s="227">
        <v>10</v>
      </c>
      <c r="E18" s="1054">
        <v>44720</v>
      </c>
      <c r="F18" s="1055">
        <f t="shared" si="0"/>
        <v>10</v>
      </c>
      <c r="G18" s="421" t="s">
        <v>562</v>
      </c>
      <c r="H18" s="422">
        <v>47</v>
      </c>
      <c r="I18" s="269">
        <f t="shared" si="6"/>
        <v>30</v>
      </c>
      <c r="L18" s="854">
        <f t="shared" si="4"/>
        <v>19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362.63</v>
      </c>
      <c r="V18" s="854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4">
        <f t="shared" si="3"/>
        <v>0</v>
      </c>
      <c r="C19" s="15">
        <v>3</v>
      </c>
      <c r="D19" s="227">
        <v>30</v>
      </c>
      <c r="E19" s="1054">
        <v>44723</v>
      </c>
      <c r="F19" s="1055">
        <f t="shared" si="0"/>
        <v>30</v>
      </c>
      <c r="G19" s="421" t="s">
        <v>587</v>
      </c>
      <c r="H19" s="422">
        <v>47</v>
      </c>
      <c r="I19" s="269">
        <f t="shared" si="6"/>
        <v>0</v>
      </c>
      <c r="L19" s="854">
        <f t="shared" si="4"/>
        <v>19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362.63</v>
      </c>
      <c r="V19" s="854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4">
        <f t="shared" si="3"/>
        <v>0</v>
      </c>
      <c r="C20" s="15"/>
      <c r="D20" s="227">
        <v>0</v>
      </c>
      <c r="E20" s="1054"/>
      <c r="F20" s="1190">
        <f t="shared" si="0"/>
        <v>0</v>
      </c>
      <c r="G20" s="1163"/>
      <c r="H20" s="1164"/>
      <c r="I20" s="1191">
        <f t="shared" si="6"/>
        <v>0</v>
      </c>
      <c r="L20" s="854">
        <f t="shared" si="4"/>
        <v>19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362.63</v>
      </c>
      <c r="V20" s="854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4">
        <f t="shared" si="3"/>
        <v>0</v>
      </c>
      <c r="C21" s="15"/>
      <c r="D21" s="227">
        <v>0</v>
      </c>
      <c r="E21" s="1054"/>
      <c r="F21" s="1190">
        <f t="shared" si="0"/>
        <v>0</v>
      </c>
      <c r="G21" s="1163"/>
      <c r="H21" s="1164"/>
      <c r="I21" s="1191">
        <f t="shared" si="6"/>
        <v>0</v>
      </c>
      <c r="L21" s="854">
        <f t="shared" si="4"/>
        <v>19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362.63</v>
      </c>
      <c r="V21" s="854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4">
        <f t="shared" si="3"/>
        <v>0</v>
      </c>
      <c r="C22" s="15"/>
      <c r="D22" s="227">
        <v>0</v>
      </c>
      <c r="E22" s="1054"/>
      <c r="F22" s="1190">
        <f t="shared" si="0"/>
        <v>0</v>
      </c>
      <c r="G22" s="1163"/>
      <c r="H22" s="1164"/>
      <c r="I22" s="1191">
        <f t="shared" si="6"/>
        <v>0</v>
      </c>
      <c r="L22" s="854">
        <f t="shared" si="4"/>
        <v>19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362.63</v>
      </c>
      <c r="V22" s="854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4">
        <f t="shared" si="3"/>
        <v>0</v>
      </c>
      <c r="C23" s="15"/>
      <c r="D23" s="227">
        <v>0</v>
      </c>
      <c r="E23" s="1054"/>
      <c r="F23" s="1190">
        <f t="shared" si="0"/>
        <v>0</v>
      </c>
      <c r="G23" s="1163"/>
      <c r="H23" s="1164"/>
      <c r="I23" s="1191">
        <f t="shared" si="6"/>
        <v>0</v>
      </c>
      <c r="L23" s="854">
        <f t="shared" si="4"/>
        <v>19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362.63</v>
      </c>
      <c r="V23" s="854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4">
        <f t="shared" si="3"/>
        <v>0</v>
      </c>
      <c r="C24" s="15"/>
      <c r="D24" s="227">
        <v>0</v>
      </c>
      <c r="E24" s="1054"/>
      <c r="F24" s="1055">
        <f t="shared" si="0"/>
        <v>0</v>
      </c>
      <c r="G24" s="906"/>
      <c r="H24" s="907"/>
      <c r="I24" s="269">
        <f t="shared" si="6"/>
        <v>0</v>
      </c>
      <c r="L24" s="854">
        <f t="shared" si="4"/>
        <v>19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362.63</v>
      </c>
      <c r="V24" s="854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4">
        <f t="shared" si="3"/>
        <v>0</v>
      </c>
      <c r="C25" s="15"/>
      <c r="D25" s="227">
        <v>0</v>
      </c>
      <c r="E25" s="1054"/>
      <c r="F25" s="1055">
        <f t="shared" si="0"/>
        <v>0</v>
      </c>
      <c r="G25" s="906"/>
      <c r="H25" s="907"/>
      <c r="I25" s="269">
        <f t="shared" si="6"/>
        <v>0</v>
      </c>
      <c r="L25" s="854">
        <f t="shared" si="4"/>
        <v>19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362.63</v>
      </c>
      <c r="V25" s="854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4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4">
        <f t="shared" si="4"/>
        <v>19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362.63</v>
      </c>
      <c r="V26" s="854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4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4">
        <f t="shared" si="4"/>
        <v>19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362.63</v>
      </c>
      <c r="V27" s="854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4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4">
        <f t="shared" si="4"/>
        <v>19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362.63</v>
      </c>
      <c r="U28" s="47"/>
      <c r="V28" s="854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4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4">
        <f t="shared" si="4"/>
        <v>19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362.63</v>
      </c>
      <c r="U29" s="47"/>
      <c r="V29" s="854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4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4">
        <f t="shared" si="4"/>
        <v>19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362.63</v>
      </c>
      <c r="U30" s="47"/>
      <c r="V30" s="854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4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4">
        <f t="shared" si="4"/>
        <v>19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362.63</v>
      </c>
      <c r="U31" s="47"/>
      <c r="V31" s="854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4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4">
        <f t="shared" si="4"/>
        <v>19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362.63</v>
      </c>
      <c r="U32" s="47"/>
      <c r="V32" s="854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4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4">
        <f t="shared" si="4"/>
        <v>19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362.63</v>
      </c>
      <c r="U33" s="47"/>
      <c r="V33" s="854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4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4">
        <f t="shared" si="4"/>
        <v>19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362.63</v>
      </c>
      <c r="U34" s="47"/>
      <c r="V34" s="854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4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4">
        <f t="shared" si="4"/>
        <v>19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4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8</v>
      </c>
      <c r="N36" s="105">
        <f>SUM(N8:N35)</f>
        <v>153.02000000000001</v>
      </c>
      <c r="O36" s="75"/>
      <c r="P36" s="105">
        <f>SUM(P8:P35)</f>
        <v>153.02000000000001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2"/>
      <c r="D38" s="1249" t="s">
        <v>21</v>
      </c>
      <c r="E38" s="1250"/>
      <c r="F38" s="141">
        <f>E4+E5-F36+E6</f>
        <v>0</v>
      </c>
      <c r="L38" s="852"/>
      <c r="N38" s="1249" t="s">
        <v>21</v>
      </c>
      <c r="O38" s="1250"/>
      <c r="P38" s="141">
        <f>O4+O5-P36+O6</f>
        <v>362.63</v>
      </c>
      <c r="V38" s="852"/>
      <c r="X38" s="1249" t="s">
        <v>21</v>
      </c>
      <c r="Y38" s="1250"/>
      <c r="Z38" s="141">
        <f>Y4+Y5-Z36+Y6</f>
        <v>516.39</v>
      </c>
    </row>
    <row r="39" spans="1:29" ht="15.75" thickBot="1" x14ac:dyDescent="0.3">
      <c r="A39" s="125"/>
      <c r="D39" s="949" t="s">
        <v>4</v>
      </c>
      <c r="E39" s="950"/>
      <c r="F39" s="49">
        <f>F4+F5-C36+F6</f>
        <v>0</v>
      </c>
      <c r="K39" s="125"/>
      <c r="N39" s="1006" t="s">
        <v>4</v>
      </c>
      <c r="O39" s="1007"/>
      <c r="P39" s="49">
        <f>P4+P5-M36+P6</f>
        <v>19</v>
      </c>
      <c r="U39" s="125"/>
      <c r="X39" s="1146" t="s">
        <v>4</v>
      </c>
      <c r="Y39" s="1147"/>
      <c r="Z39" s="49">
        <f>Z4+Z5-W36+Z6</f>
        <v>27</v>
      </c>
    </row>
    <row r="40" spans="1:29" x14ac:dyDescent="0.25">
      <c r="B40" s="852"/>
      <c r="L40" s="852"/>
      <c r="V40" s="852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58"/>
      <c r="B5" s="1275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58"/>
      <c r="B6" s="1276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3"/>
      <c r="D8" s="69">
        <f t="shared" ref="D8:D39" si="0">C8*B8</f>
        <v>0</v>
      </c>
      <c r="E8" s="326"/>
      <c r="F8" s="674">
        <f t="shared" ref="F8:F15" si="1">D8</f>
        <v>0</v>
      </c>
      <c r="G8" s="265"/>
      <c r="H8" s="286"/>
      <c r="I8" s="709">
        <f>E4+E5+E6-F8</f>
        <v>0</v>
      </c>
      <c r="J8" s="672">
        <f>H8*F8</f>
        <v>0</v>
      </c>
    </row>
    <row r="9" spans="1:10" ht="15.75" x14ac:dyDescent="0.25">
      <c r="B9" s="195">
        <v>13</v>
      </c>
      <c r="C9" s="673"/>
      <c r="D9" s="69">
        <f t="shared" si="0"/>
        <v>0</v>
      </c>
      <c r="E9" s="326"/>
      <c r="F9" s="710">
        <f t="shared" si="1"/>
        <v>0</v>
      </c>
      <c r="G9" s="265"/>
      <c r="H9" s="286"/>
      <c r="I9" s="711">
        <f>I8-F9</f>
        <v>0</v>
      </c>
      <c r="J9" s="708">
        <f t="shared" ref="J9:J39" si="2">H9*F9</f>
        <v>0</v>
      </c>
    </row>
    <row r="10" spans="1:10" ht="15.75" x14ac:dyDescent="0.25">
      <c r="B10" s="195">
        <v>13</v>
      </c>
      <c r="C10" s="673"/>
      <c r="D10" s="69">
        <f t="shared" si="0"/>
        <v>0</v>
      </c>
      <c r="E10" s="326"/>
      <c r="F10" s="710">
        <f t="shared" si="1"/>
        <v>0</v>
      </c>
      <c r="G10" s="265"/>
      <c r="H10" s="286"/>
      <c r="I10" s="711">
        <f t="shared" ref="I10:I38" si="3">I9-F10</f>
        <v>0</v>
      </c>
      <c r="J10" s="708">
        <f t="shared" si="2"/>
        <v>0</v>
      </c>
    </row>
    <row r="11" spans="1:10" ht="15.75" x14ac:dyDescent="0.25">
      <c r="A11" s="55" t="s">
        <v>33</v>
      </c>
      <c r="B11" s="195">
        <v>13</v>
      </c>
      <c r="C11" s="673"/>
      <c r="D11" s="69">
        <f t="shared" si="0"/>
        <v>0</v>
      </c>
      <c r="E11" s="326"/>
      <c r="F11" s="710">
        <f t="shared" si="1"/>
        <v>0</v>
      </c>
      <c r="G11" s="265"/>
      <c r="H11" s="286"/>
      <c r="I11" s="711">
        <f t="shared" si="3"/>
        <v>0</v>
      </c>
      <c r="J11" s="708">
        <f t="shared" si="2"/>
        <v>0</v>
      </c>
    </row>
    <row r="12" spans="1:10" ht="15.75" x14ac:dyDescent="0.25">
      <c r="B12" s="195">
        <v>13</v>
      </c>
      <c r="C12" s="673"/>
      <c r="D12" s="69">
        <f t="shared" si="0"/>
        <v>0</v>
      </c>
      <c r="E12" s="326"/>
      <c r="F12" s="710">
        <f t="shared" si="1"/>
        <v>0</v>
      </c>
      <c r="G12" s="265"/>
      <c r="H12" s="286"/>
      <c r="I12" s="711">
        <f t="shared" si="3"/>
        <v>0</v>
      </c>
      <c r="J12" s="708">
        <f t="shared" si="2"/>
        <v>0</v>
      </c>
    </row>
    <row r="13" spans="1:10" ht="15.75" x14ac:dyDescent="0.25">
      <c r="A13" s="19"/>
      <c r="B13" s="195">
        <v>13</v>
      </c>
      <c r="C13" s="893"/>
      <c r="D13" s="69">
        <f t="shared" si="0"/>
        <v>0</v>
      </c>
      <c r="E13" s="326"/>
      <c r="F13" s="710">
        <f t="shared" si="1"/>
        <v>0</v>
      </c>
      <c r="G13" s="265"/>
      <c r="H13" s="286"/>
      <c r="I13" s="711">
        <f t="shared" si="3"/>
        <v>0</v>
      </c>
      <c r="J13" s="708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4">
        <f t="shared" si="1"/>
        <v>0</v>
      </c>
      <c r="G14" s="265"/>
      <c r="H14" s="286"/>
      <c r="I14" s="711">
        <f t="shared" si="3"/>
        <v>0</v>
      </c>
      <c r="J14" s="675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4">
        <f t="shared" si="1"/>
        <v>0</v>
      </c>
      <c r="G15" s="70"/>
      <c r="H15" s="587"/>
      <c r="I15" s="711">
        <f t="shared" si="3"/>
        <v>0</v>
      </c>
      <c r="J15" s="675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4">
        <f>D16</f>
        <v>0</v>
      </c>
      <c r="G16" s="70"/>
      <c r="H16" s="587"/>
      <c r="I16" s="711">
        <f t="shared" si="3"/>
        <v>0</v>
      </c>
      <c r="J16" s="675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4">
        <f>D17</f>
        <v>0</v>
      </c>
      <c r="G17" s="70"/>
      <c r="H17" s="587"/>
      <c r="I17" s="711">
        <f t="shared" si="3"/>
        <v>0</v>
      </c>
      <c r="J17" s="675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4">
        <f t="shared" ref="F18:F39" si="4">D18</f>
        <v>0</v>
      </c>
      <c r="G18" s="70"/>
      <c r="H18" s="822"/>
      <c r="I18" s="711">
        <f t="shared" si="3"/>
        <v>0</v>
      </c>
      <c r="J18" s="675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4">
        <f t="shared" si="4"/>
        <v>0</v>
      </c>
      <c r="G19" s="265"/>
      <c r="H19" s="823"/>
      <c r="I19" s="711">
        <f t="shared" si="3"/>
        <v>0</v>
      </c>
      <c r="J19" s="675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4">
        <f t="shared" si="4"/>
        <v>0</v>
      </c>
      <c r="G20" s="265"/>
      <c r="H20" s="823"/>
      <c r="I20" s="711">
        <f t="shared" si="3"/>
        <v>0</v>
      </c>
      <c r="J20" s="675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4">
        <f t="shared" si="4"/>
        <v>0</v>
      </c>
      <c r="G21" s="265"/>
      <c r="H21" s="823"/>
      <c r="I21" s="711">
        <f t="shared" si="3"/>
        <v>0</v>
      </c>
      <c r="J21" s="675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4">
        <f t="shared" si="4"/>
        <v>0</v>
      </c>
      <c r="G22" s="265"/>
      <c r="H22" s="823"/>
      <c r="I22" s="711">
        <f t="shared" si="3"/>
        <v>0</v>
      </c>
      <c r="J22" s="675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4">
        <f t="shared" si="4"/>
        <v>0</v>
      </c>
      <c r="G23" s="265"/>
      <c r="H23" s="859"/>
      <c r="I23" s="711">
        <f t="shared" si="3"/>
        <v>0</v>
      </c>
      <c r="J23" s="675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4">
        <f t="shared" si="4"/>
        <v>0</v>
      </c>
      <c r="G24" s="265"/>
      <c r="H24" s="859"/>
      <c r="I24" s="712">
        <f t="shared" si="3"/>
        <v>0</v>
      </c>
      <c r="J24" s="675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4">
        <f t="shared" si="4"/>
        <v>0</v>
      </c>
      <c r="G25" s="265"/>
      <c r="H25" s="859"/>
      <c r="I25" s="712">
        <f t="shared" si="3"/>
        <v>0</v>
      </c>
      <c r="J25" s="675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4">
        <f t="shared" si="4"/>
        <v>0</v>
      </c>
      <c r="G26" s="70"/>
      <c r="H26" s="860"/>
      <c r="I26" s="712">
        <f t="shared" si="3"/>
        <v>0</v>
      </c>
      <c r="J26" s="675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4">
        <f t="shared" si="4"/>
        <v>0</v>
      </c>
      <c r="G27" s="70"/>
      <c r="H27" s="860"/>
      <c r="I27" s="712">
        <f t="shared" si="3"/>
        <v>0</v>
      </c>
      <c r="J27" s="675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4">
        <f t="shared" si="4"/>
        <v>0</v>
      </c>
      <c r="G28" s="70"/>
      <c r="H28" s="860"/>
      <c r="I28" s="712">
        <f t="shared" si="3"/>
        <v>0</v>
      </c>
      <c r="J28" s="675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4">
        <f t="shared" si="4"/>
        <v>0</v>
      </c>
      <c r="G29" s="70"/>
      <c r="H29" s="860"/>
      <c r="I29" s="712">
        <f t="shared" si="3"/>
        <v>0</v>
      </c>
      <c r="J29" s="675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4">
        <f t="shared" si="4"/>
        <v>0</v>
      </c>
      <c r="G30" s="70"/>
      <c r="H30" s="860"/>
      <c r="I30" s="712">
        <f t="shared" si="3"/>
        <v>0</v>
      </c>
      <c r="J30" s="675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4">
        <f t="shared" si="4"/>
        <v>0</v>
      </c>
      <c r="G31" s="70"/>
      <c r="H31" s="860"/>
      <c r="I31" s="712">
        <f t="shared" si="3"/>
        <v>0</v>
      </c>
      <c r="J31" s="675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4">
        <f t="shared" si="4"/>
        <v>0</v>
      </c>
      <c r="G32" s="70"/>
      <c r="H32" s="860"/>
      <c r="I32" s="712">
        <f t="shared" si="3"/>
        <v>0</v>
      </c>
      <c r="J32" s="675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4">
        <f t="shared" si="4"/>
        <v>0</v>
      </c>
      <c r="G33" s="70"/>
      <c r="H33" s="860"/>
      <c r="I33" s="712">
        <f t="shared" si="3"/>
        <v>0</v>
      </c>
      <c r="J33" s="675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4">
        <f t="shared" si="4"/>
        <v>0</v>
      </c>
      <c r="G34" s="70"/>
      <c r="H34" s="860"/>
      <c r="I34" s="712">
        <f t="shared" si="3"/>
        <v>0</v>
      </c>
      <c r="J34" s="675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4">
        <f t="shared" si="4"/>
        <v>0</v>
      </c>
      <c r="G35" s="70"/>
      <c r="H35" s="860"/>
      <c r="I35" s="712">
        <f t="shared" si="3"/>
        <v>0</v>
      </c>
      <c r="J35" s="675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4">
        <f t="shared" si="4"/>
        <v>0</v>
      </c>
      <c r="G36" s="70"/>
      <c r="H36" s="587"/>
      <c r="I36" s="712">
        <f t="shared" si="3"/>
        <v>0</v>
      </c>
      <c r="J36" s="675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4">
        <f t="shared" si="4"/>
        <v>0</v>
      </c>
      <c r="G37" s="70"/>
      <c r="H37" s="587"/>
      <c r="I37" s="712">
        <f t="shared" si="3"/>
        <v>0</v>
      </c>
      <c r="J37" s="675">
        <f t="shared" si="2"/>
        <v>0</v>
      </c>
    </row>
    <row r="38" spans="1:10" ht="15.75" x14ac:dyDescent="0.25">
      <c r="A38" s="47"/>
      <c r="B38" s="195">
        <v>13</v>
      </c>
      <c r="C38" s="673"/>
      <c r="D38" s="69">
        <f t="shared" si="0"/>
        <v>0</v>
      </c>
      <c r="E38" s="326"/>
      <c r="F38" s="674">
        <f t="shared" si="4"/>
        <v>0</v>
      </c>
      <c r="G38" s="70"/>
      <c r="H38" s="587"/>
      <c r="I38" s="712">
        <f t="shared" si="3"/>
        <v>0</v>
      </c>
      <c r="J38" s="675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0"/>
      <c r="J39" s="6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9" t="s">
        <v>21</v>
      </c>
      <c r="E42" s="1250"/>
      <c r="F42" s="141">
        <f>E4+E5-F40+E6</f>
        <v>0</v>
      </c>
    </row>
    <row r="43" spans="1:10" ht="15.75" thickBot="1" x14ac:dyDescent="0.3">
      <c r="A43" s="125"/>
      <c r="D43" s="865" t="s">
        <v>4</v>
      </c>
      <c r="E43" s="86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77"/>
      <c r="B5" s="807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3">I9-F10</f>
        <v>0</v>
      </c>
      <c r="J10" s="67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3"/>
        <v>0</v>
      </c>
      <c r="J11" s="67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3"/>
        <v>0</v>
      </c>
      <c r="J12" s="67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3"/>
        <v>0</v>
      </c>
      <c r="J13" s="67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3"/>
        <v>0</v>
      </c>
      <c r="J14" s="67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3"/>
        <v>0</v>
      </c>
      <c r="J15" s="67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3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3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3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3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3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3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3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3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3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3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3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3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804" t="s">
        <v>4</v>
      </c>
      <c r="E32" s="805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8" t="s">
        <v>94</v>
      </c>
      <c r="C4" s="128"/>
      <c r="D4" s="134"/>
      <c r="E4" s="193"/>
      <c r="F4" s="137"/>
      <c r="G4" s="38"/>
    </row>
    <row r="5" spans="1:15" ht="15.75" x14ac:dyDescent="0.25">
      <c r="A5" s="1277"/>
      <c r="B5" s="127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2">I9-F10</f>
        <v>0</v>
      </c>
      <c r="J10" s="67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2"/>
        <v>0</v>
      </c>
      <c r="J11" s="67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2"/>
        <v>0</v>
      </c>
      <c r="J12" s="67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2"/>
        <v>0</v>
      </c>
      <c r="J13" s="67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2"/>
        <v>0</v>
      </c>
      <c r="J14" s="67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2"/>
        <v>0</v>
      </c>
      <c r="J15" s="67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2"/>
        <v>0</v>
      </c>
      <c r="J16" s="664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2"/>
        <v>0</v>
      </c>
      <c r="J17" s="664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2"/>
        <v>0</v>
      </c>
      <c r="J18" s="664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2"/>
        <v>0</v>
      </c>
      <c r="J19" s="664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2"/>
        <v>0</v>
      </c>
      <c r="J20" s="664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2"/>
        <v>0</v>
      </c>
      <c r="J21" s="664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2"/>
        <v>0</v>
      </c>
      <c r="J22" s="664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2"/>
        <v>0</v>
      </c>
      <c r="J23" s="664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2"/>
        <v>0</v>
      </c>
      <c r="J24" s="664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2"/>
        <v>0</v>
      </c>
      <c r="J25" s="664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2"/>
        <v>0</v>
      </c>
      <c r="J26" s="664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2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2"/>
    <col min="10" max="10" width="17.5703125" customWidth="1"/>
  </cols>
  <sheetData>
    <row r="1" spans="1:11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1" ht="16.5" thickBot="1" x14ac:dyDescent="0.3">
      <c r="K2" s="63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4">
        <f>E5+E6-F8+E4</f>
        <v>0</v>
      </c>
      <c r="J8" s="67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4">
        <f>I8-F9</f>
        <v>0</v>
      </c>
      <c r="J9" s="67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4">
        <f t="shared" ref="I10:I27" si="4">I9-F10</f>
        <v>0</v>
      </c>
      <c r="J10" s="67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4">
        <f t="shared" si="4"/>
        <v>0</v>
      </c>
      <c r="J11" s="67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4">
        <f t="shared" si="4"/>
        <v>0</v>
      </c>
      <c r="J12" s="67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4">
        <f t="shared" si="4"/>
        <v>0</v>
      </c>
      <c r="J13" s="67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4">
        <f t="shared" si="4"/>
        <v>0</v>
      </c>
      <c r="J14" s="67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4">
        <f t="shared" si="4"/>
        <v>0</v>
      </c>
      <c r="J15" s="67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5">
        <f t="shared" si="4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5">
        <f t="shared" si="4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5">
        <f t="shared" si="4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5">
        <f t="shared" si="4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5">
        <f t="shared" si="4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5">
        <f t="shared" si="4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5">
        <f t="shared" si="4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5">
        <f t="shared" si="4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5">
        <f t="shared" si="4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5">
        <f t="shared" si="4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5">
        <f t="shared" si="4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5">
        <f t="shared" si="4"/>
        <v>0</v>
      </c>
      <c r="J27" s="664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6"/>
      <c r="J28" s="6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6.5" thickBot="1" x14ac:dyDescent="0.3">
      <c r="A32" s="125"/>
      <c r="D32" s="699" t="s">
        <v>4</v>
      </c>
      <c r="E32" s="70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 t="s">
        <v>281</v>
      </c>
      <c r="B1" s="1253"/>
      <c r="C1" s="1253"/>
      <c r="D1" s="1253"/>
      <c r="E1" s="1253"/>
      <c r="F1" s="1253"/>
      <c r="G1" s="1253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1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74"/>
      <c r="C4" s="322"/>
      <c r="D4" s="248"/>
      <c r="E4" s="527"/>
      <c r="F4" s="243"/>
      <c r="G4" s="1008"/>
      <c r="H4" s="153"/>
      <c r="I4" s="572"/>
    </row>
    <row r="5" spans="1:10" ht="14.25" customHeight="1" x14ac:dyDescent="0.25">
      <c r="A5" s="1254" t="s">
        <v>282</v>
      </c>
      <c r="B5" s="1280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254"/>
      <c r="B6" s="1280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520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71"/>
      <c r="H10" s="1002"/>
      <c r="I10" s="1172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71"/>
      <c r="H11" s="1002"/>
      <c r="I11" s="1172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71"/>
      <c r="H12" s="1002"/>
      <c r="I12" s="1172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8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8"/>
      <c r="F25" s="279">
        <f t="shared" si="0"/>
        <v>0</v>
      </c>
      <c r="G25" s="985"/>
      <c r="H25" s="986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8"/>
      <c r="F26" s="279">
        <f t="shared" si="0"/>
        <v>0</v>
      </c>
      <c r="G26" s="985"/>
      <c r="H26" s="986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8"/>
      <c r="F27" s="279">
        <f t="shared" si="0"/>
        <v>0</v>
      </c>
      <c r="G27" s="985"/>
      <c r="H27" s="986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1006" t="s">
        <v>4</v>
      </c>
      <c r="E33" s="1007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V92"/>
  <sheetViews>
    <sheetView tabSelected="1" topLeftCell="H1" zoomScaleNormal="100" workbookViewId="0">
      <pane xSplit="3" ySplit="7" topLeftCell="FW14" activePane="bottomRight" state="frozen"/>
      <selection activeCell="H1" sqref="H1"/>
      <selection pane="topRight" activeCell="K1" sqref="K1"/>
      <selection pane="bottomLeft" activeCell="H8" sqref="H8"/>
      <selection pane="bottomRight" activeCell="GE5" sqref="GE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5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5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59" t="s">
        <v>303</v>
      </c>
      <c r="L1" s="1259"/>
      <c r="M1" s="1259"/>
      <c r="N1" s="1259"/>
      <c r="O1" s="1259"/>
      <c r="P1" s="1259"/>
      <c r="Q1" s="1259"/>
      <c r="R1" s="356">
        <f>I1+1</f>
        <v>1</v>
      </c>
      <c r="S1" s="356"/>
      <c r="U1" s="1253" t="str">
        <f>K1</f>
        <v>ENTRADAS DEL MES DE    J U N I O      2022</v>
      </c>
      <c r="V1" s="1253"/>
      <c r="W1" s="1253"/>
      <c r="X1" s="1253"/>
      <c r="Y1" s="1253"/>
      <c r="Z1" s="1253"/>
      <c r="AA1" s="1253"/>
      <c r="AB1" s="356">
        <f>R1+1</f>
        <v>2</v>
      </c>
      <c r="AC1" s="567"/>
      <c r="AE1" s="1253" t="str">
        <f>U1</f>
        <v>ENTRADAS DEL MES DE    J U N I O      2022</v>
      </c>
      <c r="AF1" s="1253"/>
      <c r="AG1" s="1253"/>
      <c r="AH1" s="1253"/>
      <c r="AI1" s="1253"/>
      <c r="AJ1" s="1253"/>
      <c r="AK1" s="1253"/>
      <c r="AL1" s="356">
        <f>AB1+1</f>
        <v>3</v>
      </c>
      <c r="AM1" s="356"/>
      <c r="AO1" s="1253" t="str">
        <f>AE1</f>
        <v>ENTRADAS DEL MES DE    J U N I O      2022</v>
      </c>
      <c r="AP1" s="1253"/>
      <c r="AQ1" s="1253"/>
      <c r="AR1" s="1253"/>
      <c r="AS1" s="1253"/>
      <c r="AT1" s="1253"/>
      <c r="AU1" s="1253"/>
      <c r="AV1" s="356">
        <f>AL1+1</f>
        <v>4</v>
      </c>
      <c r="AW1" s="567"/>
      <c r="AY1" s="1253" t="str">
        <f>AO1</f>
        <v>ENTRADAS DEL MES DE    J U N I O      2022</v>
      </c>
      <c r="AZ1" s="1253"/>
      <c r="BA1" s="1253"/>
      <c r="BB1" s="1253"/>
      <c r="BC1" s="1253"/>
      <c r="BD1" s="1253"/>
      <c r="BE1" s="1253"/>
      <c r="BF1" s="356">
        <f>AV1+1</f>
        <v>5</v>
      </c>
      <c r="BG1" s="596"/>
      <c r="BI1" s="1253" t="str">
        <f>AY1</f>
        <v>ENTRADAS DEL MES DE    J U N I O      2022</v>
      </c>
      <c r="BJ1" s="1253"/>
      <c r="BK1" s="1253"/>
      <c r="BL1" s="1253"/>
      <c r="BM1" s="1253"/>
      <c r="BN1" s="1253"/>
      <c r="BO1" s="1253"/>
      <c r="BP1" s="356">
        <f>BF1+1</f>
        <v>6</v>
      </c>
      <c r="BQ1" s="567"/>
      <c r="BS1" s="1253" t="str">
        <f>BI1</f>
        <v>ENTRADAS DEL MES DE    J U N I O      2022</v>
      </c>
      <c r="BT1" s="1253"/>
      <c r="BU1" s="1253"/>
      <c r="BV1" s="1253"/>
      <c r="BW1" s="1253"/>
      <c r="BX1" s="1253"/>
      <c r="BY1" s="1253"/>
      <c r="BZ1" s="356">
        <f>BP1+1</f>
        <v>7</v>
      </c>
      <c r="CC1" s="1253" t="str">
        <f>BS1</f>
        <v>ENTRADAS DEL MES DE    J U N I O      2022</v>
      </c>
      <c r="CD1" s="1253"/>
      <c r="CE1" s="1253"/>
      <c r="CF1" s="1253"/>
      <c r="CG1" s="1253"/>
      <c r="CH1" s="1253"/>
      <c r="CI1" s="1253"/>
      <c r="CJ1" s="356">
        <f>BZ1+1</f>
        <v>8</v>
      </c>
      <c r="CM1" s="1253" t="str">
        <f>CC1</f>
        <v>ENTRADAS DEL MES DE    J U N I O      2022</v>
      </c>
      <c r="CN1" s="1253"/>
      <c r="CO1" s="1253"/>
      <c r="CP1" s="1253"/>
      <c r="CQ1" s="1253"/>
      <c r="CR1" s="1253"/>
      <c r="CS1" s="1253"/>
      <c r="CT1" s="356">
        <f>CJ1+1</f>
        <v>9</v>
      </c>
      <c r="CU1" s="567"/>
      <c r="CW1" s="1253" t="str">
        <f>CM1</f>
        <v>ENTRADAS DEL MES DE    J U N I O      2022</v>
      </c>
      <c r="CX1" s="1253"/>
      <c r="CY1" s="1253"/>
      <c r="CZ1" s="1253"/>
      <c r="DA1" s="1253"/>
      <c r="DB1" s="1253"/>
      <c r="DC1" s="1253"/>
      <c r="DD1" s="356">
        <f>CT1+1</f>
        <v>10</v>
      </c>
      <c r="DE1" s="567"/>
      <c r="DG1" s="1253" t="str">
        <f>CW1</f>
        <v>ENTRADAS DEL MES DE    J U N I O      2022</v>
      </c>
      <c r="DH1" s="1253"/>
      <c r="DI1" s="1253"/>
      <c r="DJ1" s="1253"/>
      <c r="DK1" s="1253"/>
      <c r="DL1" s="1253"/>
      <c r="DM1" s="1253"/>
      <c r="DN1" s="356">
        <f>DD1+1</f>
        <v>11</v>
      </c>
      <c r="DO1" s="567"/>
      <c r="DQ1" s="1253" t="str">
        <f>DG1</f>
        <v>ENTRADAS DEL MES DE    J U N I O      2022</v>
      </c>
      <c r="DR1" s="1253"/>
      <c r="DS1" s="1253"/>
      <c r="DT1" s="1253"/>
      <c r="DU1" s="1253"/>
      <c r="DV1" s="1253"/>
      <c r="DW1" s="1253"/>
      <c r="DX1" s="356">
        <f>DN1+1</f>
        <v>12</v>
      </c>
      <c r="EA1" s="1253" t="str">
        <f>DQ1</f>
        <v>ENTRADAS DEL MES DE    J U N I O      2022</v>
      </c>
      <c r="EB1" s="1253"/>
      <c r="EC1" s="1253"/>
      <c r="ED1" s="1253"/>
      <c r="EE1" s="1253"/>
      <c r="EF1" s="1253"/>
      <c r="EG1" s="1253"/>
      <c r="EH1" s="356">
        <f>DX1+1</f>
        <v>13</v>
      </c>
      <c r="EI1" s="567"/>
      <c r="EK1" s="1253" t="str">
        <f>EA1</f>
        <v>ENTRADAS DEL MES DE    J U N I O      2022</v>
      </c>
      <c r="EL1" s="1253"/>
      <c r="EM1" s="1253"/>
      <c r="EN1" s="1253"/>
      <c r="EO1" s="1253"/>
      <c r="EP1" s="1253"/>
      <c r="EQ1" s="1253"/>
      <c r="ER1" s="356">
        <f>EH1+1</f>
        <v>14</v>
      </c>
      <c r="ES1" s="567"/>
      <c r="EU1" s="1253" t="str">
        <f>EK1</f>
        <v>ENTRADAS DEL MES DE    J U N I O      2022</v>
      </c>
      <c r="EV1" s="1253"/>
      <c r="EW1" s="1253"/>
      <c r="EX1" s="1253"/>
      <c r="EY1" s="1253"/>
      <c r="EZ1" s="1253"/>
      <c r="FA1" s="1253"/>
      <c r="FB1" s="356">
        <f>ER1+1</f>
        <v>15</v>
      </c>
      <c r="FC1" s="567"/>
      <c r="FE1" s="1253" t="str">
        <f>EU1</f>
        <v>ENTRADAS DEL MES DE    J U N I O      2022</v>
      </c>
      <c r="FF1" s="1253"/>
      <c r="FG1" s="1253"/>
      <c r="FH1" s="1253"/>
      <c r="FI1" s="1253"/>
      <c r="FJ1" s="1253"/>
      <c r="FK1" s="1253"/>
      <c r="FL1" s="356">
        <f>FB1+1</f>
        <v>16</v>
      </c>
      <c r="FM1" s="567"/>
      <c r="FO1" s="1253" t="str">
        <f>FE1</f>
        <v>ENTRADAS DEL MES DE    J U N I O      2022</v>
      </c>
      <c r="FP1" s="1253"/>
      <c r="FQ1" s="1253"/>
      <c r="FR1" s="1253"/>
      <c r="FS1" s="1253"/>
      <c r="FT1" s="1253"/>
      <c r="FU1" s="1253"/>
      <c r="FV1" s="356">
        <f>FL1+1</f>
        <v>17</v>
      </c>
      <c r="FW1" s="567"/>
      <c r="FY1" s="1253" t="str">
        <f>FO1</f>
        <v>ENTRADAS DEL MES DE    J U N I O      2022</v>
      </c>
      <c r="FZ1" s="1253"/>
      <c r="GA1" s="1253"/>
      <c r="GB1" s="1253"/>
      <c r="GC1" s="1253"/>
      <c r="GD1" s="1253"/>
      <c r="GE1" s="1253"/>
      <c r="GF1" s="356">
        <f>FV1+1</f>
        <v>18</v>
      </c>
      <c r="GG1" s="567"/>
      <c r="GH1" s="75" t="s">
        <v>37</v>
      </c>
      <c r="GI1" s="1253" t="str">
        <f>FY1</f>
        <v>ENTRADAS DEL MES DE    J U N I O      2022</v>
      </c>
      <c r="GJ1" s="1253"/>
      <c r="GK1" s="1253"/>
      <c r="GL1" s="1253"/>
      <c r="GM1" s="1253"/>
      <c r="GN1" s="1253"/>
      <c r="GO1" s="1253"/>
      <c r="GP1" s="356">
        <f>GF1+1</f>
        <v>19</v>
      </c>
      <c r="GQ1" s="567"/>
      <c r="GS1" s="1253" t="str">
        <f>GI1</f>
        <v>ENTRADAS DEL MES DE    J U N I O      2022</v>
      </c>
      <c r="GT1" s="1253"/>
      <c r="GU1" s="1253"/>
      <c r="GV1" s="1253"/>
      <c r="GW1" s="1253"/>
      <c r="GX1" s="1253"/>
      <c r="GY1" s="1253"/>
      <c r="GZ1" s="356">
        <f>GP1+1</f>
        <v>20</v>
      </c>
      <c r="HA1" s="567"/>
      <c r="HC1" s="1253" t="str">
        <f>GS1</f>
        <v>ENTRADAS DEL MES DE    J U N I O      2022</v>
      </c>
      <c r="HD1" s="1253"/>
      <c r="HE1" s="1253"/>
      <c r="HF1" s="1253"/>
      <c r="HG1" s="1253"/>
      <c r="HH1" s="1253"/>
      <c r="HI1" s="1253"/>
      <c r="HJ1" s="356">
        <f>GZ1+1</f>
        <v>21</v>
      </c>
      <c r="HK1" s="567"/>
      <c r="HM1" s="1253" t="str">
        <f>HC1</f>
        <v>ENTRADAS DEL MES DE    J U N I O      2022</v>
      </c>
      <c r="HN1" s="1253"/>
      <c r="HO1" s="1253"/>
      <c r="HP1" s="1253"/>
      <c r="HQ1" s="1253"/>
      <c r="HR1" s="1253"/>
      <c r="HS1" s="1253"/>
      <c r="HT1" s="356">
        <f>HJ1+1</f>
        <v>22</v>
      </c>
      <c r="HU1" s="567"/>
      <c r="HW1" s="1253" t="str">
        <f>HM1</f>
        <v>ENTRADAS DEL MES DE    J U N I O      2022</v>
      </c>
      <c r="HX1" s="1253"/>
      <c r="HY1" s="1253"/>
      <c r="HZ1" s="1253"/>
      <c r="IA1" s="1253"/>
      <c r="IB1" s="1253"/>
      <c r="IC1" s="1253"/>
      <c r="ID1" s="356">
        <f>HT1+1</f>
        <v>23</v>
      </c>
      <c r="IE1" s="567"/>
      <c r="IG1" s="1253" t="str">
        <f>HW1</f>
        <v>ENTRADAS DEL MES DE    J U N I O      2022</v>
      </c>
      <c r="IH1" s="1253"/>
      <c r="II1" s="1253"/>
      <c r="IJ1" s="1253"/>
      <c r="IK1" s="1253"/>
      <c r="IL1" s="1253"/>
      <c r="IM1" s="1253"/>
      <c r="IN1" s="356">
        <f>ID1+1</f>
        <v>24</v>
      </c>
      <c r="IO1" s="567"/>
      <c r="IQ1" s="1253" t="str">
        <f>IG1</f>
        <v>ENTRADAS DEL MES DE    J U N I O      2022</v>
      </c>
      <c r="IR1" s="1253"/>
      <c r="IS1" s="1253"/>
      <c r="IT1" s="1253"/>
      <c r="IU1" s="1253"/>
      <c r="IV1" s="1253"/>
      <c r="IW1" s="1253"/>
      <c r="IX1" s="356">
        <f>IN1+1</f>
        <v>25</v>
      </c>
      <c r="IY1" s="567"/>
      <c r="JA1" s="1253" t="str">
        <f>IQ1</f>
        <v>ENTRADAS DEL MES DE    J U N I O      2022</v>
      </c>
      <c r="JB1" s="1253"/>
      <c r="JC1" s="1253"/>
      <c r="JD1" s="1253"/>
      <c r="JE1" s="1253"/>
      <c r="JF1" s="1253"/>
      <c r="JG1" s="1253"/>
      <c r="JH1" s="356">
        <f>IX1+1</f>
        <v>26</v>
      </c>
      <c r="JI1" s="567"/>
      <c r="JK1" s="1256" t="str">
        <f>JA1</f>
        <v>ENTRADAS DEL MES DE    J U N I O      2022</v>
      </c>
      <c r="JL1" s="1256"/>
      <c r="JM1" s="1256"/>
      <c r="JN1" s="1256"/>
      <c r="JO1" s="1256"/>
      <c r="JP1" s="1256"/>
      <c r="JQ1" s="1256"/>
      <c r="JR1" s="356">
        <f>JH1+1</f>
        <v>27</v>
      </c>
      <c r="JS1" s="567"/>
      <c r="JU1" s="1253" t="str">
        <f>JK1</f>
        <v>ENTRADAS DEL MES DE    J U N I O      2022</v>
      </c>
      <c r="JV1" s="1253"/>
      <c r="JW1" s="1253"/>
      <c r="JX1" s="1253"/>
      <c r="JY1" s="1253"/>
      <c r="JZ1" s="1253"/>
      <c r="KA1" s="1253"/>
      <c r="KB1" s="356">
        <f>JR1+1</f>
        <v>28</v>
      </c>
      <c r="KC1" s="567"/>
      <c r="KE1" s="1253" t="str">
        <f>JU1</f>
        <v>ENTRADAS DEL MES DE    J U N I O      2022</v>
      </c>
      <c r="KF1" s="1253"/>
      <c r="KG1" s="1253"/>
      <c r="KH1" s="1253"/>
      <c r="KI1" s="1253"/>
      <c r="KJ1" s="1253"/>
      <c r="KK1" s="1253"/>
      <c r="KL1" s="356">
        <f>KB1+1</f>
        <v>29</v>
      </c>
      <c r="KM1" s="567"/>
      <c r="KO1" s="1253" t="str">
        <f>KE1</f>
        <v>ENTRADAS DEL MES DE    J U N I O      2022</v>
      </c>
      <c r="KP1" s="1253"/>
      <c r="KQ1" s="1253"/>
      <c r="KR1" s="1253"/>
      <c r="KS1" s="1253"/>
      <c r="KT1" s="1253"/>
      <c r="KU1" s="1253"/>
      <c r="KV1" s="356">
        <f>KL1+1</f>
        <v>30</v>
      </c>
      <c r="KW1" s="567"/>
      <c r="KY1" s="1253" t="str">
        <f>KO1</f>
        <v>ENTRADAS DEL MES DE    J U N I O      2022</v>
      </c>
      <c r="KZ1" s="1253"/>
      <c r="LA1" s="1253"/>
      <c r="LB1" s="1253"/>
      <c r="LC1" s="1253"/>
      <c r="LD1" s="1253"/>
      <c r="LE1" s="1253"/>
      <c r="LF1" s="356">
        <f>KV1+1</f>
        <v>31</v>
      </c>
      <c r="LG1" s="567"/>
      <c r="LI1" s="1253" t="str">
        <f>KY1</f>
        <v>ENTRADAS DEL MES DE    J U N I O      2022</v>
      </c>
      <c r="LJ1" s="1253"/>
      <c r="LK1" s="1253"/>
      <c r="LL1" s="1253"/>
      <c r="LM1" s="1253"/>
      <c r="LN1" s="1253"/>
      <c r="LO1" s="1253"/>
      <c r="LP1" s="356">
        <f>LF1+1</f>
        <v>32</v>
      </c>
      <c r="LQ1" s="567"/>
      <c r="LS1" s="1253" t="str">
        <f>LI1</f>
        <v>ENTRADAS DEL MES DE    J U N I O      2022</v>
      </c>
      <c r="LT1" s="1253"/>
      <c r="LU1" s="1253"/>
      <c r="LV1" s="1253"/>
      <c r="LW1" s="1253"/>
      <c r="LX1" s="1253"/>
      <c r="LY1" s="1253"/>
      <c r="LZ1" s="356">
        <f>LP1+1</f>
        <v>33</v>
      </c>
      <c r="MC1" s="1253" t="str">
        <f>LS1</f>
        <v>ENTRADAS DEL MES DE    J U N I O      2022</v>
      </c>
      <c r="MD1" s="1253"/>
      <c r="ME1" s="1253"/>
      <c r="MF1" s="1253"/>
      <c r="MG1" s="1253"/>
      <c r="MH1" s="1253"/>
      <c r="MI1" s="1253"/>
      <c r="MJ1" s="356">
        <f>LZ1+1</f>
        <v>34</v>
      </c>
      <c r="MK1" s="356"/>
      <c r="MM1" s="1253" t="str">
        <f>MC1</f>
        <v>ENTRADAS DEL MES DE    J U N I O      2022</v>
      </c>
      <c r="MN1" s="1253"/>
      <c r="MO1" s="1253"/>
      <c r="MP1" s="1253"/>
      <c r="MQ1" s="1253"/>
      <c r="MR1" s="1253"/>
      <c r="MS1" s="1253"/>
      <c r="MT1" s="356">
        <f>MJ1+1</f>
        <v>35</v>
      </c>
      <c r="MU1" s="356"/>
      <c r="MW1" s="1253" t="str">
        <f>MM1</f>
        <v>ENTRADAS DEL MES DE    J U N I O      2022</v>
      </c>
      <c r="MX1" s="1253"/>
      <c r="MY1" s="1253"/>
      <c r="MZ1" s="1253"/>
      <c r="NA1" s="1253"/>
      <c r="NB1" s="1253"/>
      <c r="NC1" s="1253"/>
      <c r="ND1" s="356">
        <f>MT1+1</f>
        <v>36</v>
      </c>
      <c r="NE1" s="356"/>
      <c r="NG1" s="1253" t="str">
        <f>MW1</f>
        <v>ENTRADAS DEL MES DE    J U N I O      2022</v>
      </c>
      <c r="NH1" s="1253"/>
      <c r="NI1" s="1253"/>
      <c r="NJ1" s="1253"/>
      <c r="NK1" s="1253"/>
      <c r="NL1" s="1253"/>
      <c r="NM1" s="1253"/>
      <c r="NN1" s="356">
        <f>ND1+1</f>
        <v>37</v>
      </c>
      <c r="NO1" s="356"/>
      <c r="NQ1" s="1253" t="str">
        <f>NG1</f>
        <v>ENTRADAS DEL MES DE    J U N I O      2022</v>
      </c>
      <c r="NR1" s="1253"/>
      <c r="NS1" s="1253"/>
      <c r="NT1" s="1253"/>
      <c r="NU1" s="1253"/>
      <c r="NV1" s="1253"/>
      <c r="NW1" s="1253"/>
      <c r="NX1" s="356">
        <f>NN1+1</f>
        <v>38</v>
      </c>
      <c r="NY1" s="356"/>
      <c r="OA1" s="1253" t="str">
        <f>NQ1</f>
        <v>ENTRADAS DEL MES DE    J U N I O      2022</v>
      </c>
      <c r="OB1" s="1253"/>
      <c r="OC1" s="1253"/>
      <c r="OD1" s="1253"/>
      <c r="OE1" s="1253"/>
      <c r="OF1" s="1253"/>
      <c r="OG1" s="1253"/>
      <c r="OH1" s="356">
        <f>NX1+1</f>
        <v>39</v>
      </c>
      <c r="OI1" s="356"/>
      <c r="OK1" s="1253" t="str">
        <f>OA1</f>
        <v>ENTRADAS DEL MES DE    J U N I O      2022</v>
      </c>
      <c r="OL1" s="1253"/>
      <c r="OM1" s="1253"/>
      <c r="ON1" s="1253"/>
      <c r="OO1" s="1253"/>
      <c r="OP1" s="1253"/>
      <c r="OQ1" s="1253"/>
      <c r="OR1" s="356">
        <f>OH1+1</f>
        <v>40</v>
      </c>
      <c r="OS1" s="356"/>
      <c r="OU1" s="1253" t="str">
        <f>OK1</f>
        <v>ENTRADAS DEL MES DE    J U N I O      2022</v>
      </c>
      <c r="OV1" s="1253"/>
      <c r="OW1" s="1253"/>
      <c r="OX1" s="1253"/>
      <c r="OY1" s="1253"/>
      <c r="OZ1" s="1253"/>
      <c r="PA1" s="1253"/>
      <c r="PB1" s="356">
        <f>OR1+1</f>
        <v>41</v>
      </c>
      <c r="PC1" s="356"/>
      <c r="PE1" s="1253" t="str">
        <f>OU1</f>
        <v>ENTRADAS DEL MES DE    J U N I O      2022</v>
      </c>
      <c r="PF1" s="1253"/>
      <c r="PG1" s="1253"/>
      <c r="PH1" s="1253"/>
      <c r="PI1" s="1253"/>
      <c r="PJ1" s="1253"/>
      <c r="PK1" s="1253"/>
      <c r="PL1" s="356">
        <f>PB1+1</f>
        <v>42</v>
      </c>
      <c r="PM1" s="356"/>
      <c r="PO1" s="1253" t="str">
        <f>PE1</f>
        <v>ENTRADAS DEL MES DE    J U N I O      2022</v>
      </c>
      <c r="PP1" s="1253"/>
      <c r="PQ1" s="1253"/>
      <c r="PR1" s="1253"/>
      <c r="PS1" s="1253"/>
      <c r="PT1" s="1253"/>
      <c r="PU1" s="1253"/>
      <c r="PV1" s="356">
        <f>PL1+1</f>
        <v>43</v>
      </c>
      <c r="PX1" s="1253" t="str">
        <f>PO1</f>
        <v>ENTRADAS DEL MES DE    J U N I O      2022</v>
      </c>
      <c r="PY1" s="1253"/>
      <c r="PZ1" s="1253"/>
      <c r="QA1" s="1253"/>
      <c r="QB1" s="1253"/>
      <c r="QC1" s="1253"/>
      <c r="QD1" s="1253"/>
      <c r="QE1" s="356">
        <f>PV1+1</f>
        <v>44</v>
      </c>
      <c r="QG1" s="1253" t="str">
        <f>PX1</f>
        <v>ENTRADAS DEL MES DE    J U N I O      2022</v>
      </c>
      <c r="QH1" s="1253"/>
      <c r="QI1" s="1253"/>
      <c r="QJ1" s="1253"/>
      <c r="QK1" s="1253"/>
      <c r="QL1" s="1253"/>
      <c r="QM1" s="1253"/>
      <c r="QN1" s="356">
        <f>QE1+1</f>
        <v>45</v>
      </c>
      <c r="QP1" s="1253" t="str">
        <f>QG1</f>
        <v>ENTRADAS DEL MES DE    J U N I O      2022</v>
      </c>
      <c r="QQ1" s="1253"/>
      <c r="QR1" s="1253"/>
      <c r="QS1" s="1253"/>
      <c r="QT1" s="1253"/>
      <c r="QU1" s="1253"/>
      <c r="QV1" s="1253"/>
      <c r="QW1" s="356">
        <f>QN1+1</f>
        <v>46</v>
      </c>
      <c r="QY1" s="1253" t="str">
        <f>QP1</f>
        <v>ENTRADAS DEL MES DE    J U N I O      2022</v>
      </c>
      <c r="QZ1" s="1253"/>
      <c r="RA1" s="1253"/>
      <c r="RB1" s="1253"/>
      <c r="RC1" s="1253"/>
      <c r="RD1" s="1253"/>
      <c r="RE1" s="1253"/>
      <c r="RF1" s="356">
        <f>QW1+1</f>
        <v>47</v>
      </c>
      <c r="RH1" s="1253" t="str">
        <f>QY1</f>
        <v>ENTRADAS DEL MES DE    J U N I O      2022</v>
      </c>
      <c r="RI1" s="1253"/>
      <c r="RJ1" s="1253"/>
      <c r="RK1" s="1253"/>
      <c r="RL1" s="1253"/>
      <c r="RM1" s="1253"/>
      <c r="RN1" s="1253"/>
      <c r="RO1" s="356">
        <f>RF1+1</f>
        <v>48</v>
      </c>
      <c r="RQ1" s="1253" t="str">
        <f>RH1</f>
        <v>ENTRADAS DEL MES DE    J U N I O      2022</v>
      </c>
      <c r="RR1" s="1253"/>
      <c r="RS1" s="1253"/>
      <c r="RT1" s="1253"/>
      <c r="RU1" s="1253"/>
      <c r="RV1" s="1253"/>
      <c r="RW1" s="1253"/>
      <c r="RX1" s="356">
        <f>RO1+1</f>
        <v>49</v>
      </c>
      <c r="RZ1" s="1253" t="str">
        <f>RQ1</f>
        <v>ENTRADAS DEL MES DE    J U N I O      2022</v>
      </c>
      <c r="SA1" s="1253"/>
      <c r="SB1" s="1253"/>
      <c r="SC1" s="1253"/>
      <c r="SD1" s="1253"/>
      <c r="SE1" s="1253"/>
      <c r="SF1" s="1253"/>
      <c r="SG1" s="356">
        <f>RX1+1</f>
        <v>50</v>
      </c>
      <c r="SI1" s="1253" t="str">
        <f>RZ1</f>
        <v>ENTRADAS DEL MES DE    J U N I O      2022</v>
      </c>
      <c r="SJ1" s="1253"/>
      <c r="SK1" s="1253"/>
      <c r="SL1" s="1253"/>
      <c r="SM1" s="1253"/>
      <c r="SN1" s="1253"/>
      <c r="SO1" s="1253"/>
      <c r="SP1" s="356">
        <f>SG1+1</f>
        <v>51</v>
      </c>
      <c r="SR1" s="1253" t="str">
        <f>SI1</f>
        <v>ENTRADAS DEL MES DE    J U N I O      2022</v>
      </c>
      <c r="SS1" s="1253"/>
      <c r="ST1" s="1253"/>
      <c r="SU1" s="1253"/>
      <c r="SV1" s="1253"/>
      <c r="SW1" s="1253"/>
      <c r="SX1" s="1253"/>
      <c r="SY1" s="356">
        <f>SP1+1</f>
        <v>52</v>
      </c>
      <c r="TA1" s="1253" t="str">
        <f>SR1</f>
        <v>ENTRADAS DEL MES DE    J U N I O      2022</v>
      </c>
      <c r="TB1" s="1253"/>
      <c r="TC1" s="1253"/>
      <c r="TD1" s="1253"/>
      <c r="TE1" s="1253"/>
      <c r="TF1" s="1253"/>
      <c r="TG1" s="1253"/>
      <c r="TH1" s="356">
        <f>SY1+1</f>
        <v>53</v>
      </c>
      <c r="TJ1" s="1253" t="str">
        <f>TA1</f>
        <v>ENTRADAS DEL MES DE    J U N I O      2022</v>
      </c>
      <c r="TK1" s="1253"/>
      <c r="TL1" s="1253"/>
      <c r="TM1" s="1253"/>
      <c r="TN1" s="1253"/>
      <c r="TO1" s="1253"/>
      <c r="TP1" s="1253"/>
      <c r="TQ1" s="356">
        <f>TH1+1</f>
        <v>54</v>
      </c>
      <c r="TS1" s="1253" t="str">
        <f>TJ1</f>
        <v>ENTRADAS DEL MES DE    J U N I O      2022</v>
      </c>
      <c r="TT1" s="1253"/>
      <c r="TU1" s="1253"/>
      <c r="TV1" s="1253"/>
      <c r="TW1" s="1253"/>
      <c r="TX1" s="1253"/>
      <c r="TY1" s="1253"/>
      <c r="TZ1" s="356">
        <f>TQ1+1</f>
        <v>55</v>
      </c>
      <c r="UB1" s="1253" t="str">
        <f>TS1</f>
        <v>ENTRADAS DEL MES DE    J U N I O      2022</v>
      </c>
      <c r="UC1" s="1253"/>
      <c r="UD1" s="1253"/>
      <c r="UE1" s="1253"/>
      <c r="UF1" s="1253"/>
      <c r="UG1" s="1253"/>
      <c r="UH1" s="1253"/>
      <c r="UI1" s="356">
        <f>TZ1+1</f>
        <v>56</v>
      </c>
      <c r="UK1" s="1253" t="str">
        <f>UB1</f>
        <v>ENTRADAS DEL MES DE    J U N I O      2022</v>
      </c>
      <c r="UL1" s="1253"/>
      <c r="UM1" s="1253"/>
      <c r="UN1" s="1253"/>
      <c r="UO1" s="1253"/>
      <c r="UP1" s="1253"/>
      <c r="UQ1" s="1253"/>
      <c r="UR1" s="356">
        <f>UI1+1</f>
        <v>57</v>
      </c>
      <c r="UT1" s="1253" t="str">
        <f>UK1</f>
        <v>ENTRADAS DEL MES DE    J U N I O      2022</v>
      </c>
      <c r="UU1" s="1253"/>
      <c r="UV1" s="1253"/>
      <c r="UW1" s="1253"/>
      <c r="UX1" s="1253"/>
      <c r="UY1" s="1253"/>
      <c r="UZ1" s="1253"/>
      <c r="VA1" s="356">
        <f>UR1+1</f>
        <v>58</v>
      </c>
      <c r="VC1" s="1253" t="str">
        <f>UT1</f>
        <v>ENTRADAS DEL MES DE    J U N I O      2022</v>
      </c>
      <c r="VD1" s="1253"/>
      <c r="VE1" s="1253"/>
      <c r="VF1" s="1253"/>
      <c r="VG1" s="1253"/>
      <c r="VH1" s="1253"/>
      <c r="VI1" s="1253"/>
      <c r="VJ1" s="356">
        <f>VA1+1</f>
        <v>59</v>
      </c>
      <c r="VL1" s="1253" t="str">
        <f>VC1</f>
        <v>ENTRADAS DEL MES DE    J U N I O      2022</v>
      </c>
      <c r="VM1" s="1253"/>
      <c r="VN1" s="1253"/>
      <c r="VO1" s="1253"/>
      <c r="VP1" s="1253"/>
      <c r="VQ1" s="1253"/>
      <c r="VR1" s="1253"/>
      <c r="VS1" s="356">
        <f>VJ1+1</f>
        <v>60</v>
      </c>
      <c r="VU1" s="1253" t="str">
        <f>VL1</f>
        <v>ENTRADAS DEL MES DE    J U N I O      2022</v>
      </c>
      <c r="VV1" s="1253"/>
      <c r="VW1" s="1253"/>
      <c r="VX1" s="1253"/>
      <c r="VY1" s="1253"/>
      <c r="VZ1" s="1253"/>
      <c r="WA1" s="1253"/>
      <c r="WB1" s="356">
        <f>VS1+1</f>
        <v>61</v>
      </c>
      <c r="WD1" s="1253" t="str">
        <f>VU1</f>
        <v>ENTRADAS DEL MES DE    J U N I O      2022</v>
      </c>
      <c r="WE1" s="1253"/>
      <c r="WF1" s="1253"/>
      <c r="WG1" s="1253"/>
      <c r="WH1" s="1253"/>
      <c r="WI1" s="1253"/>
      <c r="WJ1" s="1253"/>
      <c r="WK1" s="356">
        <f>WB1+1</f>
        <v>62</v>
      </c>
      <c r="WM1" s="1253" t="str">
        <f>WD1</f>
        <v>ENTRADAS DEL MES DE    J U N I O      2022</v>
      </c>
      <c r="WN1" s="1253"/>
      <c r="WO1" s="1253"/>
      <c r="WP1" s="1253"/>
      <c r="WQ1" s="1253"/>
      <c r="WR1" s="1253"/>
      <c r="WS1" s="1253"/>
      <c r="WT1" s="356">
        <f>WK1+1</f>
        <v>63</v>
      </c>
      <c r="WV1" s="1253" t="str">
        <f>WM1</f>
        <v>ENTRADAS DEL MES DE    J U N I O      2022</v>
      </c>
      <c r="WW1" s="1253"/>
      <c r="WX1" s="1253"/>
      <c r="WY1" s="1253"/>
      <c r="WZ1" s="1253"/>
      <c r="XA1" s="1253"/>
      <c r="XB1" s="1253"/>
      <c r="XC1" s="356">
        <f>WT1+1</f>
        <v>64</v>
      </c>
      <c r="XE1" s="1253" t="str">
        <f>WV1</f>
        <v>ENTRADAS DEL MES DE    J U N I O      2022</v>
      </c>
      <c r="XF1" s="1253"/>
      <c r="XG1" s="1253"/>
      <c r="XH1" s="1253"/>
      <c r="XI1" s="1253"/>
      <c r="XJ1" s="1253"/>
      <c r="XK1" s="1253"/>
      <c r="XL1" s="356">
        <f>XC1+1</f>
        <v>65</v>
      </c>
      <c r="XN1" s="1253" t="str">
        <f>XE1</f>
        <v>ENTRADAS DEL MES DE    J U N I O      2022</v>
      </c>
      <c r="XO1" s="1253"/>
      <c r="XP1" s="1253"/>
      <c r="XQ1" s="1253"/>
      <c r="XR1" s="1253"/>
      <c r="XS1" s="1253"/>
      <c r="XT1" s="1253"/>
      <c r="XU1" s="356">
        <f>XL1+1</f>
        <v>66</v>
      </c>
      <c r="XW1" s="1253" t="str">
        <f>XN1</f>
        <v>ENTRADAS DEL MES DE    J U N I O      2022</v>
      </c>
      <c r="XX1" s="1253"/>
      <c r="XY1" s="1253"/>
      <c r="XZ1" s="1253"/>
      <c r="YA1" s="1253"/>
      <c r="YB1" s="1253"/>
      <c r="YC1" s="1253"/>
      <c r="YD1" s="356">
        <f>XU1+1</f>
        <v>67</v>
      </c>
      <c r="YF1" s="1253" t="str">
        <f>XW1</f>
        <v>ENTRADAS DEL MES DE    J U N I O      2022</v>
      </c>
      <c r="YG1" s="1253"/>
      <c r="YH1" s="1253"/>
      <c r="YI1" s="1253"/>
      <c r="YJ1" s="1253"/>
      <c r="YK1" s="1253"/>
      <c r="YL1" s="1253"/>
      <c r="YM1" s="356">
        <f>YD1+1</f>
        <v>68</v>
      </c>
      <c r="YO1" s="1253" t="str">
        <f>YF1</f>
        <v>ENTRADAS DEL MES DE    J U N I O      2022</v>
      </c>
      <c r="YP1" s="1253"/>
      <c r="YQ1" s="1253"/>
      <c r="YR1" s="1253"/>
      <c r="YS1" s="1253"/>
      <c r="YT1" s="1253"/>
      <c r="YU1" s="1253"/>
      <c r="YV1" s="356">
        <f>YM1+1</f>
        <v>69</v>
      </c>
      <c r="YX1" s="1253" t="str">
        <f>YO1</f>
        <v>ENTRADAS DEL MES DE    J U N I O      2022</v>
      </c>
      <c r="YY1" s="1253"/>
      <c r="YZ1" s="1253"/>
      <c r="ZA1" s="1253"/>
      <c r="ZB1" s="1253"/>
      <c r="ZC1" s="1253"/>
      <c r="ZD1" s="1253"/>
      <c r="ZE1" s="356">
        <f>YV1+1</f>
        <v>70</v>
      </c>
      <c r="ZG1" s="1253" t="str">
        <f>YX1</f>
        <v>ENTRADAS DEL MES DE    J U N I O      2022</v>
      </c>
      <c r="ZH1" s="1253"/>
      <c r="ZI1" s="1253"/>
      <c r="ZJ1" s="1253"/>
      <c r="ZK1" s="1253"/>
      <c r="ZL1" s="1253"/>
      <c r="ZM1" s="1253"/>
      <c r="ZN1" s="356">
        <f>ZE1+1</f>
        <v>71</v>
      </c>
      <c r="ZP1" s="1253" t="str">
        <f>ZG1</f>
        <v>ENTRADAS DEL MES DE    J U N I O      2022</v>
      </c>
      <c r="ZQ1" s="1253"/>
      <c r="ZR1" s="1253"/>
      <c r="ZS1" s="1253"/>
      <c r="ZT1" s="1253"/>
      <c r="ZU1" s="1253"/>
      <c r="ZV1" s="1253"/>
      <c r="ZW1" s="356">
        <f>ZN1+1</f>
        <v>72</v>
      </c>
      <c r="ZY1" s="1253" t="str">
        <f>ZP1</f>
        <v>ENTRADAS DEL MES DE    J U N I O      2022</v>
      </c>
      <c r="ZZ1" s="1253"/>
      <c r="AAA1" s="1253"/>
      <c r="AAB1" s="1253"/>
      <c r="AAC1" s="1253"/>
      <c r="AAD1" s="1253"/>
      <c r="AAE1" s="1253"/>
      <c r="AAF1" s="356">
        <f>ZW1+1</f>
        <v>73</v>
      </c>
      <c r="AAH1" s="1253" t="str">
        <f>ZY1</f>
        <v>ENTRADAS DEL MES DE    J U N I O      2022</v>
      </c>
      <c r="AAI1" s="1253"/>
      <c r="AAJ1" s="1253"/>
      <c r="AAK1" s="1253"/>
      <c r="AAL1" s="1253"/>
      <c r="AAM1" s="1253"/>
      <c r="AAN1" s="1253"/>
      <c r="AAO1" s="356">
        <f>AAF1+1</f>
        <v>74</v>
      </c>
      <c r="AAQ1" s="1253" t="str">
        <f>AAH1</f>
        <v>ENTRADAS DEL MES DE    J U N I O      2022</v>
      </c>
      <c r="AAR1" s="1253"/>
      <c r="AAS1" s="1253"/>
      <c r="AAT1" s="1253"/>
      <c r="AAU1" s="1253"/>
      <c r="AAV1" s="1253"/>
      <c r="AAW1" s="1253"/>
      <c r="AAX1" s="356">
        <f>AAO1+1</f>
        <v>75</v>
      </c>
      <c r="AAZ1" s="1253" t="str">
        <f>AAQ1</f>
        <v>ENTRADAS DEL MES DE    J U N I O      2022</v>
      </c>
      <c r="ABA1" s="1253"/>
      <c r="ABB1" s="1253"/>
      <c r="ABC1" s="1253"/>
      <c r="ABD1" s="1253"/>
      <c r="ABE1" s="1253"/>
      <c r="ABF1" s="1253"/>
      <c r="ABG1" s="356">
        <f>AAX1+1</f>
        <v>76</v>
      </c>
      <c r="ABI1" s="1253" t="str">
        <f>AAZ1</f>
        <v>ENTRADAS DEL MES DE    J U N I O      2022</v>
      </c>
      <c r="ABJ1" s="1253"/>
      <c r="ABK1" s="1253"/>
      <c r="ABL1" s="1253"/>
      <c r="ABM1" s="1253"/>
      <c r="ABN1" s="1253"/>
      <c r="ABO1" s="1253"/>
      <c r="ABP1" s="356">
        <f>ABG1+1</f>
        <v>77</v>
      </c>
      <c r="ABR1" s="1253" t="str">
        <f>ABI1</f>
        <v>ENTRADAS DEL MES DE    J U N I O      2022</v>
      </c>
      <c r="ABS1" s="1253"/>
      <c r="ABT1" s="1253"/>
      <c r="ABU1" s="1253"/>
      <c r="ABV1" s="1253"/>
      <c r="ABW1" s="1253"/>
      <c r="ABX1" s="1253"/>
      <c r="ABY1" s="356">
        <f>ABP1+1</f>
        <v>78</v>
      </c>
      <c r="ACA1" s="1253" t="str">
        <f>ABR1</f>
        <v>ENTRADAS DEL MES DE    J U N I O      2022</v>
      </c>
      <c r="ACB1" s="1253"/>
      <c r="ACC1" s="1253"/>
      <c r="ACD1" s="1253"/>
      <c r="ACE1" s="1253"/>
      <c r="ACF1" s="1253"/>
      <c r="ACG1" s="1253"/>
      <c r="ACH1" s="356">
        <f>ABY1+1</f>
        <v>79</v>
      </c>
      <c r="ACJ1" s="1253" t="str">
        <f>ACA1</f>
        <v>ENTRADAS DEL MES DE    J U N I O      2022</v>
      </c>
      <c r="ACK1" s="1253"/>
      <c r="ACL1" s="1253"/>
      <c r="ACM1" s="1253"/>
      <c r="ACN1" s="1253"/>
      <c r="ACO1" s="1253"/>
      <c r="ACP1" s="1253"/>
      <c r="ACQ1" s="356">
        <f>ACH1+1</f>
        <v>80</v>
      </c>
      <c r="ACS1" s="1253" t="str">
        <f>ACJ1</f>
        <v>ENTRADAS DEL MES DE    J U N I O      2022</v>
      </c>
      <c r="ACT1" s="1253"/>
      <c r="ACU1" s="1253"/>
      <c r="ACV1" s="1253"/>
      <c r="ACW1" s="1253"/>
      <c r="ACX1" s="1253"/>
      <c r="ACY1" s="1253"/>
      <c r="ACZ1" s="356">
        <f>ACQ1+1</f>
        <v>81</v>
      </c>
      <c r="ADB1" s="1253" t="str">
        <f>ACS1</f>
        <v>ENTRADAS DEL MES DE    J U N I O      2022</v>
      </c>
      <c r="ADC1" s="1253"/>
      <c r="ADD1" s="1253"/>
      <c r="ADE1" s="1253"/>
      <c r="ADF1" s="1253"/>
      <c r="ADG1" s="1253"/>
      <c r="ADH1" s="1253"/>
      <c r="ADI1" s="356">
        <f>ACZ1+1</f>
        <v>82</v>
      </c>
      <c r="ADK1" s="1253" t="str">
        <f>ADB1</f>
        <v>ENTRADAS DEL MES DE    J U N I O      2022</v>
      </c>
      <c r="ADL1" s="1253"/>
      <c r="ADM1" s="1253"/>
      <c r="ADN1" s="1253"/>
      <c r="ADO1" s="1253"/>
      <c r="ADP1" s="1253"/>
      <c r="ADQ1" s="1253"/>
      <c r="ADR1" s="356">
        <f>ADI1+1</f>
        <v>83</v>
      </c>
      <c r="ADT1" s="1253" t="str">
        <f>ADK1</f>
        <v>ENTRADAS DEL MES DE    J U N I O      2022</v>
      </c>
      <c r="ADU1" s="1253"/>
      <c r="ADV1" s="1253"/>
      <c r="ADW1" s="1253"/>
      <c r="ADX1" s="1253"/>
      <c r="ADY1" s="1253"/>
      <c r="ADZ1" s="1253"/>
      <c r="AEA1" s="356">
        <f>ADR1+1</f>
        <v>84</v>
      </c>
      <c r="AEC1" s="1253" t="str">
        <f>ADT1</f>
        <v>ENTRADAS DEL MES DE    J U N I O      2022</v>
      </c>
      <c r="AED1" s="1253"/>
      <c r="AEE1" s="1253"/>
      <c r="AEF1" s="1253"/>
      <c r="AEG1" s="1253"/>
      <c r="AEH1" s="1253"/>
      <c r="AEI1" s="1253"/>
      <c r="AEJ1" s="356">
        <f>AEA1+1</f>
        <v>85</v>
      </c>
      <c r="AEL1" s="1253" t="str">
        <f>AEC1</f>
        <v>ENTRADAS DEL MES DE    J U N I O      2022</v>
      </c>
      <c r="AEM1" s="1253"/>
      <c r="AEN1" s="1253"/>
      <c r="AEO1" s="1253"/>
      <c r="AEP1" s="1253"/>
      <c r="AEQ1" s="1253"/>
      <c r="AER1" s="1253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9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58" t="s">
        <v>287</v>
      </c>
      <c r="L5" s="1075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3">
        <v>18702.419999999998</v>
      </c>
      <c r="R5" s="138">
        <f>O5-Q5</f>
        <v>-86.389999999999418</v>
      </c>
      <c r="S5" s="569"/>
      <c r="T5" s="242"/>
      <c r="U5" s="250" t="s">
        <v>290</v>
      </c>
      <c r="V5" s="1076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3">
        <v>19021.3</v>
      </c>
      <c r="AB5" s="138">
        <f>Y5-AA5</f>
        <v>-76.029999999998836</v>
      </c>
      <c r="AC5" s="569"/>
      <c r="AD5" s="242"/>
      <c r="AE5" s="250" t="s">
        <v>287</v>
      </c>
      <c r="AF5" s="1075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3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76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3">
        <v>19111.2</v>
      </c>
      <c r="AV5" s="138">
        <f>AS5-AU5</f>
        <v>-90.830000000001746</v>
      </c>
      <c r="AW5" s="569"/>
      <c r="AY5" s="242" t="s">
        <v>290</v>
      </c>
      <c r="AZ5" s="1076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3">
        <v>19161.400000000001</v>
      </c>
      <c r="BF5" s="138">
        <f>BC5-BE5</f>
        <v>-77.110000000000582</v>
      </c>
      <c r="BG5" s="569"/>
      <c r="BH5" s="242"/>
      <c r="BI5" s="1254" t="s">
        <v>290</v>
      </c>
      <c r="BJ5" s="1076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3">
        <v>18937.3</v>
      </c>
      <c r="BP5" s="138">
        <f>BM5-BO5</f>
        <v>-96.729999999999563</v>
      </c>
      <c r="BQ5" s="569"/>
      <c r="BR5" s="242"/>
      <c r="BS5" s="1257" t="s">
        <v>290</v>
      </c>
      <c r="BT5" s="1077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3">
        <v>19192.2</v>
      </c>
      <c r="BZ5" s="138">
        <f>BW5-BY5</f>
        <v>-111.11000000000058</v>
      </c>
      <c r="CA5" s="322"/>
      <c r="CB5" s="322"/>
      <c r="CC5" s="250" t="s">
        <v>290</v>
      </c>
      <c r="CD5" s="1077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54" t="s">
        <v>290</v>
      </c>
      <c r="CN5" s="1077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3">
        <v>18948.5</v>
      </c>
      <c r="CT5" s="138">
        <f>CQ5-CS5</f>
        <v>-135.11999999999898</v>
      </c>
      <c r="CU5" s="569"/>
      <c r="CV5" s="242"/>
      <c r="CW5" s="250" t="s">
        <v>287</v>
      </c>
      <c r="CX5" s="1075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3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77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3">
        <v>19047.2</v>
      </c>
      <c r="DN5" s="138">
        <f>DK5-DM5</f>
        <v>-52.020000000000437</v>
      </c>
      <c r="DO5" s="569"/>
      <c r="DP5" s="242"/>
      <c r="DQ5" s="1255" t="s">
        <v>307</v>
      </c>
      <c r="DR5" s="1078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3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76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3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76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69">
        <v>19086.28</v>
      </c>
      <c r="ER5" s="138">
        <f>EO5-EQ5</f>
        <v>-21.090000000000146</v>
      </c>
      <c r="ES5" s="569"/>
      <c r="ET5" s="242"/>
      <c r="EU5" s="1254" t="s">
        <v>290</v>
      </c>
      <c r="EV5" s="1102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883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75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69">
        <v>18631.66</v>
      </c>
      <c r="FL5" s="138">
        <f>FI5-FK5</f>
        <v>-140.29999999999927</v>
      </c>
      <c r="FM5" s="569"/>
      <c r="FN5" s="242"/>
      <c r="FO5" s="509" t="s">
        <v>307</v>
      </c>
      <c r="FP5" s="1075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3">
        <v>18285.11</v>
      </c>
      <c r="FV5" s="138">
        <f>FS5-FU5</f>
        <v>-103.85000000000218</v>
      </c>
      <c r="FW5" s="569"/>
      <c r="FX5" s="242"/>
      <c r="FY5" s="250" t="s">
        <v>290</v>
      </c>
      <c r="FZ5" s="1076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3">
        <v>16348.1</v>
      </c>
      <c r="GF5" s="138">
        <f>GC5-GE5</f>
        <v>-12.140000000001237</v>
      </c>
      <c r="GG5" s="569"/>
      <c r="GH5" s="242"/>
      <c r="GI5" s="1258" t="s">
        <v>290</v>
      </c>
      <c r="GJ5" s="1076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3">
        <v>18903.2</v>
      </c>
      <c r="GP5" s="138">
        <f>GM5-GO5</f>
        <v>-53.590000000000146</v>
      </c>
      <c r="GQ5" s="569"/>
      <c r="GR5" s="242"/>
      <c r="GS5" s="1254" t="s">
        <v>369</v>
      </c>
      <c r="GT5" s="1075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3">
        <v>18953.689999999999</v>
      </c>
      <c r="GZ5" s="138">
        <f>GW5-GY5</f>
        <v>-91.079999999998108</v>
      </c>
      <c r="HA5" s="569"/>
      <c r="HB5" s="242"/>
      <c r="HC5" s="1257" t="s">
        <v>290</v>
      </c>
      <c r="HD5" s="1076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69"/>
      <c r="HL5" s="242"/>
      <c r="HM5" s="242" t="s">
        <v>290</v>
      </c>
      <c r="HN5" s="1076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69"/>
      <c r="HV5" s="242"/>
      <c r="HW5" s="1254" t="s">
        <v>287</v>
      </c>
      <c r="HX5" s="1075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69"/>
      <c r="IF5" s="242"/>
      <c r="IG5" s="1254" t="s">
        <v>287</v>
      </c>
      <c r="IH5" s="1075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69"/>
      <c r="IP5" s="242"/>
      <c r="IQ5" s="1254" t="s">
        <v>290</v>
      </c>
      <c r="IR5" s="1135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69"/>
      <c r="IZ5" s="242"/>
      <c r="JA5" s="242" t="s">
        <v>422</v>
      </c>
      <c r="JB5" s="1076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69"/>
      <c r="JJ5" s="242"/>
      <c r="JK5" s="1255" t="s">
        <v>287</v>
      </c>
      <c r="JL5" s="1139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69"/>
      <c r="JT5" s="242"/>
      <c r="JU5" s="250" t="s">
        <v>290</v>
      </c>
      <c r="JV5" s="1076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69"/>
      <c r="KD5" s="242"/>
      <c r="KE5" s="1258" t="s">
        <v>449</v>
      </c>
      <c r="KF5" s="1076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75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0">
        <f>KS5-KU5</f>
        <v>1149.0599999999977</v>
      </c>
      <c r="KW5" s="569"/>
      <c r="KX5" s="242"/>
      <c r="KY5" s="250" t="s">
        <v>290</v>
      </c>
      <c r="KZ5" s="1076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75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69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69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5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4"/>
      <c r="BJ6" s="896"/>
      <c r="BK6" s="242"/>
      <c r="BL6" s="242"/>
      <c r="BM6" s="242"/>
      <c r="BN6" s="242"/>
      <c r="BO6" s="243"/>
      <c r="BP6" s="242"/>
      <c r="BQ6" s="322"/>
      <c r="BR6" s="242"/>
      <c r="BS6" s="1257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54"/>
      <c r="CN6" s="611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55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54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58"/>
      <c r="GJ6" s="254"/>
      <c r="GK6" s="242"/>
      <c r="GL6" s="242"/>
      <c r="GM6" s="242"/>
      <c r="GN6" s="242"/>
      <c r="GO6" s="243"/>
      <c r="GP6" s="242"/>
      <c r="GQ6" s="322"/>
      <c r="GR6" s="242"/>
      <c r="GS6" s="1254"/>
      <c r="GT6" s="251"/>
      <c r="GU6" s="242"/>
      <c r="GV6" s="242"/>
      <c r="GW6" s="242"/>
      <c r="GX6" s="242"/>
      <c r="GY6" s="243"/>
      <c r="GZ6" s="242"/>
      <c r="HA6" s="322"/>
      <c r="HB6" s="242"/>
      <c r="HC6" s="1257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54"/>
      <c r="HX6" s="242"/>
      <c r="HY6" s="242"/>
      <c r="HZ6" s="242"/>
      <c r="IA6" s="242"/>
      <c r="IB6" s="242"/>
      <c r="IC6" s="243"/>
      <c r="ID6" s="242"/>
      <c r="IE6" s="322"/>
      <c r="IF6" s="242"/>
      <c r="IG6" s="1254"/>
      <c r="IH6" s="242"/>
      <c r="II6" s="242"/>
      <c r="IJ6" s="242"/>
      <c r="IK6" s="242"/>
      <c r="IL6" s="242"/>
      <c r="IM6" s="243"/>
      <c r="IN6" s="242"/>
      <c r="IO6" s="322"/>
      <c r="IP6" s="242"/>
      <c r="IQ6" s="1254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55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5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9"/>
      <c r="OL6" s="254"/>
      <c r="OM6" s="242"/>
      <c r="ON6" s="242"/>
      <c r="OO6" s="242"/>
      <c r="OP6" s="242"/>
      <c r="OQ6" s="243"/>
      <c r="OU6" s="58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5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493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524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495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513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531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550</v>
      </c>
      <c r="BP8" s="800">
        <v>51</v>
      </c>
      <c r="BQ8" s="728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568</v>
      </c>
      <c r="BZ8" s="380">
        <v>51</v>
      </c>
      <c r="CA8" s="565">
        <f>BZ8*BX8</f>
        <v>47883.9</v>
      </c>
      <c r="CC8" s="61"/>
      <c r="CD8" s="751"/>
      <c r="CE8" s="15">
        <v>1</v>
      </c>
      <c r="CF8" s="279">
        <v>938</v>
      </c>
      <c r="CG8" s="958">
        <v>44721</v>
      </c>
      <c r="CH8" s="279">
        <v>938</v>
      </c>
      <c r="CI8" s="801" t="s">
        <v>554</v>
      </c>
      <c r="CJ8" s="683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1" t="s">
        <v>556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582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572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588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590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601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607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617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618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640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624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729">
        <v>963.88</v>
      </c>
      <c r="GY8" s="319" t="s">
        <v>631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5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2"/>
      <c r="HT8" s="266"/>
      <c r="HU8" s="565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5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5">
        <f>IN8*IL8</f>
        <v>0</v>
      </c>
      <c r="IQ8" s="737"/>
      <c r="IR8" s="106"/>
      <c r="IS8" s="15">
        <v>1</v>
      </c>
      <c r="IT8" s="279">
        <v>910.8</v>
      </c>
      <c r="IU8" s="245"/>
      <c r="IV8" s="279"/>
      <c r="IW8" s="499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5">
        <f>JH8*JF8</f>
        <v>0</v>
      </c>
      <c r="JJ8" s="383"/>
      <c r="JK8" s="384"/>
      <c r="JL8" s="385"/>
      <c r="JM8" s="15">
        <v>1</v>
      </c>
      <c r="JN8" s="92">
        <v>910.35</v>
      </c>
      <c r="JO8" s="324"/>
      <c r="JP8" s="92"/>
      <c r="JQ8" s="70"/>
      <c r="JR8" s="71"/>
      <c r="JS8" s="565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5">
        <f>KB8*JZ8</f>
        <v>0</v>
      </c>
      <c r="KE8" s="905"/>
      <c r="KF8" s="917"/>
      <c r="KG8" s="15">
        <v>1</v>
      </c>
      <c r="KH8" s="92">
        <v>884.5</v>
      </c>
      <c r="KI8" s="336"/>
      <c r="KJ8" s="279"/>
      <c r="KK8" s="70"/>
      <c r="KL8" s="71"/>
      <c r="KM8" s="565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5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5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5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5">
        <f>LZ8*LX8</f>
        <v>0</v>
      </c>
      <c r="MB8" s="565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493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524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503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509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531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550</v>
      </c>
      <c r="BP9" s="800">
        <v>51</v>
      </c>
      <c r="BQ9" s="728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568</v>
      </c>
      <c r="BZ9" s="380">
        <v>51</v>
      </c>
      <c r="CA9" s="565">
        <f t="shared" ref="CA9:CA28" si="13">BZ9*BX9</f>
        <v>46359</v>
      </c>
      <c r="CD9" s="751"/>
      <c r="CE9" s="15">
        <v>2</v>
      </c>
      <c r="CF9" s="279">
        <v>881.8</v>
      </c>
      <c r="CG9" s="958">
        <v>44721</v>
      </c>
      <c r="CH9" s="279">
        <v>881.8</v>
      </c>
      <c r="CI9" s="801" t="s">
        <v>575</v>
      </c>
      <c r="CJ9" s="683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556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579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572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588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590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601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608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617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618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640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624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5">
        <v>958.44</v>
      </c>
      <c r="GY9" s="319" t="s">
        <v>631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5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2"/>
      <c r="HT9" s="266"/>
      <c r="HU9" s="565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5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5">
        <f t="shared" ref="IO9:IO29" si="28">IN9*IL9</f>
        <v>0</v>
      </c>
      <c r="IQ9" s="738"/>
      <c r="IR9" s="94"/>
      <c r="IS9" s="15">
        <v>2</v>
      </c>
      <c r="IT9" s="279">
        <v>891.8</v>
      </c>
      <c r="IU9" s="245"/>
      <c r="IV9" s="279"/>
      <c r="IW9" s="499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5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5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5">
        <f t="shared" ref="KC9:KC28" si="32">KB9*JZ9</f>
        <v>0</v>
      </c>
      <c r="KE9" s="242"/>
      <c r="KF9" s="917"/>
      <c r="KG9" s="15">
        <v>2</v>
      </c>
      <c r="KH9" s="69">
        <v>924.4</v>
      </c>
      <c r="KI9" s="336"/>
      <c r="KJ9" s="69"/>
      <c r="KK9" s="70"/>
      <c r="KL9" s="71"/>
      <c r="KM9" s="565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5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5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5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5">
        <f t="shared" ref="MA9:MA29" si="37">LZ9*LX9</f>
        <v>0</v>
      </c>
      <c r="MB9" s="565"/>
      <c r="MD9" s="94"/>
      <c r="ME9" s="15">
        <v>2</v>
      </c>
      <c r="MF9" s="388"/>
      <c r="MG9" s="324"/>
      <c r="MH9" s="38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493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524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502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513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531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550</v>
      </c>
      <c r="BP10" s="800">
        <v>51</v>
      </c>
      <c r="BQ10" s="728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571</v>
      </c>
      <c r="BZ10" s="380">
        <v>51</v>
      </c>
      <c r="CA10" s="565">
        <f t="shared" si="13"/>
        <v>47975.700000000004</v>
      </c>
      <c r="CD10" s="751"/>
      <c r="CE10" s="15">
        <v>3</v>
      </c>
      <c r="CF10" s="279">
        <v>880</v>
      </c>
      <c r="CG10" s="958">
        <v>44721</v>
      </c>
      <c r="CH10" s="279">
        <v>880</v>
      </c>
      <c r="CI10" s="801" t="s">
        <v>554</v>
      </c>
      <c r="CJ10" s="683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556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580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572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588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590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601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607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617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618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640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624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631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5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2"/>
      <c r="HT10" s="266"/>
      <c r="HU10" s="565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5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5">
        <f t="shared" si="28"/>
        <v>0</v>
      </c>
      <c r="IQ10" s="739"/>
      <c r="IR10" s="94"/>
      <c r="IS10" s="15">
        <v>3</v>
      </c>
      <c r="IT10" s="279">
        <v>929</v>
      </c>
      <c r="IU10" s="245"/>
      <c r="IV10" s="279"/>
      <c r="IW10" s="499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5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5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5">
        <f t="shared" si="32"/>
        <v>0</v>
      </c>
      <c r="KE10" s="242"/>
      <c r="KF10" s="917"/>
      <c r="KG10" s="15">
        <v>3</v>
      </c>
      <c r="KH10" s="69">
        <v>910.8</v>
      </c>
      <c r="KI10" s="336"/>
      <c r="KJ10" s="69"/>
      <c r="KK10" s="70"/>
      <c r="KL10" s="71"/>
      <c r="KM10" s="565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5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5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5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5">
        <f t="shared" si="37"/>
        <v>0</v>
      </c>
      <c r="MB10" s="565"/>
      <c r="MD10" s="94"/>
      <c r="ME10" s="15">
        <v>3</v>
      </c>
      <c r="MF10" s="388"/>
      <c r="MG10" s="324"/>
      <c r="MH10" s="388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5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484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524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502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513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531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550</v>
      </c>
      <c r="BP11" s="800">
        <v>51</v>
      </c>
      <c r="BQ11" s="728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553</v>
      </c>
      <c r="BZ11" s="380">
        <v>51</v>
      </c>
      <c r="CA11" s="565">
        <f t="shared" si="13"/>
        <v>47052.6</v>
      </c>
      <c r="CC11" s="61"/>
      <c r="CD11" s="751"/>
      <c r="CE11" s="15">
        <v>4</v>
      </c>
      <c r="CF11" s="279">
        <v>884.5</v>
      </c>
      <c r="CG11" s="958">
        <v>44721</v>
      </c>
      <c r="CH11" s="279">
        <v>884.5</v>
      </c>
      <c r="CI11" s="801" t="s">
        <v>569</v>
      </c>
      <c r="CJ11" s="683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556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579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572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588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590</v>
      </c>
      <c r="EH11" s="71">
        <v>51</v>
      </c>
      <c r="EI11" s="565">
        <f t="shared" si="18"/>
        <v>46914.9</v>
      </c>
      <c r="EK11" s="786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601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607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617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618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640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624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631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5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2"/>
      <c r="HT11" s="266"/>
      <c r="HU11" s="565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5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5">
        <f t="shared" si="28"/>
        <v>0</v>
      </c>
      <c r="IQ11" s="740"/>
      <c r="IR11" s="106"/>
      <c r="IS11" s="15">
        <v>4</v>
      </c>
      <c r="IT11" s="279">
        <v>938.9</v>
      </c>
      <c r="IU11" s="245"/>
      <c r="IV11" s="279"/>
      <c r="IW11" s="499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5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5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5">
        <f t="shared" si="32"/>
        <v>0</v>
      </c>
      <c r="KE11" s="905"/>
      <c r="KF11" s="917"/>
      <c r="KG11" s="15">
        <v>4</v>
      </c>
      <c r="KH11" s="69">
        <v>940.7</v>
      </c>
      <c r="KI11" s="336"/>
      <c r="KJ11" s="69"/>
      <c r="KK11" s="70"/>
      <c r="KL11" s="71"/>
      <c r="KM11" s="565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5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5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5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5">
        <f t="shared" si="37"/>
        <v>0</v>
      </c>
      <c r="MB11" s="565"/>
      <c r="MC11" s="61"/>
      <c r="MD11" s="106"/>
      <c r="ME11" s="15">
        <v>4</v>
      </c>
      <c r="MF11" s="388"/>
      <c r="MG11" s="324"/>
      <c r="MH11" s="38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493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524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503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513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531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550</v>
      </c>
      <c r="BP12" s="800">
        <v>51</v>
      </c>
      <c r="BQ12" s="728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568</v>
      </c>
      <c r="BZ12" s="380">
        <v>51</v>
      </c>
      <c r="CA12" s="565">
        <f t="shared" si="13"/>
        <v>45201.299999999996</v>
      </c>
      <c r="CD12" s="751"/>
      <c r="CE12" s="15">
        <v>5</v>
      </c>
      <c r="CF12" s="279">
        <v>911.7</v>
      </c>
      <c r="CG12" s="958">
        <v>44721</v>
      </c>
      <c r="CH12" s="279">
        <v>911.7</v>
      </c>
      <c r="CI12" s="801" t="s">
        <v>574</v>
      </c>
      <c r="CJ12" s="683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556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580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572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588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590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601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607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616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618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640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624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631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5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2"/>
      <c r="HT12" s="266"/>
      <c r="HU12" s="565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5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5">
        <f t="shared" si="28"/>
        <v>0</v>
      </c>
      <c r="IQ12" s="739"/>
      <c r="IR12" s="106"/>
      <c r="IS12" s="15">
        <v>5</v>
      </c>
      <c r="IT12" s="279">
        <v>908.1</v>
      </c>
      <c r="IU12" s="245"/>
      <c r="IV12" s="279"/>
      <c r="IW12" s="499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5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5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5">
        <f t="shared" si="32"/>
        <v>0</v>
      </c>
      <c r="KE12" s="242"/>
      <c r="KF12" s="917"/>
      <c r="KG12" s="15">
        <v>5</v>
      </c>
      <c r="KH12" s="69">
        <v>915.3</v>
      </c>
      <c r="KI12" s="336"/>
      <c r="KJ12" s="69"/>
      <c r="KK12" s="70"/>
      <c r="KL12" s="71"/>
      <c r="KM12" s="565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5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5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5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5">
        <f t="shared" si="37"/>
        <v>0</v>
      </c>
      <c r="MB12" s="565"/>
      <c r="MD12" s="106"/>
      <c r="ME12" s="15">
        <v>5</v>
      </c>
      <c r="MF12" s="388"/>
      <c r="MG12" s="324"/>
      <c r="MH12" s="388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484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524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503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513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531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550</v>
      </c>
      <c r="BP13" s="800">
        <v>51</v>
      </c>
      <c r="BQ13" s="728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568</v>
      </c>
      <c r="BZ13" s="380">
        <v>51</v>
      </c>
      <c r="CA13" s="565">
        <f t="shared" si="13"/>
        <v>46359</v>
      </c>
      <c r="CD13" s="751"/>
      <c r="CE13" s="15">
        <v>6</v>
      </c>
      <c r="CF13" s="279">
        <v>907.2</v>
      </c>
      <c r="CG13" s="958">
        <v>44721</v>
      </c>
      <c r="CH13" s="279">
        <v>907.2</v>
      </c>
      <c r="CI13" s="801" t="s">
        <v>554</v>
      </c>
      <c r="CJ13" s="683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556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582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572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588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590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601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607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616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618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640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624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631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5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2"/>
      <c r="HT13" s="266"/>
      <c r="HU13" s="565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5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5">
        <f t="shared" si="28"/>
        <v>0</v>
      </c>
      <c r="IQ13" s="739"/>
      <c r="IR13" s="106"/>
      <c r="IS13" s="15">
        <v>6</v>
      </c>
      <c r="IT13" s="279">
        <v>911.7</v>
      </c>
      <c r="IU13" s="245"/>
      <c r="IV13" s="279"/>
      <c r="IW13" s="499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5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5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5">
        <f t="shared" si="32"/>
        <v>0</v>
      </c>
      <c r="KE13" s="242"/>
      <c r="KF13" s="917"/>
      <c r="KG13" s="15">
        <v>6</v>
      </c>
      <c r="KH13" s="69">
        <v>933.5</v>
      </c>
      <c r="KI13" s="336"/>
      <c r="KJ13" s="69"/>
      <c r="KK13" s="70"/>
      <c r="KL13" s="71"/>
      <c r="KM13" s="565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5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5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5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5">
        <f t="shared" si="37"/>
        <v>0</v>
      </c>
      <c r="MB13" s="565"/>
      <c r="MD13" s="106"/>
      <c r="ME13" s="15">
        <v>6</v>
      </c>
      <c r="MF13" s="388"/>
      <c r="MG13" s="324"/>
      <c r="MH13" s="388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493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524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502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513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528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550</v>
      </c>
      <c r="BP14" s="800">
        <v>51</v>
      </c>
      <c r="BQ14" s="728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568</v>
      </c>
      <c r="BZ14" s="380">
        <v>51</v>
      </c>
      <c r="CA14" s="565">
        <f t="shared" si="13"/>
        <v>47236.200000000004</v>
      </c>
      <c r="CD14" s="751"/>
      <c r="CE14" s="15">
        <v>7</v>
      </c>
      <c r="CF14" s="279">
        <v>908.1</v>
      </c>
      <c r="CG14" s="958">
        <v>44721</v>
      </c>
      <c r="CH14" s="279">
        <v>908.1</v>
      </c>
      <c r="CI14" s="801" t="s">
        <v>554</v>
      </c>
      <c r="CJ14" s="683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556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582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572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588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590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601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607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616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618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640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624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630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5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2"/>
      <c r="HT14" s="266"/>
      <c r="HU14" s="565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5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5">
        <f t="shared" si="28"/>
        <v>0</v>
      </c>
      <c r="IQ14" s="736"/>
      <c r="IR14" s="106"/>
      <c r="IS14" s="15">
        <v>7</v>
      </c>
      <c r="IT14" s="279">
        <v>928</v>
      </c>
      <c r="IU14" s="245"/>
      <c r="IV14" s="279"/>
      <c r="IW14" s="499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5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5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5">
        <f t="shared" si="32"/>
        <v>0</v>
      </c>
      <c r="KE14" s="242"/>
      <c r="KF14" s="917"/>
      <c r="KG14" s="15">
        <v>7</v>
      </c>
      <c r="KH14" s="69">
        <v>900.8</v>
      </c>
      <c r="KI14" s="336"/>
      <c r="KJ14" s="69"/>
      <c r="KK14" s="70"/>
      <c r="KL14" s="71"/>
      <c r="KM14" s="565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5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5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5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5">
        <f t="shared" si="37"/>
        <v>0</v>
      </c>
      <c r="MB14" s="565"/>
      <c r="MD14" s="106"/>
      <c r="ME14" s="15">
        <v>7</v>
      </c>
      <c r="MF14" s="388"/>
      <c r="MG14" s="324"/>
      <c r="MH14" s="388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492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522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503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513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528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550</v>
      </c>
      <c r="BP15" s="800">
        <v>51</v>
      </c>
      <c r="BQ15" s="728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568</v>
      </c>
      <c r="BZ15" s="380">
        <v>51</v>
      </c>
      <c r="CA15" s="565">
        <f t="shared" si="13"/>
        <v>47516.700000000004</v>
      </c>
      <c r="CD15" s="751"/>
      <c r="CE15" s="15">
        <v>8</v>
      </c>
      <c r="CF15" s="279">
        <v>911.7</v>
      </c>
      <c r="CG15" s="958">
        <v>44721</v>
      </c>
      <c r="CH15" s="279">
        <v>911.7</v>
      </c>
      <c r="CI15" s="801" t="s">
        <v>571</v>
      </c>
      <c r="CJ15" s="683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556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581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572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588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590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601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607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616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618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640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624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630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5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2"/>
      <c r="HT15" s="266"/>
      <c r="HU15" s="565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5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5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499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5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5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5">
        <f t="shared" si="32"/>
        <v>0</v>
      </c>
      <c r="KE15" s="242"/>
      <c r="KF15" s="917"/>
      <c r="KG15" s="15">
        <v>8</v>
      </c>
      <c r="KH15" s="69">
        <v>870</v>
      </c>
      <c r="KI15" s="336"/>
      <c r="KJ15" s="69"/>
      <c r="KK15" s="70"/>
      <c r="KL15" s="71"/>
      <c r="KM15" s="565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5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5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5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5">
        <f t="shared" si="37"/>
        <v>0</v>
      </c>
      <c r="MB15" s="565"/>
      <c r="MD15" s="106"/>
      <c r="ME15" s="15">
        <v>8</v>
      </c>
      <c r="MF15" s="388"/>
      <c r="MG15" s="324"/>
      <c r="MH15" s="388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491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522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502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509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528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550</v>
      </c>
      <c r="BP16" s="800">
        <v>51</v>
      </c>
      <c r="BQ16" s="728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568</v>
      </c>
      <c r="BZ16" s="380">
        <v>51</v>
      </c>
      <c r="CA16" s="565">
        <f t="shared" si="13"/>
        <v>46404.9</v>
      </c>
      <c r="CD16" s="751"/>
      <c r="CE16" s="15">
        <v>9</v>
      </c>
      <c r="CF16" s="279">
        <v>882.7</v>
      </c>
      <c r="CG16" s="958">
        <v>44721</v>
      </c>
      <c r="CH16" s="279">
        <v>882.7</v>
      </c>
      <c r="CI16" s="801" t="s">
        <v>554</v>
      </c>
      <c r="CJ16" s="683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556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582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572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588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590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601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607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616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618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640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624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630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5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2"/>
      <c r="HT16" s="266"/>
      <c r="HU16" s="565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5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5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499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5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5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5">
        <f t="shared" si="32"/>
        <v>0</v>
      </c>
      <c r="KE16" s="242"/>
      <c r="KF16" s="917"/>
      <c r="KG16" s="15">
        <v>9</v>
      </c>
      <c r="KH16" s="69">
        <v>905.4</v>
      </c>
      <c r="KI16" s="336"/>
      <c r="KJ16" s="69"/>
      <c r="KK16" s="70"/>
      <c r="KL16" s="71"/>
      <c r="KM16" s="565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5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5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5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5">
        <f t="shared" si="37"/>
        <v>0</v>
      </c>
      <c r="MB16" s="565"/>
      <c r="MD16" s="106"/>
      <c r="ME16" s="15">
        <v>9</v>
      </c>
      <c r="MF16" s="388"/>
      <c r="MG16" s="324"/>
      <c r="MH16" s="955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492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522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502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509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528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550</v>
      </c>
      <c r="BP17" s="800">
        <v>51</v>
      </c>
      <c r="BQ17" s="728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553</v>
      </c>
      <c r="BZ17" s="380">
        <v>51</v>
      </c>
      <c r="CA17" s="565">
        <f t="shared" si="13"/>
        <v>47190.299999999996</v>
      </c>
      <c r="CD17" s="751"/>
      <c r="CE17" s="15">
        <v>10</v>
      </c>
      <c r="CF17" s="279">
        <v>929.9</v>
      </c>
      <c r="CG17" s="958">
        <v>44721</v>
      </c>
      <c r="CH17" s="279">
        <v>929.9</v>
      </c>
      <c r="CI17" s="801" t="s">
        <v>574</v>
      </c>
      <c r="CJ17" s="683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556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580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572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588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590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599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603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616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618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640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624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630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5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2"/>
      <c r="HT17" s="266"/>
      <c r="HU17" s="565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5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5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499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5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5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5">
        <f t="shared" si="32"/>
        <v>0</v>
      </c>
      <c r="KE17" s="242"/>
      <c r="KF17" s="917"/>
      <c r="KG17" s="15">
        <v>10</v>
      </c>
      <c r="KH17" s="69">
        <v>922.6</v>
      </c>
      <c r="KI17" s="336"/>
      <c r="KJ17" s="69"/>
      <c r="KK17" s="70"/>
      <c r="KL17" s="71"/>
      <c r="KM17" s="565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5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5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5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5">
        <f t="shared" si="37"/>
        <v>0</v>
      </c>
      <c r="MB17" s="565"/>
      <c r="MD17" s="106"/>
      <c r="ME17" s="15">
        <v>10</v>
      </c>
      <c r="MF17" s="388"/>
      <c r="MG17" s="324"/>
      <c r="MH17" s="955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492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522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503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509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528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551</v>
      </c>
      <c r="BP18" s="800">
        <v>51</v>
      </c>
      <c r="BQ18" s="728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568</v>
      </c>
      <c r="BZ18" s="380">
        <v>51</v>
      </c>
      <c r="CA18" s="565">
        <f t="shared" si="13"/>
        <v>47424.9</v>
      </c>
      <c r="CD18" s="751"/>
      <c r="CE18" s="15">
        <v>11</v>
      </c>
      <c r="CF18" s="264">
        <v>914.4</v>
      </c>
      <c r="CG18" s="958">
        <v>44721</v>
      </c>
      <c r="CH18" s="279">
        <v>914.4</v>
      </c>
      <c r="CI18" s="801" t="s">
        <v>554</v>
      </c>
      <c r="CJ18" s="683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552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580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573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588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591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599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607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616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628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640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625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630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5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2"/>
      <c r="HT18" s="266"/>
      <c r="HU18" s="565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5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5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499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5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5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5">
        <f t="shared" si="32"/>
        <v>0</v>
      </c>
      <c r="KE18" s="242"/>
      <c r="KF18" s="917"/>
      <c r="KG18" s="15">
        <v>11</v>
      </c>
      <c r="KH18" s="69">
        <v>909.9</v>
      </c>
      <c r="KI18" s="336"/>
      <c r="KJ18" s="69"/>
      <c r="KK18" s="70"/>
      <c r="KL18" s="71"/>
      <c r="KM18" s="565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5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5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5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5">
        <f t="shared" si="37"/>
        <v>0</v>
      </c>
      <c r="MB18" s="565"/>
      <c r="MD18" s="106"/>
      <c r="ME18" s="15">
        <v>11</v>
      </c>
      <c r="MF18" s="388"/>
      <c r="MG18" s="324"/>
      <c r="MH18" s="955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492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521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503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509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528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551</v>
      </c>
      <c r="BP19" s="800">
        <v>51</v>
      </c>
      <c r="BQ19" s="728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568</v>
      </c>
      <c r="BZ19" s="380">
        <v>51</v>
      </c>
      <c r="CA19" s="565">
        <f t="shared" si="13"/>
        <v>44645.4</v>
      </c>
      <c r="CD19" s="751"/>
      <c r="CE19" s="15">
        <v>12</v>
      </c>
      <c r="CF19" s="279">
        <v>911.7</v>
      </c>
      <c r="CG19" s="958">
        <v>44721</v>
      </c>
      <c r="CH19" s="279">
        <v>911.7</v>
      </c>
      <c r="CI19" s="801" t="s">
        <v>569</v>
      </c>
      <c r="CJ19" s="683">
        <v>51</v>
      </c>
      <c r="CK19" s="322">
        <f t="shared" si="14"/>
        <v>46496.700000000004</v>
      </c>
      <c r="CN19" s="597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552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582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573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586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591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599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607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616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623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640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625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630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5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2"/>
      <c r="HT19" s="266"/>
      <c r="HU19" s="565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5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5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499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5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5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5">
        <f t="shared" si="32"/>
        <v>0</v>
      </c>
      <c r="KE19" s="242"/>
      <c r="KF19" s="456"/>
      <c r="KG19" s="15">
        <v>12</v>
      </c>
      <c r="KH19" s="69">
        <v>875.4</v>
      </c>
      <c r="KI19" s="336"/>
      <c r="KJ19" s="69"/>
      <c r="KK19" s="70"/>
      <c r="KL19" s="71"/>
      <c r="KM19" s="565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5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5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5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5">
        <f t="shared" si="37"/>
        <v>0</v>
      </c>
      <c r="MB19" s="565"/>
      <c r="MD19" s="106"/>
      <c r="ME19" s="15">
        <v>12</v>
      </c>
      <c r="MF19" s="388"/>
      <c r="MG19" s="324"/>
      <c r="MH19" s="955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491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521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502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512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528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551</v>
      </c>
      <c r="BP20" s="800">
        <v>51</v>
      </c>
      <c r="BQ20" s="728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568</v>
      </c>
      <c r="BZ20" s="380">
        <v>51</v>
      </c>
      <c r="CA20" s="565">
        <f t="shared" si="13"/>
        <v>46588.5</v>
      </c>
      <c r="CD20" s="751"/>
      <c r="CE20" s="15">
        <v>13</v>
      </c>
      <c r="CF20" s="279">
        <v>877.2</v>
      </c>
      <c r="CG20" s="958">
        <v>44721</v>
      </c>
      <c r="CH20" s="279">
        <v>877.2</v>
      </c>
      <c r="CI20" s="801" t="s">
        <v>575</v>
      </c>
      <c r="CJ20" s="683">
        <v>51</v>
      </c>
      <c r="CK20" s="322">
        <f t="shared" si="14"/>
        <v>44737.200000000004</v>
      </c>
      <c r="CN20" s="597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552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582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573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588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591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599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603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616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623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640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625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630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2"/>
      <c r="HT20" s="266"/>
      <c r="HU20" s="565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5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5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499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5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5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5">
        <f t="shared" si="32"/>
        <v>0</v>
      </c>
      <c r="KE20" s="242"/>
      <c r="KF20" s="456"/>
      <c r="KG20" s="15">
        <v>13</v>
      </c>
      <c r="KH20" s="69">
        <v>909.9</v>
      </c>
      <c r="KI20" s="336"/>
      <c r="KJ20" s="69"/>
      <c r="KK20" s="70"/>
      <c r="KL20" s="71"/>
      <c r="KM20" s="565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5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5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5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5">
        <f t="shared" si="37"/>
        <v>0</v>
      </c>
      <c r="MB20" s="565"/>
      <c r="MD20" s="106"/>
      <c r="ME20" s="15">
        <v>13</v>
      </c>
      <c r="MF20" s="388"/>
      <c r="MG20" s="324"/>
      <c r="MH20" s="955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491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521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502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512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527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551</v>
      </c>
      <c r="BP21" s="800">
        <v>51</v>
      </c>
      <c r="BQ21" s="728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553</v>
      </c>
      <c r="BZ21" s="380">
        <v>51</v>
      </c>
      <c r="CA21" s="565">
        <f t="shared" si="13"/>
        <v>44925.9</v>
      </c>
      <c r="CD21" s="751"/>
      <c r="CE21" s="15">
        <v>14</v>
      </c>
      <c r="CF21" s="279">
        <v>880</v>
      </c>
      <c r="CG21" s="958">
        <v>44721</v>
      </c>
      <c r="CH21" s="279">
        <v>880</v>
      </c>
      <c r="CI21" s="801" t="s">
        <v>554</v>
      </c>
      <c r="CJ21" s="683">
        <v>51</v>
      </c>
      <c r="CK21" s="322">
        <f t="shared" si="14"/>
        <v>44880</v>
      </c>
      <c r="CN21" s="597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552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582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573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586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591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599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603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616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628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640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625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630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2"/>
      <c r="HT21" s="266"/>
      <c r="HU21" s="565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5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5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499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5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5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5">
        <f t="shared" si="32"/>
        <v>0</v>
      </c>
      <c r="KE21" s="242"/>
      <c r="KF21" s="456"/>
      <c r="KG21" s="15">
        <v>14</v>
      </c>
      <c r="KH21" s="69">
        <v>917.2</v>
      </c>
      <c r="KI21" s="336"/>
      <c r="KJ21" s="69"/>
      <c r="KK21" s="70"/>
      <c r="KL21" s="71"/>
      <c r="KM21" s="565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5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5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5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5">
        <f t="shared" si="37"/>
        <v>0</v>
      </c>
      <c r="MB21" s="565"/>
      <c r="MD21" s="106"/>
      <c r="ME21" s="15">
        <v>14</v>
      </c>
      <c r="MF21" s="388"/>
      <c r="MG21" s="324"/>
      <c r="MH21" s="955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487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521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502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509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528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551</v>
      </c>
      <c r="BP22" s="800">
        <v>51</v>
      </c>
      <c r="BQ22" s="728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553</v>
      </c>
      <c r="BZ22" s="380">
        <v>51</v>
      </c>
      <c r="CA22" s="565">
        <f t="shared" si="13"/>
        <v>46083.6</v>
      </c>
      <c r="CD22" s="751"/>
      <c r="CE22" s="15">
        <v>15</v>
      </c>
      <c r="CF22" s="279">
        <v>930.8</v>
      </c>
      <c r="CG22" s="958">
        <v>44721</v>
      </c>
      <c r="CH22" s="279">
        <v>930.8</v>
      </c>
      <c r="CI22" s="801" t="s">
        <v>554</v>
      </c>
      <c r="CJ22" s="683">
        <v>51</v>
      </c>
      <c r="CK22" s="322">
        <f t="shared" si="14"/>
        <v>47470.799999999996</v>
      </c>
      <c r="CN22" s="597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552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582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573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555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591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599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603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616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628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640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625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630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2"/>
      <c r="HT22" s="266"/>
      <c r="HU22" s="565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5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5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499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5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5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5">
        <f t="shared" si="32"/>
        <v>0</v>
      </c>
      <c r="KE22" s="242"/>
      <c r="KF22" s="456"/>
      <c r="KG22" s="15">
        <v>15</v>
      </c>
      <c r="KH22" s="69">
        <v>940.7</v>
      </c>
      <c r="KI22" s="336"/>
      <c r="KJ22" s="69"/>
      <c r="KK22" s="70"/>
      <c r="KL22" s="71"/>
      <c r="KM22" s="565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5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5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5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5">
        <f t="shared" si="37"/>
        <v>0</v>
      </c>
      <c r="MB22" s="565"/>
      <c r="MD22" s="106"/>
      <c r="ME22" s="15">
        <v>15</v>
      </c>
      <c r="MF22" s="388"/>
      <c r="MG22" s="324"/>
      <c r="MH22" s="955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491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521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503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509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527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551</v>
      </c>
      <c r="BP23" s="800">
        <v>51</v>
      </c>
      <c r="BQ23" s="728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553</v>
      </c>
      <c r="BZ23" s="380">
        <v>51</v>
      </c>
      <c r="CA23" s="565">
        <f t="shared" si="13"/>
        <v>45201.299999999996</v>
      </c>
      <c r="CD23" s="751"/>
      <c r="CE23" s="15">
        <v>16</v>
      </c>
      <c r="CF23" s="279">
        <v>911.7</v>
      </c>
      <c r="CG23" s="958">
        <v>44721</v>
      </c>
      <c r="CH23" s="279">
        <v>911.7</v>
      </c>
      <c r="CI23" s="801" t="s">
        <v>569</v>
      </c>
      <c r="CJ23" s="683">
        <v>51</v>
      </c>
      <c r="CK23" s="322">
        <f t="shared" si="14"/>
        <v>46496.700000000004</v>
      </c>
      <c r="CN23" s="597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552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582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573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588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591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599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603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616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628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640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625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628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2"/>
      <c r="HT23" s="266"/>
      <c r="HU23" s="565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5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5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499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5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5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5">
        <f t="shared" si="32"/>
        <v>0</v>
      </c>
      <c r="KE23" s="242"/>
      <c r="KF23" s="456"/>
      <c r="KG23" s="15">
        <v>16</v>
      </c>
      <c r="KH23" s="69">
        <v>895.4</v>
      </c>
      <c r="KI23" s="336"/>
      <c r="KJ23" s="69"/>
      <c r="KK23" s="70"/>
      <c r="KL23" s="71"/>
      <c r="KM23" s="565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5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5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5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5">
        <f t="shared" si="37"/>
        <v>0</v>
      </c>
      <c r="MB23" s="565"/>
      <c r="MD23" s="106"/>
      <c r="ME23" s="15">
        <v>16</v>
      </c>
      <c r="MF23" s="388"/>
      <c r="MG23" s="324"/>
      <c r="MH23" s="955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490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521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503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512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528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551</v>
      </c>
      <c r="BP24" s="800">
        <v>51</v>
      </c>
      <c r="BQ24" s="728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553</v>
      </c>
      <c r="BZ24" s="380">
        <v>51</v>
      </c>
      <c r="CA24" s="565">
        <f t="shared" si="13"/>
        <v>46496.700000000004</v>
      </c>
      <c r="CD24" s="751"/>
      <c r="CE24" s="15">
        <v>17</v>
      </c>
      <c r="CF24" s="279">
        <v>919.9</v>
      </c>
      <c r="CG24" s="958"/>
      <c r="CH24" s="279"/>
      <c r="CI24" s="801"/>
      <c r="CJ24" s="683"/>
      <c r="CK24" s="322">
        <f t="shared" si="14"/>
        <v>0</v>
      </c>
      <c r="CN24" s="597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552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581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573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584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591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599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603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612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628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640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625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628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2"/>
      <c r="HT24" s="266"/>
      <c r="HU24" s="565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5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5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499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5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5">
        <f t="shared" si="32"/>
        <v>0</v>
      </c>
      <c r="KE24" s="242"/>
      <c r="KF24" s="456"/>
      <c r="KG24" s="15">
        <v>17</v>
      </c>
      <c r="KH24" s="69">
        <v>890.9</v>
      </c>
      <c r="KI24" s="336"/>
      <c r="KJ24" s="69"/>
      <c r="KK24" s="70"/>
      <c r="KL24" s="71"/>
      <c r="KM24" s="565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5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5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5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5">
        <f t="shared" si="37"/>
        <v>0</v>
      </c>
      <c r="MB24" s="565"/>
      <c r="MD24" s="106"/>
      <c r="ME24" s="15">
        <v>17</v>
      </c>
      <c r="MF24" s="388"/>
      <c r="MG24" s="324"/>
      <c r="MH24" s="955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490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521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502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509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524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551</v>
      </c>
      <c r="BP25" s="800">
        <v>51</v>
      </c>
      <c r="BQ25" s="728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553</v>
      </c>
      <c r="BZ25" s="380">
        <v>51</v>
      </c>
      <c r="CA25" s="565">
        <f t="shared" si="13"/>
        <v>47516.700000000004</v>
      </c>
      <c r="CD25" s="751"/>
      <c r="CE25" s="15">
        <v>18</v>
      </c>
      <c r="CF25" s="279">
        <v>929.9</v>
      </c>
      <c r="CG25" s="958">
        <v>44721</v>
      </c>
      <c r="CH25" s="279">
        <v>929.9</v>
      </c>
      <c r="CI25" s="801" t="s">
        <v>574</v>
      </c>
      <c r="CJ25" s="683">
        <v>51</v>
      </c>
      <c r="CK25" s="565">
        <f t="shared" si="14"/>
        <v>47424.9</v>
      </c>
      <c r="CN25" s="597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552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582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573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584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591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599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603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612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620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640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625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630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2"/>
      <c r="HT25" s="266"/>
      <c r="HU25" s="565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5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5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499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5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5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5">
        <f t="shared" si="32"/>
        <v>0</v>
      </c>
      <c r="KE25" s="242"/>
      <c r="KF25" s="456"/>
      <c r="KG25" s="15">
        <v>18</v>
      </c>
      <c r="KH25" s="69">
        <v>884.5</v>
      </c>
      <c r="KI25" s="336"/>
      <c r="KJ25" s="69"/>
      <c r="KK25" s="70"/>
      <c r="KL25" s="71"/>
      <c r="KM25" s="565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5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5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5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5">
        <f t="shared" si="37"/>
        <v>0</v>
      </c>
      <c r="MB25" s="565"/>
      <c r="MD25" s="94"/>
      <c r="ME25" s="15">
        <v>18</v>
      </c>
      <c r="MF25" s="388"/>
      <c r="MG25" s="324"/>
      <c r="MH25" s="955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490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521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495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509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524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551</v>
      </c>
      <c r="BP26" s="800">
        <v>51</v>
      </c>
      <c r="BQ26" s="728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553</v>
      </c>
      <c r="BZ26" s="380">
        <v>51</v>
      </c>
      <c r="CA26" s="565">
        <f t="shared" si="13"/>
        <v>46680.299999999996</v>
      </c>
      <c r="CD26" s="751"/>
      <c r="CE26" s="15">
        <v>19</v>
      </c>
      <c r="CF26" s="279">
        <v>879.1</v>
      </c>
      <c r="CG26" s="958">
        <v>44721</v>
      </c>
      <c r="CH26" s="279">
        <v>879.1</v>
      </c>
      <c r="CI26" s="801" t="s">
        <v>554</v>
      </c>
      <c r="CJ26" s="683">
        <v>51</v>
      </c>
      <c r="CK26" s="565">
        <f t="shared" si="14"/>
        <v>44834.1</v>
      </c>
      <c r="CN26" s="597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552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576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573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583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591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599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603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611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628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625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628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2"/>
      <c r="HT26" s="266"/>
      <c r="HU26" s="565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5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5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499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5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5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5">
        <f t="shared" si="32"/>
        <v>0</v>
      </c>
      <c r="KE26" s="242"/>
      <c r="KF26" s="456"/>
      <c r="KG26" s="15">
        <v>19</v>
      </c>
      <c r="KH26" s="69">
        <v>871.8</v>
      </c>
      <c r="KI26" s="336"/>
      <c r="KJ26" s="69"/>
      <c r="KK26" s="70"/>
      <c r="KL26" s="71"/>
      <c r="KM26" s="565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5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5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5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5">
        <f t="shared" si="37"/>
        <v>0</v>
      </c>
      <c r="MB26" s="565"/>
      <c r="MD26" s="106"/>
      <c r="ME26" s="15">
        <v>19</v>
      </c>
      <c r="MF26" s="388"/>
      <c r="MG26" s="324"/>
      <c r="MH26" s="955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490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521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503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512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524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551</v>
      </c>
      <c r="BP27" s="800">
        <v>51</v>
      </c>
      <c r="BQ27" s="728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553</v>
      </c>
      <c r="BZ27" s="380">
        <v>51</v>
      </c>
      <c r="CA27" s="565">
        <f t="shared" si="13"/>
        <v>47516.700000000004</v>
      </c>
      <c r="CD27" s="751"/>
      <c r="CE27" s="15">
        <v>20</v>
      </c>
      <c r="CF27" s="279">
        <v>919</v>
      </c>
      <c r="CG27" s="958">
        <v>44721</v>
      </c>
      <c r="CH27" s="279">
        <v>919</v>
      </c>
      <c r="CI27" s="801" t="s">
        <v>575</v>
      </c>
      <c r="CJ27" s="683">
        <v>51</v>
      </c>
      <c r="CK27" s="565">
        <f t="shared" si="14"/>
        <v>46869</v>
      </c>
      <c r="CN27" s="597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552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581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573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583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591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599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603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609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619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625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628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2"/>
      <c r="HT27" s="266"/>
      <c r="HU27" s="565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5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5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499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5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5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5">
        <f t="shared" si="32"/>
        <v>0</v>
      </c>
      <c r="KE27" s="242"/>
      <c r="KF27" s="456"/>
      <c r="KG27" s="15">
        <v>20</v>
      </c>
      <c r="KH27" s="69">
        <v>866.4</v>
      </c>
      <c r="KI27" s="336"/>
      <c r="KJ27" s="69"/>
      <c r="KK27" s="70"/>
      <c r="KL27" s="71"/>
      <c r="KM27" s="565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5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5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5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5">
        <f t="shared" si="37"/>
        <v>0</v>
      </c>
      <c r="MB27" s="565"/>
      <c r="MD27" s="106"/>
      <c r="ME27" s="15">
        <v>20</v>
      </c>
      <c r="MF27" s="388"/>
      <c r="MG27" s="324"/>
      <c r="MH27" s="955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521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509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528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551</v>
      </c>
      <c r="BP28" s="800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78">
        <v>912.8</v>
      </c>
      <c r="BY28" s="379" t="s">
        <v>553</v>
      </c>
      <c r="BZ28" s="380">
        <v>51</v>
      </c>
      <c r="CA28" s="565">
        <f t="shared" si="13"/>
        <v>46552.799999999996</v>
      </c>
      <c r="CD28" s="752"/>
      <c r="CE28" s="15">
        <v>21</v>
      </c>
      <c r="CF28" s="279">
        <v>889</v>
      </c>
      <c r="CG28" s="958">
        <v>44721</v>
      </c>
      <c r="CH28" s="279">
        <v>889</v>
      </c>
      <c r="CI28" s="801" t="s">
        <v>569</v>
      </c>
      <c r="CJ28" s="683">
        <v>51</v>
      </c>
      <c r="CK28" s="565">
        <f t="shared" si="14"/>
        <v>45339</v>
      </c>
      <c r="CN28" s="597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552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573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599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603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625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2"/>
      <c r="HT28" s="266"/>
      <c r="HU28" s="565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499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5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5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5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5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5">
        <f t="shared" si="37"/>
        <v>0</v>
      </c>
      <c r="MB28" s="565"/>
      <c r="MD28" s="106"/>
      <c r="ME28" s="15">
        <v>21</v>
      </c>
      <c r="MF28" s="388"/>
      <c r="MG28" s="324"/>
      <c r="MH28" s="955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0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8"/>
      <c r="CH29" s="279"/>
      <c r="CI29" s="959"/>
      <c r="CJ29" s="683"/>
      <c r="CK29" s="565">
        <f t="shared" si="14"/>
        <v>0</v>
      </c>
      <c r="CN29" s="597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0</v>
      </c>
      <c r="JV29" s="106"/>
      <c r="JW29" s="15"/>
      <c r="JX29" s="69"/>
      <c r="JY29" s="336"/>
      <c r="JZ29" s="69"/>
      <c r="KA29" s="70"/>
      <c r="KB29" s="71"/>
      <c r="KC29" s="565">
        <f>SUM(KC8:KC28)</f>
        <v>0</v>
      </c>
      <c r="KF29" s="106"/>
      <c r="KG29" s="15"/>
      <c r="KH29" s="69"/>
      <c r="KI29" s="336"/>
      <c r="KJ29" s="69"/>
      <c r="KK29" s="70"/>
      <c r="KL29" s="71"/>
      <c r="KM29" s="565">
        <f>SUM(KM8:KM28)</f>
        <v>0</v>
      </c>
      <c r="KP29" s="106"/>
      <c r="KQ29" s="15"/>
      <c r="KR29" s="69"/>
      <c r="KS29" s="336"/>
      <c r="KT29" s="69"/>
      <c r="KU29" s="70"/>
      <c r="KV29" s="71"/>
      <c r="KW29" s="565">
        <f>SUM(KW8:KW28)</f>
        <v>0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5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0</v>
      </c>
      <c r="HX30" s="106"/>
      <c r="HY30" s="15"/>
      <c r="HZ30" s="69"/>
      <c r="IA30" s="336"/>
      <c r="IB30" s="105"/>
      <c r="IC30" s="70"/>
      <c r="ID30" s="71"/>
      <c r="IE30" s="565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0</v>
      </c>
      <c r="IR30" s="106"/>
      <c r="IS30" s="15"/>
      <c r="IT30" s="69"/>
      <c r="IU30" s="79"/>
      <c r="IV30" s="69"/>
      <c r="IW30" s="95"/>
      <c r="IX30" s="71"/>
      <c r="IY30" s="565">
        <f>SUM(IY8:IY29)</f>
        <v>0</v>
      </c>
      <c r="JB30" s="106"/>
      <c r="JC30" s="15"/>
      <c r="JD30" s="69"/>
      <c r="JE30" s="336"/>
      <c r="JF30" s="105"/>
      <c r="JG30" s="70"/>
      <c r="JH30" s="71"/>
      <c r="JI30" s="565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0</v>
      </c>
      <c r="LJ30" s="106"/>
      <c r="LK30" s="15"/>
      <c r="LL30" s="92"/>
      <c r="LM30" s="324"/>
      <c r="LN30" s="92"/>
      <c r="LO30" s="95"/>
      <c r="LP30" s="71"/>
      <c r="LQ30" s="565">
        <f>SUM(LQ8:LQ29)</f>
        <v>0</v>
      </c>
      <c r="LT30" s="106"/>
      <c r="LU30" s="15"/>
      <c r="LV30" s="69"/>
      <c r="LW30" s="324"/>
      <c r="LX30" s="69"/>
      <c r="LY30" s="95"/>
      <c r="LZ30" s="71"/>
      <c r="MA30" s="565">
        <f>SUM(MA8:MA29)</f>
        <v>0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7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7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7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5"/>
      <c r="MB32" s="56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0" t="s">
        <v>21</v>
      </c>
      <c r="O33" s="911"/>
      <c r="P33" s="304">
        <f>Q5-P32</f>
        <v>-4.0000000004511094E-2</v>
      </c>
      <c r="Q33" s="242"/>
      <c r="S33" s="565"/>
      <c r="X33" s="910" t="s">
        <v>21</v>
      </c>
      <c r="Y33" s="911"/>
      <c r="Z33" s="304">
        <f>AA5-Z32</f>
        <v>0</v>
      </c>
      <c r="AA33" s="242"/>
      <c r="AH33" s="910" t="s">
        <v>21</v>
      </c>
      <c r="AI33" s="911"/>
      <c r="AJ33" s="232">
        <f>AK5-AJ32</f>
        <v>0</v>
      </c>
      <c r="AM33" s="565"/>
      <c r="AR33" s="910" t="s">
        <v>21</v>
      </c>
      <c r="AS33" s="911"/>
      <c r="AT33" s="141">
        <f>AU5-AT32</f>
        <v>0</v>
      </c>
      <c r="AZ33" s="75"/>
      <c r="BB33" s="1025" t="s">
        <v>21</v>
      </c>
      <c r="BC33" s="1026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4" t="s">
        <v>21</v>
      </c>
      <c r="IA33" s="695"/>
      <c r="IB33" s="304">
        <f>IC5-IB32</f>
        <v>18929.25</v>
      </c>
      <c r="IC33" s="242"/>
      <c r="IJ33" s="694" t="s">
        <v>21</v>
      </c>
      <c r="IK33" s="695"/>
      <c r="IL33" s="141">
        <f>IJ32-IL32</f>
        <v>18688.36</v>
      </c>
      <c r="IT33" s="694" t="s">
        <v>21</v>
      </c>
      <c r="IU33" s="695"/>
      <c r="IV33" s="141">
        <f>IT32-IV32</f>
        <v>19200.400000000001</v>
      </c>
      <c r="JD33" s="694" t="s">
        <v>21</v>
      </c>
      <c r="JE33" s="695"/>
      <c r="JF33" s="141">
        <f>JD32-JF32</f>
        <v>18764.100000000002</v>
      </c>
      <c r="JN33" s="694" t="s">
        <v>21</v>
      </c>
      <c r="JO33" s="695"/>
      <c r="JP33" s="141">
        <f>JN32-JP32</f>
        <v>18678.710000000003</v>
      </c>
      <c r="JX33" s="694" t="s">
        <v>21</v>
      </c>
      <c r="JY33" s="695"/>
      <c r="JZ33" s="304">
        <f>KA5-JZ32</f>
        <v>18952</v>
      </c>
      <c r="KA33" s="242"/>
      <c r="KH33" s="694" t="s">
        <v>21</v>
      </c>
      <c r="KI33" s="695"/>
      <c r="KJ33" s="304">
        <f>KK5-KJ32</f>
        <v>18959.099999999999</v>
      </c>
      <c r="KK33" s="242"/>
      <c r="KR33" s="694" t="s">
        <v>21</v>
      </c>
      <c r="KS33" s="695"/>
      <c r="KT33" s="304">
        <f>KU5-KT32</f>
        <v>16930.7</v>
      </c>
      <c r="KU33" s="242"/>
      <c r="LB33" s="580" t="s">
        <v>21</v>
      </c>
      <c r="LC33" s="581"/>
      <c r="LD33" s="232">
        <f>LE5-LD32</f>
        <v>19157.900000000001</v>
      </c>
      <c r="LL33" s="580" t="s">
        <v>21</v>
      </c>
      <c r="LM33" s="581"/>
      <c r="LN33" s="141">
        <f>LO5-LN32</f>
        <v>18836.23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5" t="s">
        <v>21</v>
      </c>
      <c r="NA33" s="796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49" t="s">
        <v>21</v>
      </c>
      <c r="RU33" s="1250"/>
      <c r="RV33" s="141">
        <f>SUM(RW5-RV32)</f>
        <v>0</v>
      </c>
      <c r="SC33" s="1249" t="s">
        <v>21</v>
      </c>
      <c r="SD33" s="1250"/>
      <c r="SE33" s="141">
        <f>SUM(SF5-SE32)</f>
        <v>0</v>
      </c>
      <c r="SL33" s="1249" t="s">
        <v>21</v>
      </c>
      <c r="SM33" s="1250"/>
      <c r="SN33" s="232">
        <f>SUM(SO5-SN32)</f>
        <v>0</v>
      </c>
      <c r="SU33" s="1249" t="s">
        <v>21</v>
      </c>
      <c r="SV33" s="1250"/>
      <c r="SW33" s="141">
        <f>SUM(SX5-SW32)</f>
        <v>0</v>
      </c>
      <c r="TD33" s="1249" t="s">
        <v>21</v>
      </c>
      <c r="TE33" s="1250"/>
      <c r="TF33" s="141">
        <f>SUM(TG5-TF32)</f>
        <v>0</v>
      </c>
      <c r="TM33" s="1249" t="s">
        <v>21</v>
      </c>
      <c r="TN33" s="1250"/>
      <c r="TO33" s="141">
        <f>SUM(TP5-TO32)</f>
        <v>0</v>
      </c>
      <c r="TV33" s="1249" t="s">
        <v>21</v>
      </c>
      <c r="TW33" s="1250"/>
      <c r="TX33" s="141">
        <f>SUM(TY5-TX32)</f>
        <v>0</v>
      </c>
      <c r="UE33" s="1249" t="s">
        <v>21</v>
      </c>
      <c r="UF33" s="1250"/>
      <c r="UG33" s="141">
        <f>SUM(UH5-UG32)</f>
        <v>0</v>
      </c>
      <c r="UN33" s="1249" t="s">
        <v>21</v>
      </c>
      <c r="UO33" s="125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49" t="s">
        <v>21</v>
      </c>
      <c r="VP33" s="1250"/>
      <c r="VQ33" s="141">
        <f>VR5-VQ32</f>
        <v>-22</v>
      </c>
      <c r="VX33" s="1249" t="s">
        <v>21</v>
      </c>
      <c r="VY33" s="1250"/>
      <c r="VZ33" s="141">
        <f>WA5-VZ32</f>
        <v>-22</v>
      </c>
      <c r="WG33" s="1249" t="s">
        <v>21</v>
      </c>
      <c r="WH33" s="1250"/>
      <c r="WI33" s="141">
        <f>WJ5-WI32</f>
        <v>-22</v>
      </c>
      <c r="WP33" s="1249" t="s">
        <v>21</v>
      </c>
      <c r="WQ33" s="1250"/>
      <c r="WR33" s="141">
        <f>WS5-WR32</f>
        <v>-22</v>
      </c>
      <c r="WY33" s="1249" t="s">
        <v>21</v>
      </c>
      <c r="WZ33" s="1250"/>
      <c r="XA33" s="141">
        <f>XB5-XA32</f>
        <v>-22</v>
      </c>
      <c r="XH33" s="1249" t="s">
        <v>21</v>
      </c>
      <c r="XI33" s="1250"/>
      <c r="XJ33" s="141">
        <f>XK5-XJ32</f>
        <v>-22</v>
      </c>
      <c r="XQ33" s="1249" t="s">
        <v>21</v>
      </c>
      <c r="XR33" s="1250"/>
      <c r="XS33" s="141">
        <f>XT5-XS32</f>
        <v>-22</v>
      </c>
      <c r="XZ33" s="1249" t="s">
        <v>21</v>
      </c>
      <c r="YA33" s="1250"/>
      <c r="YB33" s="141">
        <f>YC5-YB32</f>
        <v>-22</v>
      </c>
      <c r="YI33" s="1249" t="s">
        <v>21</v>
      </c>
      <c r="YJ33" s="1250"/>
      <c r="YK33" s="141">
        <f>YL5-YK32</f>
        <v>-22</v>
      </c>
      <c r="YR33" s="1249" t="s">
        <v>21</v>
      </c>
      <c r="YS33" s="1250"/>
      <c r="YT33" s="141">
        <f>YU5-YT32</f>
        <v>-22</v>
      </c>
      <c r="ZA33" s="1249" t="s">
        <v>21</v>
      </c>
      <c r="ZB33" s="1250"/>
      <c r="ZC33" s="141">
        <f>ZD5-ZC32</f>
        <v>-22</v>
      </c>
      <c r="ZJ33" s="1249" t="s">
        <v>21</v>
      </c>
      <c r="ZK33" s="1250"/>
      <c r="ZL33" s="141">
        <f>ZM5-ZL32</f>
        <v>-22</v>
      </c>
      <c r="ZS33" s="1249" t="s">
        <v>21</v>
      </c>
      <c r="ZT33" s="1250"/>
      <c r="ZU33" s="141">
        <f>ZV5-ZU32</f>
        <v>-22</v>
      </c>
      <c r="AAB33" s="1249" t="s">
        <v>21</v>
      </c>
      <c r="AAC33" s="1250"/>
      <c r="AAD33" s="141">
        <f>AAE5-AAD32</f>
        <v>-22</v>
      </c>
      <c r="AAK33" s="1249" t="s">
        <v>21</v>
      </c>
      <c r="AAL33" s="1250"/>
      <c r="AAM33" s="141">
        <f>AAN5-AAM32</f>
        <v>-22</v>
      </c>
      <c r="AAT33" s="1249" t="s">
        <v>21</v>
      </c>
      <c r="AAU33" s="1250"/>
      <c r="AAV33" s="141">
        <f>AAV32-AAT32</f>
        <v>22</v>
      </c>
      <c r="ABC33" s="1249" t="s">
        <v>21</v>
      </c>
      <c r="ABD33" s="1250"/>
      <c r="ABE33" s="141">
        <f>ABF5-ABE32</f>
        <v>-22</v>
      </c>
      <c r="ABL33" s="1249" t="s">
        <v>21</v>
      </c>
      <c r="ABM33" s="1250"/>
      <c r="ABN33" s="141">
        <f>ABO5-ABN32</f>
        <v>-22</v>
      </c>
      <c r="ABU33" s="1249" t="s">
        <v>21</v>
      </c>
      <c r="ABV33" s="1250"/>
      <c r="ABW33" s="141">
        <f>ABX5-ABW32</f>
        <v>-22</v>
      </c>
      <c r="ACD33" s="1249" t="s">
        <v>21</v>
      </c>
      <c r="ACE33" s="1250"/>
      <c r="ACF33" s="141">
        <f>ACG5-ACF32</f>
        <v>-22</v>
      </c>
      <c r="ACM33" s="1249" t="s">
        <v>21</v>
      </c>
      <c r="ACN33" s="1250"/>
      <c r="ACO33" s="141">
        <f>ACP5-ACO32</f>
        <v>-22</v>
      </c>
      <c r="ACV33" s="1249" t="s">
        <v>21</v>
      </c>
      <c r="ACW33" s="1250"/>
      <c r="ACX33" s="141">
        <f>ACY5-ACX32</f>
        <v>-22</v>
      </c>
      <c r="ADE33" s="1249" t="s">
        <v>21</v>
      </c>
      <c r="ADF33" s="1250"/>
      <c r="ADG33" s="141">
        <f>ADH5-ADG32</f>
        <v>-22</v>
      </c>
      <c r="ADN33" s="1249" t="s">
        <v>21</v>
      </c>
      <c r="ADO33" s="1250"/>
      <c r="ADP33" s="141">
        <f>ADQ5-ADP32</f>
        <v>-22</v>
      </c>
      <c r="ADW33" s="1249" t="s">
        <v>21</v>
      </c>
      <c r="ADX33" s="1250"/>
      <c r="ADY33" s="141">
        <f>ADZ5-ADY32</f>
        <v>-22</v>
      </c>
      <c r="AEF33" s="1249" t="s">
        <v>21</v>
      </c>
      <c r="AEG33" s="1250"/>
      <c r="AEH33" s="141">
        <f>AEI5-AEH32</f>
        <v>-22</v>
      </c>
      <c r="AEO33" s="1249" t="s">
        <v>21</v>
      </c>
      <c r="AEP33" s="1250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2" t="s">
        <v>4</v>
      </c>
      <c r="O34" s="913"/>
      <c r="P34" s="49"/>
      <c r="S34" s="565"/>
      <c r="X34" s="912" t="s">
        <v>4</v>
      </c>
      <c r="Y34" s="913"/>
      <c r="Z34" s="49"/>
      <c r="AH34" s="912" t="s">
        <v>4</v>
      </c>
      <c r="AI34" s="913"/>
      <c r="AJ34" s="49"/>
      <c r="AM34" s="565"/>
      <c r="AR34" s="912" t="s">
        <v>4</v>
      </c>
      <c r="AS34" s="913"/>
      <c r="AT34" s="49"/>
      <c r="AZ34" s="75"/>
      <c r="BB34" s="1027" t="s">
        <v>4</v>
      </c>
      <c r="BC34" s="1028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6" t="s">
        <v>4</v>
      </c>
      <c r="IA34" s="697"/>
      <c r="IB34" s="49"/>
      <c r="IJ34" s="696" t="s">
        <v>4</v>
      </c>
      <c r="IK34" s="697"/>
      <c r="IL34" s="49"/>
      <c r="IT34" s="696" t="s">
        <v>4</v>
      </c>
      <c r="IU34" s="697"/>
      <c r="IV34" s="49"/>
      <c r="JD34" s="696" t="s">
        <v>4</v>
      </c>
      <c r="JE34" s="697"/>
      <c r="JF34" s="49"/>
      <c r="JN34" s="696" t="s">
        <v>4</v>
      </c>
      <c r="JO34" s="697"/>
      <c r="JP34" s="49">
        <v>0</v>
      </c>
      <c r="JX34" s="696" t="s">
        <v>4</v>
      </c>
      <c r="JY34" s="697"/>
      <c r="JZ34" s="49"/>
      <c r="KH34" s="696" t="s">
        <v>4</v>
      </c>
      <c r="KI34" s="697"/>
      <c r="KJ34" s="49"/>
      <c r="KR34" s="696" t="s">
        <v>4</v>
      </c>
      <c r="KS34" s="697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7" t="s">
        <v>4</v>
      </c>
      <c r="NA34" s="798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51" t="s">
        <v>4</v>
      </c>
      <c r="RU34" s="1252"/>
      <c r="RV34" s="49"/>
      <c r="SC34" s="1251" t="s">
        <v>4</v>
      </c>
      <c r="SD34" s="1252"/>
      <c r="SE34" s="49"/>
      <c r="SL34" s="1251" t="s">
        <v>4</v>
      </c>
      <c r="SM34" s="1252"/>
      <c r="SN34" s="49"/>
      <c r="SU34" s="1251" t="s">
        <v>4</v>
      </c>
      <c r="SV34" s="1252"/>
      <c r="SW34" s="49"/>
      <c r="TD34" s="1251" t="s">
        <v>4</v>
      </c>
      <c r="TE34" s="1252"/>
      <c r="TF34" s="49"/>
      <c r="TM34" s="1251" t="s">
        <v>4</v>
      </c>
      <c r="TN34" s="1252"/>
      <c r="TO34" s="49"/>
      <c r="TV34" s="1251" t="s">
        <v>4</v>
      </c>
      <c r="TW34" s="1252"/>
      <c r="TX34" s="49"/>
      <c r="UE34" s="1251" t="s">
        <v>4</v>
      </c>
      <c r="UF34" s="1252"/>
      <c r="UG34" s="49"/>
      <c r="UN34" s="1251" t="s">
        <v>4</v>
      </c>
      <c r="UO34" s="125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51" t="s">
        <v>4</v>
      </c>
      <c r="VP34" s="1252"/>
      <c r="VQ34" s="49"/>
      <c r="VX34" s="1251" t="s">
        <v>4</v>
      </c>
      <c r="VY34" s="1252"/>
      <c r="VZ34" s="49"/>
      <c r="WG34" s="1251" t="s">
        <v>4</v>
      </c>
      <c r="WH34" s="1252"/>
      <c r="WI34" s="49"/>
      <c r="WP34" s="1251" t="s">
        <v>4</v>
      </c>
      <c r="WQ34" s="1252"/>
      <c r="WR34" s="49"/>
      <c r="WY34" s="1251" t="s">
        <v>4</v>
      </c>
      <c r="WZ34" s="1252"/>
      <c r="XA34" s="49"/>
      <c r="XH34" s="1251" t="s">
        <v>4</v>
      </c>
      <c r="XI34" s="1252"/>
      <c r="XJ34" s="49"/>
      <c r="XQ34" s="1251" t="s">
        <v>4</v>
      </c>
      <c r="XR34" s="1252"/>
      <c r="XS34" s="49"/>
      <c r="XZ34" s="1251" t="s">
        <v>4</v>
      </c>
      <c r="YA34" s="1252"/>
      <c r="YB34" s="49"/>
      <c r="YI34" s="1251" t="s">
        <v>4</v>
      </c>
      <c r="YJ34" s="1252"/>
      <c r="YK34" s="49"/>
      <c r="YR34" s="1251" t="s">
        <v>4</v>
      </c>
      <c r="YS34" s="1252"/>
      <c r="YT34" s="49"/>
      <c r="ZA34" s="1251" t="s">
        <v>4</v>
      </c>
      <c r="ZB34" s="1252"/>
      <c r="ZC34" s="49"/>
      <c r="ZJ34" s="1251" t="s">
        <v>4</v>
      </c>
      <c r="ZK34" s="1252"/>
      <c r="ZL34" s="49"/>
      <c r="ZS34" s="1251" t="s">
        <v>4</v>
      </c>
      <c r="ZT34" s="1252"/>
      <c r="ZU34" s="49"/>
      <c r="AAB34" s="1251" t="s">
        <v>4</v>
      </c>
      <c r="AAC34" s="1252"/>
      <c r="AAD34" s="49"/>
      <c r="AAK34" s="1251" t="s">
        <v>4</v>
      </c>
      <c r="AAL34" s="1252"/>
      <c r="AAM34" s="49"/>
      <c r="AAT34" s="1251" t="s">
        <v>4</v>
      </c>
      <c r="AAU34" s="1252"/>
      <c r="AAV34" s="49"/>
      <c r="ABC34" s="1251" t="s">
        <v>4</v>
      </c>
      <c r="ABD34" s="1252"/>
      <c r="ABE34" s="49"/>
      <c r="ABL34" s="1251" t="s">
        <v>4</v>
      </c>
      <c r="ABM34" s="1252"/>
      <c r="ABN34" s="49"/>
      <c r="ABU34" s="1251" t="s">
        <v>4</v>
      </c>
      <c r="ABV34" s="1252"/>
      <c r="ABW34" s="49"/>
      <c r="ACD34" s="1251" t="s">
        <v>4</v>
      </c>
      <c r="ACE34" s="1252"/>
      <c r="ACF34" s="49"/>
      <c r="ACM34" s="1251" t="s">
        <v>4</v>
      </c>
      <c r="ACN34" s="1252"/>
      <c r="ACO34" s="49"/>
      <c r="ACV34" s="1251" t="s">
        <v>4</v>
      </c>
      <c r="ACW34" s="1252"/>
      <c r="ACX34" s="49"/>
      <c r="ADE34" s="1251" t="s">
        <v>4</v>
      </c>
      <c r="ADF34" s="1252"/>
      <c r="ADG34" s="49"/>
      <c r="ADN34" s="1251" t="s">
        <v>4</v>
      </c>
      <c r="ADO34" s="1252"/>
      <c r="ADP34" s="49"/>
      <c r="ADW34" s="1251" t="s">
        <v>4</v>
      </c>
      <c r="ADX34" s="1252"/>
      <c r="ADY34" s="49"/>
      <c r="AEF34" s="1251" t="s">
        <v>4</v>
      </c>
      <c r="AEG34" s="1252"/>
      <c r="AEH34" s="49"/>
      <c r="AEO34" s="1251" t="s">
        <v>4</v>
      </c>
      <c r="AEP34" s="1252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 t="s">
        <v>281</v>
      </c>
      <c r="B1" s="1253"/>
      <c r="C1" s="1253"/>
      <c r="D1" s="1253"/>
      <c r="E1" s="1253"/>
      <c r="F1" s="1253"/>
      <c r="G1" s="1253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1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74"/>
      <c r="C4" s="322"/>
      <c r="D4" s="248"/>
      <c r="E4" s="527"/>
      <c r="F4" s="243"/>
      <c r="G4" s="1030"/>
      <c r="H4" s="153"/>
      <c r="I4" s="572"/>
    </row>
    <row r="5" spans="1:10" ht="14.25" customHeight="1" x14ac:dyDescent="0.25">
      <c r="A5" s="1254" t="s">
        <v>282</v>
      </c>
      <c r="B5" s="1280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254"/>
      <c r="B6" s="1280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499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526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71"/>
      <c r="H11" s="1002"/>
      <c r="I11" s="1172">
        <f t="shared" ref="I11:I28" si="3">I10-F11</f>
        <v>0</v>
      </c>
      <c r="J11" s="117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71"/>
      <c r="H12" s="1002"/>
      <c r="I12" s="1172">
        <f t="shared" si="3"/>
        <v>0</v>
      </c>
      <c r="J12" s="117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71"/>
      <c r="H13" s="1002"/>
      <c r="I13" s="1172">
        <f t="shared" si="3"/>
        <v>0</v>
      </c>
      <c r="J13" s="117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71"/>
      <c r="H14" s="1002"/>
      <c r="I14" s="1172">
        <f t="shared" si="3"/>
        <v>0</v>
      </c>
      <c r="J14" s="117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71"/>
      <c r="H15" s="1002"/>
      <c r="I15" s="1172">
        <f t="shared" si="3"/>
        <v>0</v>
      </c>
      <c r="J15" s="117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8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8"/>
      <c r="F25" s="279">
        <f t="shared" si="0"/>
        <v>0</v>
      </c>
      <c r="G25" s="985"/>
      <c r="H25" s="986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8"/>
      <c r="F26" s="279">
        <f t="shared" si="0"/>
        <v>0</v>
      </c>
      <c r="G26" s="985"/>
      <c r="H26" s="986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8"/>
      <c r="F27" s="279">
        <f t="shared" si="0"/>
        <v>0</v>
      </c>
      <c r="G27" s="985"/>
      <c r="H27" s="986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1027" t="s">
        <v>4</v>
      </c>
      <c r="E33" s="102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4" t="s">
        <v>274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4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86"/>
    </row>
    <row r="6" spans="1:9" ht="15.75" x14ac:dyDescent="0.25">
      <c r="A6" s="75" t="s">
        <v>66</v>
      </c>
      <c r="B6" s="768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87">
        <f>F27</f>
        <v>308.71999999999997</v>
      </c>
      <c r="H6" s="7">
        <f>E6-G6+E5+E7+E4</f>
        <v>0</v>
      </c>
    </row>
    <row r="7" spans="1:9" ht="15.75" thickBot="1" x14ac:dyDescent="0.3">
      <c r="B7" s="753"/>
      <c r="C7" s="310">
        <v>260</v>
      </c>
      <c r="D7" s="134">
        <v>44634</v>
      </c>
      <c r="E7" s="86">
        <v>113.5</v>
      </c>
      <c r="F7" s="73">
        <v>25</v>
      </c>
      <c r="G7" s="1188"/>
    </row>
    <row r="8" spans="1:9" ht="16.5" thickTop="1" thickBot="1" x14ac:dyDescent="0.3">
      <c r="B8" s="375" t="s">
        <v>7</v>
      </c>
      <c r="C8" s="369" t="s">
        <v>8</v>
      </c>
      <c r="D8" s="900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9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9">
        <f>B10-C11</f>
        <v>52</v>
      </c>
      <c r="C11" s="243">
        <v>5</v>
      </c>
      <c r="D11" s="824">
        <v>22.7</v>
      </c>
      <c r="E11" s="825">
        <v>44652</v>
      </c>
      <c r="F11" s="826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9">
        <f t="shared" ref="B12:B14" si="2">B11-C12</f>
        <v>32</v>
      </c>
      <c r="C12" s="243">
        <v>20</v>
      </c>
      <c r="D12" s="824">
        <v>90.8</v>
      </c>
      <c r="E12" s="825">
        <v>44657</v>
      </c>
      <c r="F12" s="826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9">
        <f t="shared" si="2"/>
        <v>31</v>
      </c>
      <c r="C13" s="243">
        <v>1</v>
      </c>
      <c r="D13" s="824">
        <v>4.54</v>
      </c>
      <c r="E13" s="825">
        <v>44658</v>
      </c>
      <c r="F13" s="826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9">
        <f t="shared" si="2"/>
        <v>26</v>
      </c>
      <c r="C14" s="243">
        <v>5</v>
      </c>
      <c r="D14" s="824">
        <v>22.7</v>
      </c>
      <c r="E14" s="825">
        <v>44665</v>
      </c>
      <c r="F14" s="826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9">
        <f>B14-C15</f>
        <v>25</v>
      </c>
      <c r="C15" s="243">
        <v>1</v>
      </c>
      <c r="D15" s="989">
        <v>4.54</v>
      </c>
      <c r="E15" s="1000">
        <v>44686</v>
      </c>
      <c r="F15" s="1001">
        <f t="shared" si="0"/>
        <v>4.54</v>
      </c>
      <c r="G15" s="985" t="s">
        <v>138</v>
      </c>
      <c r="H15" s="986">
        <v>265</v>
      </c>
      <c r="I15" s="262">
        <f t="shared" si="1"/>
        <v>113.49999999999997</v>
      </c>
    </row>
    <row r="16" spans="1:9" x14ac:dyDescent="0.25">
      <c r="B16" s="609">
        <f t="shared" ref="B16:B26" si="3">B15-C16</f>
        <v>24</v>
      </c>
      <c r="C16" s="243">
        <v>1</v>
      </c>
      <c r="D16" s="989">
        <v>4.54</v>
      </c>
      <c r="E16" s="1000">
        <v>44690</v>
      </c>
      <c r="F16" s="1001">
        <f t="shared" si="0"/>
        <v>4.54</v>
      </c>
      <c r="G16" s="985" t="s">
        <v>151</v>
      </c>
      <c r="H16" s="986">
        <v>265</v>
      </c>
      <c r="I16" s="262">
        <f t="shared" si="1"/>
        <v>108.95999999999997</v>
      </c>
    </row>
    <row r="17" spans="1:9" x14ac:dyDescent="0.25">
      <c r="B17" s="609">
        <f t="shared" si="3"/>
        <v>23</v>
      </c>
      <c r="C17" s="243">
        <v>1</v>
      </c>
      <c r="D17" s="989">
        <v>4.54</v>
      </c>
      <c r="E17" s="1000">
        <v>44692</v>
      </c>
      <c r="F17" s="1001">
        <f t="shared" si="0"/>
        <v>4.54</v>
      </c>
      <c r="G17" s="985" t="s">
        <v>163</v>
      </c>
      <c r="H17" s="986">
        <v>265</v>
      </c>
      <c r="I17" s="262">
        <f t="shared" si="1"/>
        <v>104.41999999999996</v>
      </c>
    </row>
    <row r="18" spans="1:9" x14ac:dyDescent="0.25">
      <c r="B18" s="609">
        <f t="shared" si="3"/>
        <v>18</v>
      </c>
      <c r="C18" s="243">
        <v>5</v>
      </c>
      <c r="D18" s="989">
        <v>22.7</v>
      </c>
      <c r="E18" s="1000">
        <v>44698</v>
      </c>
      <c r="F18" s="1001">
        <f t="shared" si="0"/>
        <v>22.7</v>
      </c>
      <c r="G18" s="985" t="s">
        <v>182</v>
      </c>
      <c r="H18" s="986">
        <v>265</v>
      </c>
      <c r="I18" s="262">
        <f t="shared" si="1"/>
        <v>81.719999999999956</v>
      </c>
    </row>
    <row r="19" spans="1:9" x14ac:dyDescent="0.25">
      <c r="B19" s="609">
        <f t="shared" si="3"/>
        <v>17</v>
      </c>
      <c r="C19" s="243">
        <v>1</v>
      </c>
      <c r="D19" s="989">
        <v>4.54</v>
      </c>
      <c r="E19" s="1000">
        <v>44701</v>
      </c>
      <c r="F19" s="1001">
        <f t="shared" si="0"/>
        <v>4.54</v>
      </c>
      <c r="G19" s="985" t="s">
        <v>198</v>
      </c>
      <c r="H19" s="986">
        <v>265</v>
      </c>
      <c r="I19" s="262">
        <f t="shared" si="1"/>
        <v>77.17999999999995</v>
      </c>
    </row>
    <row r="20" spans="1:9" x14ac:dyDescent="0.25">
      <c r="B20" s="609">
        <f t="shared" si="3"/>
        <v>13</v>
      </c>
      <c r="C20" s="243">
        <v>4</v>
      </c>
      <c r="D20" s="989">
        <v>18.16</v>
      </c>
      <c r="E20" s="1000">
        <v>44706</v>
      </c>
      <c r="F20" s="1001">
        <f t="shared" si="0"/>
        <v>18.16</v>
      </c>
      <c r="G20" s="985" t="s">
        <v>242</v>
      </c>
      <c r="H20" s="986">
        <v>265</v>
      </c>
      <c r="I20" s="47">
        <f t="shared" si="1"/>
        <v>59.019999999999953</v>
      </c>
    </row>
    <row r="21" spans="1:9" x14ac:dyDescent="0.25">
      <c r="B21" s="609">
        <f t="shared" si="3"/>
        <v>12</v>
      </c>
      <c r="C21" s="243">
        <v>1</v>
      </c>
      <c r="D21" s="857">
        <v>4.54</v>
      </c>
      <c r="E21" s="1056">
        <v>44714</v>
      </c>
      <c r="F21" s="1055">
        <f t="shared" si="0"/>
        <v>4.54</v>
      </c>
      <c r="G21" s="421" t="s">
        <v>505</v>
      </c>
      <c r="H21" s="422">
        <v>265</v>
      </c>
      <c r="I21" s="47">
        <f t="shared" si="1"/>
        <v>54.479999999999954</v>
      </c>
    </row>
    <row r="22" spans="1:9" x14ac:dyDescent="0.25">
      <c r="B22" s="609">
        <f t="shared" si="3"/>
        <v>7</v>
      </c>
      <c r="C22" s="243">
        <v>5</v>
      </c>
      <c r="D22" s="857">
        <v>22.7</v>
      </c>
      <c r="E22" s="1056">
        <v>44714</v>
      </c>
      <c r="F22" s="1055">
        <f t="shared" si="0"/>
        <v>22.7</v>
      </c>
      <c r="G22" s="421" t="s">
        <v>505</v>
      </c>
      <c r="H22" s="422">
        <v>265</v>
      </c>
      <c r="I22" s="47">
        <f t="shared" si="1"/>
        <v>31.779999999999955</v>
      </c>
    </row>
    <row r="23" spans="1:9" x14ac:dyDescent="0.25">
      <c r="B23" s="609">
        <f t="shared" si="3"/>
        <v>2</v>
      </c>
      <c r="C23" s="263">
        <v>5</v>
      </c>
      <c r="D23" s="857">
        <v>22.7</v>
      </c>
      <c r="E23" s="1056">
        <v>44718</v>
      </c>
      <c r="F23" s="1055">
        <f t="shared" si="0"/>
        <v>22.7</v>
      </c>
      <c r="G23" s="421" t="s">
        <v>539</v>
      </c>
      <c r="H23" s="422">
        <v>265</v>
      </c>
      <c r="I23" s="47">
        <f t="shared" si="1"/>
        <v>9.0799999999999557</v>
      </c>
    </row>
    <row r="24" spans="1:9" x14ac:dyDescent="0.25">
      <c r="B24" s="609">
        <f t="shared" si="3"/>
        <v>1</v>
      </c>
      <c r="C24" s="15">
        <v>1</v>
      </c>
      <c r="D24" s="857">
        <v>4.54</v>
      </c>
      <c r="E24" s="1056">
        <v>44721</v>
      </c>
      <c r="F24" s="1055">
        <f t="shared" si="0"/>
        <v>4.54</v>
      </c>
      <c r="G24" s="1163" t="s">
        <v>565</v>
      </c>
      <c r="H24" s="1164">
        <v>265</v>
      </c>
      <c r="I24" s="1183">
        <f t="shared" si="1"/>
        <v>4.5399999999999556</v>
      </c>
    </row>
    <row r="25" spans="1:9" x14ac:dyDescent="0.25">
      <c r="B25" s="609">
        <f t="shared" si="3"/>
        <v>0</v>
      </c>
      <c r="C25" s="15">
        <v>1</v>
      </c>
      <c r="D25" s="857">
        <v>4.54</v>
      </c>
      <c r="E25" s="1054">
        <v>44721</v>
      </c>
      <c r="F25" s="1055">
        <f t="shared" si="0"/>
        <v>4.54</v>
      </c>
      <c r="G25" s="1163" t="s">
        <v>566</v>
      </c>
      <c r="H25" s="1164">
        <v>265</v>
      </c>
      <c r="I25" s="1183">
        <f t="shared" si="1"/>
        <v>-4.4408920985006262E-14</v>
      </c>
    </row>
    <row r="26" spans="1:9" ht="15.75" thickBot="1" x14ac:dyDescent="0.3">
      <c r="A26" s="121"/>
      <c r="B26" s="609">
        <f t="shared" si="3"/>
        <v>0</v>
      </c>
      <c r="C26" s="37"/>
      <c r="D26" s="264">
        <v>0</v>
      </c>
      <c r="E26" s="217"/>
      <c r="F26" s="275">
        <f t="shared" si="0"/>
        <v>0</v>
      </c>
      <c r="G26" s="1184"/>
      <c r="H26" s="1185"/>
      <c r="I26" s="1183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9" t="s">
        <v>21</v>
      </c>
      <c r="E29" s="1250"/>
      <c r="F29" s="141">
        <f>E5+E6-F27+E7+E4</f>
        <v>0</v>
      </c>
    </row>
    <row r="30" spans="1:9" ht="15.75" thickBot="1" x14ac:dyDescent="0.3">
      <c r="A30" s="125"/>
      <c r="D30" s="891" t="s">
        <v>4</v>
      </c>
      <c r="E30" s="892"/>
      <c r="F30" s="49">
        <f>F5+F6-C27+F7+F4</f>
        <v>0</v>
      </c>
    </row>
    <row r="31" spans="1:9" x14ac:dyDescent="0.25">
      <c r="B31" s="5"/>
    </row>
  </sheetData>
  <sortState xmlns:xlrd2="http://schemas.microsoft.com/office/spreadsheetml/2017/richdata2"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5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3" t="s">
        <v>7</v>
      </c>
      <c r="C8" s="614" t="s">
        <v>8</v>
      </c>
      <c r="D8" s="615" t="s">
        <v>17</v>
      </c>
      <c r="E8" s="616" t="s">
        <v>2</v>
      </c>
      <c r="F8" s="617" t="s">
        <v>18</v>
      </c>
      <c r="G8" s="612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8"/>
      <c r="D9" s="619"/>
      <c r="E9" s="620"/>
      <c r="F9" s="621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3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3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3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3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3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3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3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3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3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3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2"/>
      <c r="D29" s="623">
        <f>B29*C29</f>
        <v>0</v>
      </c>
      <c r="E29" s="624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9" t="s">
        <v>21</v>
      </c>
      <c r="E32" s="1250"/>
      <c r="F32" s="141">
        <f>E5-F30+E6+E7</f>
        <v>0</v>
      </c>
    </row>
    <row r="33" spans="1:6" ht="15.75" thickBot="1" x14ac:dyDescent="0.3">
      <c r="A33" s="125"/>
      <c r="D33" s="721" t="s">
        <v>4</v>
      </c>
      <c r="E33" s="72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-0.249977111117893"/>
  </sheetPr>
  <dimension ref="A1:I31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0" t="s">
        <v>281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4"/>
      <c r="F4" s="482"/>
      <c r="G4" s="316"/>
      <c r="H4" s="316"/>
    </row>
    <row r="5" spans="1:9" x14ac:dyDescent="0.25">
      <c r="A5" s="1281" t="s">
        <v>284</v>
      </c>
      <c r="B5" s="1270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0"/>
    </row>
    <row r="6" spans="1:9" ht="15.75" customHeight="1" x14ac:dyDescent="0.25">
      <c r="A6" s="1281"/>
      <c r="B6" s="1270"/>
      <c r="C6" s="310"/>
      <c r="D6" s="248"/>
      <c r="E6" s="275"/>
      <c r="F6" s="243"/>
      <c r="G6" s="276">
        <f>F27</f>
        <v>840.72</v>
      </c>
      <c r="H6" s="7">
        <f>E6-G6+E5+E7+E4</f>
        <v>1167.0899999999999</v>
      </c>
    </row>
    <row r="7" spans="1:9" ht="15.75" thickBot="1" x14ac:dyDescent="0.3">
      <c r="B7" s="753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0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480</v>
      </c>
      <c r="H9" s="266">
        <v>58</v>
      </c>
      <c r="I9" s="47">
        <f>E5+E6+E7-F9+E4</f>
        <v>1887.77</v>
      </c>
    </row>
    <row r="10" spans="1:9" x14ac:dyDescent="0.25">
      <c r="B10" s="609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485</v>
      </c>
      <c r="H10" s="266">
        <v>58</v>
      </c>
      <c r="I10" s="262">
        <f>I9-F10</f>
        <v>1827.99</v>
      </c>
    </row>
    <row r="11" spans="1:9" x14ac:dyDescent="0.25">
      <c r="B11" s="609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489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9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500</v>
      </c>
      <c r="H12" s="266">
        <v>58</v>
      </c>
      <c r="I12" s="262">
        <f t="shared" si="1"/>
        <v>1774.72</v>
      </c>
    </row>
    <row r="13" spans="1:9" x14ac:dyDescent="0.25">
      <c r="B13" s="609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587</v>
      </c>
      <c r="H13" s="266">
        <v>58</v>
      </c>
      <c r="I13" s="262">
        <f t="shared" si="1"/>
        <v>1469.78</v>
      </c>
    </row>
    <row r="14" spans="1:9" x14ac:dyDescent="0.25">
      <c r="A14" s="19"/>
      <c r="B14" s="609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592</v>
      </c>
      <c r="H14" s="266">
        <v>58</v>
      </c>
      <c r="I14" s="262">
        <f t="shared" si="1"/>
        <v>1167.0899999999999</v>
      </c>
    </row>
    <row r="15" spans="1:9" x14ac:dyDescent="0.25">
      <c r="B15" s="609">
        <f>B14-C15</f>
        <v>42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1167.0899999999999</v>
      </c>
    </row>
    <row r="16" spans="1:9" x14ac:dyDescent="0.25">
      <c r="B16" s="609">
        <f t="shared" ref="B16:B26" si="3">B15-C16</f>
        <v>42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1167.0899999999999</v>
      </c>
    </row>
    <row r="17" spans="1:9" x14ac:dyDescent="0.25">
      <c r="B17" s="609">
        <f t="shared" si="3"/>
        <v>42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1167.0899999999999</v>
      </c>
    </row>
    <row r="18" spans="1:9" x14ac:dyDescent="0.25">
      <c r="B18" s="609">
        <f t="shared" si="3"/>
        <v>42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1167.0899999999999</v>
      </c>
    </row>
    <row r="19" spans="1:9" x14ac:dyDescent="0.25">
      <c r="B19" s="609">
        <f t="shared" si="3"/>
        <v>42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1167.0899999999999</v>
      </c>
    </row>
    <row r="20" spans="1:9" x14ac:dyDescent="0.25">
      <c r="B20" s="609">
        <f t="shared" si="3"/>
        <v>42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1167.0899999999999</v>
      </c>
    </row>
    <row r="21" spans="1:9" x14ac:dyDescent="0.25">
      <c r="B21" s="609">
        <f t="shared" si="3"/>
        <v>42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1167.0899999999999</v>
      </c>
    </row>
    <row r="22" spans="1:9" x14ac:dyDescent="0.25">
      <c r="B22" s="609">
        <f t="shared" si="3"/>
        <v>42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1167.0899999999999</v>
      </c>
    </row>
    <row r="23" spans="1:9" x14ac:dyDescent="0.25">
      <c r="B23" s="609">
        <f t="shared" si="3"/>
        <v>42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1167.0899999999999</v>
      </c>
    </row>
    <row r="24" spans="1:9" x14ac:dyDescent="0.25">
      <c r="B24" s="609">
        <f t="shared" si="3"/>
        <v>42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1167.0899999999999</v>
      </c>
    </row>
    <row r="25" spans="1:9" x14ac:dyDescent="0.25">
      <c r="B25" s="609">
        <f t="shared" si="3"/>
        <v>42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1167.0899999999999</v>
      </c>
    </row>
    <row r="26" spans="1:9" ht="15.75" thickBot="1" x14ac:dyDescent="0.3">
      <c r="A26" s="121"/>
      <c r="B26" s="609">
        <f t="shared" si="3"/>
        <v>42</v>
      </c>
      <c r="C26" s="37"/>
      <c r="D26" s="264">
        <v>0</v>
      </c>
      <c r="E26" s="217"/>
      <c r="F26" s="275">
        <f t="shared" si="0"/>
        <v>0</v>
      </c>
      <c r="G26" s="645"/>
      <c r="H26" s="646"/>
      <c r="I26" s="262">
        <f t="shared" si="1"/>
        <v>1167.0899999999999</v>
      </c>
    </row>
    <row r="27" spans="1:9" ht="15.75" thickTop="1" x14ac:dyDescent="0.25">
      <c r="A27" s="47">
        <f>SUM(A26:A26)</f>
        <v>0</v>
      </c>
      <c r="C27" s="73">
        <f>SUM(C9:C26)</f>
        <v>29</v>
      </c>
      <c r="D27" s="105">
        <f>SUM(D9:D26)</f>
        <v>840.72</v>
      </c>
      <c r="E27" s="75"/>
      <c r="F27" s="105">
        <f>SUM(F9:F26)</f>
        <v>840.72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9" t="s">
        <v>21</v>
      </c>
      <c r="E29" s="1250"/>
      <c r="F29" s="141">
        <f>E5+E6-F27+E7+E4</f>
        <v>1167.0899999999999</v>
      </c>
    </row>
    <row r="30" spans="1:9" ht="15.75" thickBot="1" x14ac:dyDescent="0.3">
      <c r="A30" s="125"/>
      <c r="D30" s="1027" t="s">
        <v>4</v>
      </c>
      <c r="E30" s="1028"/>
      <c r="F30" s="49">
        <f>F5+F6-C27+F7+F4</f>
        <v>42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4" t="s">
        <v>275</v>
      </c>
      <c r="B1" s="1264"/>
      <c r="C1" s="1264"/>
      <c r="D1" s="1264"/>
      <c r="E1" s="1264"/>
      <c r="F1" s="1264"/>
      <c r="G1" s="12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8"/>
    </row>
    <row r="6" spans="1:8" ht="15.75" customHeight="1" thickTop="1" x14ac:dyDescent="0.25">
      <c r="A6" s="1258" t="s">
        <v>66</v>
      </c>
      <c r="B6" s="731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258"/>
      <c r="B7" s="732"/>
      <c r="C7" s="503">
        <v>192</v>
      </c>
      <c r="D7" s="311">
        <v>44642</v>
      </c>
      <c r="E7" s="485">
        <v>160</v>
      </c>
      <c r="F7" s="243">
        <v>8</v>
      </c>
      <c r="G7" s="5">
        <f>D28</f>
        <v>60</v>
      </c>
      <c r="H7" s="806">
        <f>E7-G7</f>
        <v>100</v>
      </c>
    </row>
    <row r="8" spans="1:8" ht="16.5" customHeight="1" thickBot="1" x14ac:dyDescent="0.3">
      <c r="A8" s="903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80">
        <v>44658</v>
      </c>
      <c r="F10" s="681">
        <f>D10</f>
        <v>20</v>
      </c>
      <c r="G10" s="682" t="s">
        <v>105</v>
      </c>
      <c r="H10" s="683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5</v>
      </c>
      <c r="C13" s="15"/>
      <c r="D13" s="308">
        <v>0</v>
      </c>
      <c r="E13" s="861"/>
      <c r="F13" s="275">
        <f>D13</f>
        <v>0</v>
      </c>
      <c r="G13" s="265"/>
      <c r="H13" s="266"/>
    </row>
    <row r="14" spans="1:8" x14ac:dyDescent="0.25">
      <c r="B14" s="488">
        <f t="shared" si="0"/>
        <v>5</v>
      </c>
      <c r="C14" s="15"/>
      <c r="D14" s="308">
        <v>0</v>
      </c>
      <c r="E14" s="894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5</v>
      </c>
      <c r="C15" s="15"/>
      <c r="D15" s="308">
        <v>0</v>
      </c>
      <c r="E15" s="894"/>
      <c r="F15" s="275">
        <f t="shared" si="1"/>
        <v>0</v>
      </c>
      <c r="G15" s="265"/>
      <c r="H15" s="266"/>
    </row>
    <row r="16" spans="1:8" x14ac:dyDescent="0.25">
      <c r="B16" s="488">
        <f t="shared" si="0"/>
        <v>5</v>
      </c>
      <c r="C16" s="15"/>
      <c r="D16" s="308">
        <v>0</v>
      </c>
      <c r="E16" s="894"/>
      <c r="F16" s="275">
        <f t="shared" si="1"/>
        <v>0</v>
      </c>
      <c r="G16" s="265"/>
      <c r="H16" s="266"/>
    </row>
    <row r="17" spans="1:8" x14ac:dyDescent="0.25">
      <c r="B17" s="488">
        <f t="shared" si="0"/>
        <v>5</v>
      </c>
      <c r="C17" s="15"/>
      <c r="D17" s="308">
        <v>0</v>
      </c>
      <c r="E17" s="894"/>
      <c r="F17" s="275">
        <f t="shared" si="1"/>
        <v>0</v>
      </c>
      <c r="G17" s="265"/>
      <c r="H17" s="266"/>
    </row>
    <row r="18" spans="1:8" x14ac:dyDescent="0.25">
      <c r="B18" s="488">
        <f t="shared" si="0"/>
        <v>5</v>
      </c>
      <c r="C18" s="15"/>
      <c r="D18" s="308">
        <v>0</v>
      </c>
      <c r="E18" s="894"/>
      <c r="F18" s="275">
        <f t="shared" si="1"/>
        <v>0</v>
      </c>
      <c r="G18" s="265"/>
      <c r="H18" s="266"/>
    </row>
    <row r="19" spans="1:8" x14ac:dyDescent="0.25">
      <c r="B19" s="488">
        <f t="shared" si="0"/>
        <v>5</v>
      </c>
      <c r="C19" s="15"/>
      <c r="D19" s="308">
        <v>0</v>
      </c>
      <c r="E19" s="894"/>
      <c r="F19" s="275">
        <f t="shared" si="1"/>
        <v>0</v>
      </c>
      <c r="G19" s="265"/>
      <c r="H19" s="266"/>
    </row>
    <row r="20" spans="1:8" x14ac:dyDescent="0.25">
      <c r="B20" s="488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49" t="s">
        <v>21</v>
      </c>
      <c r="E30" s="1250"/>
      <c r="F30" s="141">
        <f>E5+E6-F28+E7+E4+E8</f>
        <v>100</v>
      </c>
    </row>
    <row r="31" spans="1:8" ht="15.75" thickBot="1" x14ac:dyDescent="0.3">
      <c r="A31" s="125"/>
      <c r="D31" s="901" t="s">
        <v>4</v>
      </c>
      <c r="E31" s="902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AJ120"/>
  <sheetViews>
    <sheetView topLeftCell="J1" zoomScale="98" zoomScaleNormal="98" workbookViewId="0">
      <pane ySplit="8" topLeftCell="A21" activePane="bottomLeft" state="frozen"/>
      <selection pane="bottomLeft" activeCell="S30" sqref="S3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82" t="s">
        <v>276</v>
      </c>
      <c r="B1" s="1282"/>
      <c r="C1" s="1282"/>
      <c r="D1" s="1282"/>
      <c r="E1" s="1282"/>
      <c r="F1" s="1282"/>
      <c r="G1" s="1282"/>
      <c r="H1" s="1282"/>
      <c r="I1" s="1282"/>
      <c r="J1" s="1282"/>
      <c r="K1" s="724">
        <v>1</v>
      </c>
      <c r="M1" s="1282" t="s">
        <v>269</v>
      </c>
      <c r="N1" s="1282"/>
      <c r="O1" s="1282"/>
      <c r="P1" s="1282"/>
      <c r="Q1" s="1282"/>
      <c r="R1" s="1282"/>
      <c r="S1" s="1282"/>
      <c r="T1" s="1282"/>
      <c r="U1" s="1282"/>
      <c r="V1" s="1282"/>
      <c r="W1" s="724">
        <v>2</v>
      </c>
      <c r="Z1" s="1283" t="s">
        <v>279</v>
      </c>
      <c r="AA1" s="1283"/>
      <c r="AB1" s="1283"/>
      <c r="AC1" s="1283"/>
      <c r="AD1" s="1283"/>
      <c r="AE1" s="1283"/>
      <c r="AF1" s="1283"/>
      <c r="AG1" s="1283"/>
      <c r="AH1" s="1283"/>
      <c r="AI1" s="1283"/>
      <c r="AJ1" s="724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7"/>
      <c r="D4" s="245"/>
      <c r="E4" s="270"/>
      <c r="F4" s="243"/>
      <c r="G4" s="527"/>
      <c r="H4" s="240"/>
      <c r="I4" s="240"/>
      <c r="N4" s="320"/>
      <c r="O4" s="607"/>
      <c r="P4" s="245"/>
      <c r="Q4" s="270"/>
      <c r="R4" s="243"/>
      <c r="S4" s="527"/>
      <c r="T4" s="240"/>
      <c r="U4" s="240"/>
      <c r="AA4" s="320"/>
      <c r="AB4" s="607"/>
      <c r="AC4" s="245"/>
      <c r="AD4" s="270"/>
      <c r="AE4" s="243"/>
      <c r="AF4" s="527"/>
      <c r="AG4" s="240"/>
      <c r="AH4" s="240"/>
    </row>
    <row r="5" spans="1:36" ht="15.75" customHeight="1" thickTop="1" x14ac:dyDescent="0.25">
      <c r="A5" s="956"/>
      <c r="B5" s="73" t="s">
        <v>48</v>
      </c>
      <c r="C5" s="899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56"/>
      <c r="N5" s="73" t="s">
        <v>48</v>
      </c>
      <c r="O5" s="899"/>
      <c r="P5" s="135">
        <v>44707</v>
      </c>
      <c r="Q5" s="132">
        <v>16111.6</v>
      </c>
      <c r="R5" s="73">
        <v>592</v>
      </c>
      <c r="S5" s="47">
        <f>R115</f>
        <v>8764.84</v>
      </c>
      <c r="T5" s="159">
        <f>Q5+Q6-S5+Q4</f>
        <v>7918.380000000001</v>
      </c>
      <c r="Z5" s="956"/>
      <c r="AA5" s="73" t="s">
        <v>48</v>
      </c>
      <c r="AB5" s="899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57" t="s">
        <v>126</v>
      </c>
      <c r="B6" s="836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7" t="s">
        <v>126</v>
      </c>
      <c r="N6" s="836" t="s">
        <v>89</v>
      </c>
      <c r="O6" s="161"/>
      <c r="P6" s="135"/>
      <c r="Q6" s="78">
        <v>571.62</v>
      </c>
      <c r="R6" s="62">
        <v>21</v>
      </c>
      <c r="Z6" s="957" t="s">
        <v>128</v>
      </c>
      <c r="AA6" s="836" t="s">
        <v>89</v>
      </c>
      <c r="AB6" s="161"/>
      <c r="AC6" s="135"/>
      <c r="AD6" s="78"/>
      <c r="AE6" s="62"/>
    </row>
    <row r="7" spans="1:36" ht="15.75" customHeight="1" thickBot="1" x14ac:dyDescent="0.3">
      <c r="A7" s="919"/>
      <c r="B7" s="163"/>
      <c r="C7" s="833"/>
      <c r="D7" s="834"/>
      <c r="E7" s="835"/>
      <c r="F7" s="727"/>
      <c r="M7" s="919"/>
      <c r="N7" s="163"/>
      <c r="O7" s="833"/>
      <c r="P7" s="834"/>
      <c r="Q7" s="835"/>
      <c r="R7" s="727"/>
      <c r="Z7" s="919"/>
      <c r="AA7" s="163"/>
      <c r="AB7" s="833"/>
      <c r="AC7" s="834"/>
      <c r="AD7" s="835"/>
      <c r="AE7" s="727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7" t="s">
        <v>60</v>
      </c>
      <c r="I8" s="628" t="s">
        <v>61</v>
      </c>
      <c r="J8" s="628" t="s">
        <v>62</v>
      </c>
      <c r="K8" s="629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7" t="s">
        <v>60</v>
      </c>
      <c r="U8" s="628" t="s">
        <v>61</v>
      </c>
      <c r="V8" s="628" t="s">
        <v>62</v>
      </c>
      <c r="W8" s="629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7" t="s">
        <v>60</v>
      </c>
      <c r="AH8" s="628" t="s">
        <v>61</v>
      </c>
      <c r="AI8" s="628" t="s">
        <v>62</v>
      </c>
      <c r="AJ8" s="629" t="s">
        <v>63</v>
      </c>
    </row>
    <row r="9" spans="1:36" ht="15.75" thickTop="1" x14ac:dyDescent="0.25">
      <c r="A9" s="920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0">
        <f>E5-F9+E4+E6+E7</f>
        <v>18316.34</v>
      </c>
      <c r="J9" s="631">
        <f>F5-C9+F4+F6+F7</f>
        <v>673</v>
      </c>
      <c r="K9" s="632">
        <f>F9*H9</f>
        <v>10860.779999999999</v>
      </c>
      <c r="M9" s="920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507</v>
      </c>
      <c r="T9" s="266">
        <v>65</v>
      </c>
      <c r="U9" s="630">
        <f>Q5-R9+Q4+Q6+Q7</f>
        <v>15703.300000000001</v>
      </c>
      <c r="V9" s="631">
        <f>R5-O9+R4+R6+R7</f>
        <v>577</v>
      </c>
      <c r="W9" s="632">
        <f>R9*T9</f>
        <v>63694.799999999996</v>
      </c>
      <c r="Z9" s="920" t="s">
        <v>32</v>
      </c>
      <c r="AA9" s="2">
        <v>27.22</v>
      </c>
      <c r="AB9" s="15"/>
      <c r="AC9" s="388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0">
        <f>AD5-AE9+AD4+AD6+AD7</f>
        <v>18506.88</v>
      </c>
      <c r="AI9" s="631">
        <f>AE5-AB9+AE4+AE6+AE7</f>
        <v>680</v>
      </c>
      <c r="AJ9" s="632">
        <f>AE9*AG9</f>
        <v>0</v>
      </c>
    </row>
    <row r="10" spans="1:36" x14ac:dyDescent="0.25">
      <c r="A10" s="921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3">
        <f>I9-F10</f>
        <v>18261.900000000001</v>
      </c>
      <c r="J10" s="634">
        <f>J9-C10</f>
        <v>671</v>
      </c>
      <c r="K10" s="635">
        <f t="shared" ref="K10:K73" si="6">F10*H10</f>
        <v>3103.08</v>
      </c>
      <c r="M10" s="921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516</v>
      </c>
      <c r="T10" s="71">
        <v>65</v>
      </c>
      <c r="U10" s="633">
        <f>U9-R10</f>
        <v>15567.2</v>
      </c>
      <c r="V10" s="634">
        <f>V9-O10</f>
        <v>572</v>
      </c>
      <c r="W10" s="635">
        <f t="shared" ref="W10:W73" si="7">R10*T10</f>
        <v>8846.5</v>
      </c>
      <c r="Z10" s="921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3">
        <f>AH9-AE10</f>
        <v>18506.88</v>
      </c>
      <c r="AI10" s="634">
        <f>AI9-AB10</f>
        <v>680</v>
      </c>
      <c r="AJ10" s="635">
        <f t="shared" ref="AJ10:AJ73" si="8">AE10*AG10</f>
        <v>0</v>
      </c>
    </row>
    <row r="11" spans="1:36" x14ac:dyDescent="0.25">
      <c r="A11" s="922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3">
        <f t="shared" ref="I11:I74" si="9">I10-F11</f>
        <v>18234.68</v>
      </c>
      <c r="J11" s="634">
        <f t="shared" ref="J11" si="10">J10-C11</f>
        <v>670</v>
      </c>
      <c r="K11" s="635">
        <f t="shared" si="6"/>
        <v>1551.54</v>
      </c>
      <c r="M11" s="922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523</v>
      </c>
      <c r="T11" s="266">
        <v>65</v>
      </c>
      <c r="U11" s="633">
        <f t="shared" ref="U11:U74" si="11">U10-R11</f>
        <v>15431.1</v>
      </c>
      <c r="V11" s="634">
        <f t="shared" ref="V11" si="12">V10-O11</f>
        <v>567</v>
      </c>
      <c r="W11" s="635">
        <f t="shared" si="7"/>
        <v>8846.5</v>
      </c>
      <c r="Z11" s="922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3">
        <f t="shared" ref="AH11:AH74" si="13">AH10-AE11</f>
        <v>18506.88</v>
      </c>
      <c r="AI11" s="634">
        <f t="shared" ref="AI11" si="14">AI10-AB11</f>
        <v>680</v>
      </c>
      <c r="AJ11" s="635">
        <f t="shared" si="8"/>
        <v>0</v>
      </c>
    </row>
    <row r="12" spans="1:36" x14ac:dyDescent="0.25">
      <c r="A12" s="920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3">
        <f t="shared" si="9"/>
        <v>18071.36</v>
      </c>
      <c r="J12" s="634">
        <f>J11-C12</f>
        <v>664</v>
      </c>
      <c r="K12" s="635">
        <f t="shared" si="6"/>
        <v>9309.24</v>
      </c>
      <c r="M12" s="920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511</v>
      </c>
      <c r="T12" s="266">
        <v>65</v>
      </c>
      <c r="U12" s="633">
        <f t="shared" si="11"/>
        <v>15376.66</v>
      </c>
      <c r="V12" s="634">
        <f>V11-O12</f>
        <v>565</v>
      </c>
      <c r="W12" s="635">
        <f t="shared" si="7"/>
        <v>3538.6</v>
      </c>
      <c r="Z12" s="920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3">
        <f t="shared" si="13"/>
        <v>18506.88</v>
      </c>
      <c r="AI12" s="634">
        <f>AI11-AB12</f>
        <v>680</v>
      </c>
      <c r="AJ12" s="635">
        <f t="shared" si="8"/>
        <v>0</v>
      </c>
    </row>
    <row r="13" spans="1:36" ht="15" customHeight="1" x14ac:dyDescent="0.25">
      <c r="A13" s="606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3">
        <f t="shared" si="9"/>
        <v>17200.32</v>
      </c>
      <c r="J13" s="634">
        <f t="shared" ref="J13:J76" si="15">J12-C13</f>
        <v>632</v>
      </c>
      <c r="K13" s="635">
        <f t="shared" si="6"/>
        <v>49649.279999999999</v>
      </c>
      <c r="M13" s="606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533</v>
      </c>
      <c r="T13" s="71">
        <v>65</v>
      </c>
      <c r="U13" s="633">
        <f t="shared" si="11"/>
        <v>14723.38</v>
      </c>
      <c r="V13" s="634">
        <f t="shared" ref="V13:V76" si="16">V12-O13</f>
        <v>541</v>
      </c>
      <c r="W13" s="635">
        <f t="shared" si="7"/>
        <v>42463.199999999997</v>
      </c>
      <c r="Z13" s="606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3">
        <f t="shared" si="13"/>
        <v>18506.88</v>
      </c>
      <c r="AI13" s="634">
        <f t="shared" ref="AI13:AI76" si="17">AI12-AB13</f>
        <v>680</v>
      </c>
      <c r="AJ13" s="635">
        <f t="shared" si="8"/>
        <v>0</v>
      </c>
    </row>
    <row r="14" spans="1:36" x14ac:dyDescent="0.25">
      <c r="A14" s="606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3">
        <f t="shared" si="9"/>
        <v>17173.099999999999</v>
      </c>
      <c r="J14" s="634">
        <f t="shared" si="15"/>
        <v>631</v>
      </c>
      <c r="K14" s="635">
        <f t="shared" si="6"/>
        <v>1551.54</v>
      </c>
      <c r="M14" s="606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538</v>
      </c>
      <c r="T14" s="71">
        <v>65</v>
      </c>
      <c r="U14" s="633">
        <f t="shared" si="11"/>
        <v>14070.099999999999</v>
      </c>
      <c r="V14" s="634">
        <f t="shared" si="16"/>
        <v>517</v>
      </c>
      <c r="W14" s="635">
        <f t="shared" si="7"/>
        <v>42463.199999999997</v>
      </c>
      <c r="Z14" s="606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3">
        <f t="shared" si="13"/>
        <v>18506.88</v>
      </c>
      <c r="AI14" s="634">
        <f t="shared" si="17"/>
        <v>680</v>
      </c>
      <c r="AJ14" s="635">
        <f t="shared" si="8"/>
        <v>0</v>
      </c>
    </row>
    <row r="15" spans="1:36" x14ac:dyDescent="0.25">
      <c r="A15" s="606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3">
        <f t="shared" si="9"/>
        <v>17064.219999999998</v>
      </c>
      <c r="J15" s="634">
        <f t="shared" si="15"/>
        <v>627</v>
      </c>
      <c r="K15" s="635">
        <f t="shared" si="6"/>
        <v>6206.16</v>
      </c>
      <c r="M15" s="606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542</v>
      </c>
      <c r="T15" s="71">
        <v>65</v>
      </c>
      <c r="U15" s="633">
        <f t="shared" si="11"/>
        <v>13797.899999999998</v>
      </c>
      <c r="V15" s="634">
        <f t="shared" si="16"/>
        <v>507</v>
      </c>
      <c r="W15" s="635">
        <f t="shared" si="7"/>
        <v>17693</v>
      </c>
      <c r="Z15" s="606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3">
        <f t="shared" si="13"/>
        <v>18506.88</v>
      </c>
      <c r="AI15" s="634">
        <f t="shared" si="17"/>
        <v>680</v>
      </c>
      <c r="AJ15" s="635">
        <f t="shared" si="8"/>
        <v>0</v>
      </c>
    </row>
    <row r="16" spans="1:36" x14ac:dyDescent="0.25">
      <c r="A16" s="606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2">
        <f t="shared" si="9"/>
        <v>17036.999999999996</v>
      </c>
      <c r="J16" s="634">
        <f t="shared" si="15"/>
        <v>626</v>
      </c>
      <c r="K16" s="635">
        <f t="shared" si="6"/>
        <v>1551.54</v>
      </c>
      <c r="M16" s="606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544</v>
      </c>
      <c r="T16" s="266">
        <v>65</v>
      </c>
      <c r="U16" s="633">
        <f t="shared" si="11"/>
        <v>13661.799999999997</v>
      </c>
      <c r="V16" s="634">
        <f t="shared" si="16"/>
        <v>502</v>
      </c>
      <c r="W16" s="635">
        <f t="shared" si="7"/>
        <v>8846.5</v>
      </c>
      <c r="Z16" s="606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3">
        <f t="shared" si="13"/>
        <v>18506.88</v>
      </c>
      <c r="AI16" s="634">
        <f t="shared" si="17"/>
        <v>680</v>
      </c>
      <c r="AJ16" s="635">
        <f t="shared" si="8"/>
        <v>0</v>
      </c>
    </row>
    <row r="17" spans="1:36" x14ac:dyDescent="0.25">
      <c r="A17" s="606"/>
      <c r="B17" s="317">
        <v>27.22</v>
      </c>
      <c r="C17" s="15">
        <v>1</v>
      </c>
      <c r="D17" s="979">
        <f t="shared" si="0"/>
        <v>27.22</v>
      </c>
      <c r="E17" s="980">
        <v>44683</v>
      </c>
      <c r="F17" s="981">
        <f t="shared" si="1"/>
        <v>27.22</v>
      </c>
      <c r="G17" s="982" t="s">
        <v>130</v>
      </c>
      <c r="H17" s="983">
        <v>57</v>
      </c>
      <c r="I17" s="633">
        <f t="shared" si="9"/>
        <v>17009.779999999995</v>
      </c>
      <c r="J17" s="634">
        <f t="shared" si="15"/>
        <v>625</v>
      </c>
      <c r="K17" s="635">
        <f t="shared" si="6"/>
        <v>1551.54</v>
      </c>
      <c r="M17" s="606"/>
      <c r="N17" s="317">
        <v>27.22</v>
      </c>
      <c r="O17" s="15">
        <v>36</v>
      </c>
      <c r="P17" s="388">
        <f t="shared" si="2"/>
        <v>979.92</v>
      </c>
      <c r="Q17" s="326">
        <v>44719</v>
      </c>
      <c r="R17" s="69">
        <f t="shared" si="3"/>
        <v>979.92</v>
      </c>
      <c r="S17" s="70" t="s">
        <v>547</v>
      </c>
      <c r="T17" s="71">
        <v>65</v>
      </c>
      <c r="U17" s="633">
        <f t="shared" si="11"/>
        <v>12681.879999999997</v>
      </c>
      <c r="V17" s="634">
        <f t="shared" si="16"/>
        <v>466</v>
      </c>
      <c r="W17" s="635">
        <f t="shared" si="7"/>
        <v>63694.799999999996</v>
      </c>
      <c r="Z17" s="606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3">
        <f t="shared" si="13"/>
        <v>18506.88</v>
      </c>
      <c r="AI17" s="634">
        <f t="shared" si="17"/>
        <v>680</v>
      </c>
      <c r="AJ17" s="635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9">
        <f t="shared" si="0"/>
        <v>136.1</v>
      </c>
      <c r="E18" s="984">
        <v>44683</v>
      </c>
      <c r="F18" s="981">
        <f t="shared" si="1"/>
        <v>136.1</v>
      </c>
      <c r="G18" s="982" t="s">
        <v>131</v>
      </c>
      <c r="H18" s="983">
        <v>57</v>
      </c>
      <c r="I18" s="633">
        <f t="shared" si="9"/>
        <v>16873.679999999997</v>
      </c>
      <c r="J18" s="634">
        <f t="shared" si="15"/>
        <v>620</v>
      </c>
      <c r="K18" s="635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547</v>
      </c>
      <c r="T18" s="71">
        <v>65</v>
      </c>
      <c r="U18" s="633">
        <f t="shared" si="11"/>
        <v>12028.599999999997</v>
      </c>
      <c r="V18" s="634">
        <f t="shared" si="16"/>
        <v>442</v>
      </c>
      <c r="W18" s="635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3">
        <f t="shared" si="13"/>
        <v>18506.88</v>
      </c>
      <c r="AI18" s="634">
        <f t="shared" si="17"/>
        <v>680</v>
      </c>
      <c r="AJ18" s="635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9">
        <f t="shared" si="0"/>
        <v>27.22</v>
      </c>
      <c r="E19" s="980">
        <v>44684</v>
      </c>
      <c r="F19" s="981">
        <f t="shared" si="1"/>
        <v>27.22</v>
      </c>
      <c r="G19" s="982" t="s">
        <v>132</v>
      </c>
      <c r="H19" s="983">
        <v>59</v>
      </c>
      <c r="I19" s="633">
        <f t="shared" si="9"/>
        <v>16846.459999999995</v>
      </c>
      <c r="J19" s="634">
        <f t="shared" si="15"/>
        <v>619</v>
      </c>
      <c r="K19" s="635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566</v>
      </c>
      <c r="T19" s="71">
        <v>65</v>
      </c>
      <c r="U19" s="633">
        <f t="shared" si="11"/>
        <v>11892.499999999996</v>
      </c>
      <c r="V19" s="634">
        <f t="shared" si="16"/>
        <v>437</v>
      </c>
      <c r="W19" s="635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3">
        <f t="shared" si="13"/>
        <v>18506.88</v>
      </c>
      <c r="AI19" s="634">
        <f t="shared" si="17"/>
        <v>680</v>
      </c>
      <c r="AJ19" s="635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9">
        <f t="shared" si="0"/>
        <v>54.44</v>
      </c>
      <c r="E20" s="980">
        <v>44684</v>
      </c>
      <c r="F20" s="981">
        <f t="shared" si="1"/>
        <v>54.44</v>
      </c>
      <c r="G20" s="982" t="s">
        <v>133</v>
      </c>
      <c r="H20" s="983">
        <v>59</v>
      </c>
      <c r="I20" s="633">
        <f t="shared" si="9"/>
        <v>16792.019999999997</v>
      </c>
      <c r="J20" s="636">
        <f t="shared" si="15"/>
        <v>617</v>
      </c>
      <c r="K20" s="635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577</v>
      </c>
      <c r="T20" s="71">
        <v>65</v>
      </c>
      <c r="U20" s="633">
        <f t="shared" si="11"/>
        <v>11239.219999999996</v>
      </c>
      <c r="V20" s="636">
        <f t="shared" si="16"/>
        <v>413</v>
      </c>
      <c r="W20" s="635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3">
        <f t="shared" si="13"/>
        <v>18506.88</v>
      </c>
      <c r="AI20" s="636">
        <f t="shared" si="17"/>
        <v>680</v>
      </c>
      <c r="AJ20" s="635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9">
        <f t="shared" si="0"/>
        <v>27.22</v>
      </c>
      <c r="E21" s="984">
        <v>44685</v>
      </c>
      <c r="F21" s="981">
        <f t="shared" si="1"/>
        <v>27.22</v>
      </c>
      <c r="G21" s="982" t="s">
        <v>134</v>
      </c>
      <c r="H21" s="983">
        <v>59</v>
      </c>
      <c r="I21" s="633">
        <f t="shared" si="9"/>
        <v>16764.799999999996</v>
      </c>
      <c r="J21" s="634">
        <f t="shared" si="15"/>
        <v>616</v>
      </c>
      <c r="K21" s="635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587</v>
      </c>
      <c r="T21" s="71">
        <v>65</v>
      </c>
      <c r="U21" s="633">
        <f t="shared" si="11"/>
        <v>10585.939999999995</v>
      </c>
      <c r="V21" s="634">
        <f t="shared" si="16"/>
        <v>389</v>
      </c>
      <c r="W21" s="635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3">
        <f t="shared" si="13"/>
        <v>18506.88</v>
      </c>
      <c r="AI21" s="634">
        <f t="shared" si="17"/>
        <v>680</v>
      </c>
      <c r="AJ21" s="635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9">
        <f t="shared" si="0"/>
        <v>27.22</v>
      </c>
      <c r="E22" s="984">
        <v>44685</v>
      </c>
      <c r="F22" s="981">
        <f t="shared" si="1"/>
        <v>27.22</v>
      </c>
      <c r="G22" s="982" t="s">
        <v>135</v>
      </c>
      <c r="H22" s="983">
        <v>59</v>
      </c>
      <c r="I22" s="633">
        <f t="shared" si="9"/>
        <v>16737.579999999994</v>
      </c>
      <c r="J22" s="634">
        <f t="shared" si="15"/>
        <v>615</v>
      </c>
      <c r="K22" s="635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593</v>
      </c>
      <c r="T22" s="71">
        <v>65</v>
      </c>
      <c r="U22" s="633">
        <f t="shared" si="11"/>
        <v>10558.719999999996</v>
      </c>
      <c r="V22" s="634">
        <f t="shared" si="16"/>
        <v>388</v>
      </c>
      <c r="W22" s="635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3">
        <f t="shared" si="13"/>
        <v>18506.88</v>
      </c>
      <c r="AI22" s="634">
        <f t="shared" si="17"/>
        <v>680</v>
      </c>
      <c r="AJ22" s="635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9">
        <f t="shared" si="0"/>
        <v>653.28</v>
      </c>
      <c r="E23" s="984">
        <v>44685</v>
      </c>
      <c r="F23" s="981">
        <f t="shared" si="1"/>
        <v>653.28</v>
      </c>
      <c r="G23" s="982" t="s">
        <v>136</v>
      </c>
      <c r="H23" s="983">
        <v>59</v>
      </c>
      <c r="I23" s="633">
        <f t="shared" si="9"/>
        <v>16084.299999999994</v>
      </c>
      <c r="J23" s="634">
        <f t="shared" si="15"/>
        <v>591</v>
      </c>
      <c r="K23" s="635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594</v>
      </c>
      <c r="T23" s="71">
        <v>65</v>
      </c>
      <c r="U23" s="633">
        <f t="shared" si="11"/>
        <v>10286.519999999995</v>
      </c>
      <c r="V23" s="634">
        <f t="shared" si="16"/>
        <v>378</v>
      </c>
      <c r="W23" s="635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3">
        <f t="shared" si="13"/>
        <v>18506.88</v>
      </c>
      <c r="AI23" s="634">
        <f t="shared" si="17"/>
        <v>680</v>
      </c>
      <c r="AJ23" s="635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9">
        <f t="shared" si="0"/>
        <v>871.04</v>
      </c>
      <c r="E24" s="980">
        <v>44686</v>
      </c>
      <c r="F24" s="981">
        <f t="shared" si="1"/>
        <v>871.04</v>
      </c>
      <c r="G24" s="982" t="s">
        <v>140</v>
      </c>
      <c r="H24" s="983">
        <v>59</v>
      </c>
      <c r="I24" s="633">
        <f t="shared" si="9"/>
        <v>15213.259999999995</v>
      </c>
      <c r="J24" s="634">
        <f t="shared" si="15"/>
        <v>559</v>
      </c>
      <c r="K24" s="635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595</v>
      </c>
      <c r="T24" s="71">
        <v>65</v>
      </c>
      <c r="U24" s="633">
        <f t="shared" si="11"/>
        <v>9633.2399999999943</v>
      </c>
      <c r="V24" s="634">
        <f t="shared" si="16"/>
        <v>354</v>
      </c>
      <c r="W24" s="635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3">
        <f t="shared" si="13"/>
        <v>18506.88</v>
      </c>
      <c r="AI24" s="634">
        <f t="shared" si="17"/>
        <v>680</v>
      </c>
      <c r="AJ24" s="635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9">
        <f t="shared" si="0"/>
        <v>54.44</v>
      </c>
      <c r="E25" s="984">
        <v>44687</v>
      </c>
      <c r="F25" s="981">
        <f t="shared" si="1"/>
        <v>54.44</v>
      </c>
      <c r="G25" s="982" t="s">
        <v>141</v>
      </c>
      <c r="H25" s="983">
        <v>59</v>
      </c>
      <c r="I25" s="633">
        <f t="shared" si="9"/>
        <v>15158.819999999994</v>
      </c>
      <c r="J25" s="634">
        <f t="shared" si="15"/>
        <v>557</v>
      </c>
      <c r="K25" s="635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596</v>
      </c>
      <c r="T25" s="71">
        <v>65</v>
      </c>
      <c r="U25" s="633">
        <f t="shared" si="11"/>
        <v>9415.4799999999941</v>
      </c>
      <c r="V25" s="634">
        <f t="shared" si="16"/>
        <v>346</v>
      </c>
      <c r="W25" s="635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3">
        <f t="shared" si="13"/>
        <v>18506.88</v>
      </c>
      <c r="AI25" s="634">
        <f t="shared" si="17"/>
        <v>680</v>
      </c>
      <c r="AJ25" s="635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9">
        <f t="shared" si="0"/>
        <v>136.1</v>
      </c>
      <c r="E26" s="980">
        <v>44687</v>
      </c>
      <c r="F26" s="981">
        <f t="shared" si="1"/>
        <v>136.1</v>
      </c>
      <c r="G26" s="982" t="s">
        <v>143</v>
      </c>
      <c r="H26" s="983">
        <v>59</v>
      </c>
      <c r="I26" s="633">
        <f t="shared" si="9"/>
        <v>15022.719999999994</v>
      </c>
      <c r="J26" s="634">
        <f t="shared" si="15"/>
        <v>552</v>
      </c>
      <c r="K26" s="635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606</v>
      </c>
      <c r="T26" s="71">
        <v>65</v>
      </c>
      <c r="U26" s="633">
        <f t="shared" si="11"/>
        <v>8762.1999999999935</v>
      </c>
      <c r="V26" s="634">
        <f t="shared" si="16"/>
        <v>322</v>
      </c>
      <c r="W26" s="635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3">
        <f t="shared" si="13"/>
        <v>18506.88</v>
      </c>
      <c r="AI26" s="634">
        <f t="shared" si="17"/>
        <v>680</v>
      </c>
      <c r="AJ26" s="635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9">
        <f t="shared" si="0"/>
        <v>272.2</v>
      </c>
      <c r="E27" s="980">
        <v>44687</v>
      </c>
      <c r="F27" s="981">
        <f t="shared" si="1"/>
        <v>272.2</v>
      </c>
      <c r="G27" s="982" t="s">
        <v>144</v>
      </c>
      <c r="H27" s="983">
        <v>59</v>
      </c>
      <c r="I27" s="633">
        <f t="shared" si="9"/>
        <v>14750.519999999993</v>
      </c>
      <c r="J27" s="634">
        <f t="shared" si="15"/>
        <v>542</v>
      </c>
      <c r="K27" s="635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619</v>
      </c>
      <c r="T27" s="71">
        <v>65</v>
      </c>
      <c r="U27" s="633">
        <f t="shared" si="11"/>
        <v>8734.9799999999941</v>
      </c>
      <c r="V27" s="634">
        <f t="shared" si="16"/>
        <v>321</v>
      </c>
      <c r="W27" s="635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3">
        <f t="shared" si="13"/>
        <v>18506.88</v>
      </c>
      <c r="AI27" s="634">
        <f t="shared" si="17"/>
        <v>680</v>
      </c>
      <c r="AJ27" s="635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9">
        <f t="shared" si="0"/>
        <v>244.98</v>
      </c>
      <c r="E28" s="980">
        <v>44688</v>
      </c>
      <c r="F28" s="981">
        <f t="shared" si="1"/>
        <v>244.98</v>
      </c>
      <c r="G28" s="982" t="s">
        <v>146</v>
      </c>
      <c r="H28" s="983">
        <v>59</v>
      </c>
      <c r="I28" s="633">
        <f t="shared" si="9"/>
        <v>14505.539999999994</v>
      </c>
      <c r="J28" s="634">
        <f t="shared" si="15"/>
        <v>533</v>
      </c>
      <c r="K28" s="635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623</v>
      </c>
      <c r="T28" s="71">
        <v>65</v>
      </c>
      <c r="U28" s="633">
        <f t="shared" si="11"/>
        <v>8571.6599999999944</v>
      </c>
      <c r="V28" s="634">
        <f t="shared" si="16"/>
        <v>315</v>
      </c>
      <c r="W28" s="635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3">
        <f t="shared" si="13"/>
        <v>18506.88</v>
      </c>
      <c r="AI28" s="634">
        <f t="shared" si="17"/>
        <v>680</v>
      </c>
      <c r="AJ28" s="635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9">
        <f t="shared" si="0"/>
        <v>272.2</v>
      </c>
      <c r="E29" s="980">
        <v>44688</v>
      </c>
      <c r="F29" s="981">
        <f t="shared" si="1"/>
        <v>272.2</v>
      </c>
      <c r="G29" s="982" t="s">
        <v>149</v>
      </c>
      <c r="H29" s="983">
        <v>59</v>
      </c>
      <c r="I29" s="633">
        <f t="shared" si="9"/>
        <v>14233.339999999993</v>
      </c>
      <c r="J29" s="636">
        <f t="shared" si="15"/>
        <v>523</v>
      </c>
      <c r="K29" s="635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626</v>
      </c>
      <c r="T29" s="71">
        <v>65</v>
      </c>
      <c r="U29" s="633">
        <f t="shared" si="11"/>
        <v>7918.3799999999947</v>
      </c>
      <c r="V29" s="636">
        <f t="shared" si="16"/>
        <v>291</v>
      </c>
      <c r="W29" s="635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3">
        <f t="shared" si="13"/>
        <v>18506.88</v>
      </c>
      <c r="AI29" s="636">
        <f t="shared" si="17"/>
        <v>680</v>
      </c>
      <c r="AJ29" s="635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9">
        <f t="shared" si="0"/>
        <v>653.28</v>
      </c>
      <c r="E30" s="980">
        <v>44688</v>
      </c>
      <c r="F30" s="981">
        <f t="shared" si="1"/>
        <v>653.28</v>
      </c>
      <c r="G30" s="985" t="s">
        <v>150</v>
      </c>
      <c r="H30" s="986">
        <v>59</v>
      </c>
      <c r="I30" s="633">
        <f t="shared" si="9"/>
        <v>13580.059999999992</v>
      </c>
      <c r="J30" s="636">
        <f t="shared" si="15"/>
        <v>499</v>
      </c>
      <c r="K30" s="635">
        <f t="shared" si="6"/>
        <v>38543.519999999997</v>
      </c>
      <c r="M30" s="240"/>
      <c r="N30" s="2">
        <v>27.22</v>
      </c>
      <c r="O30" s="15"/>
      <c r="P30" s="388">
        <f t="shared" si="2"/>
        <v>0</v>
      </c>
      <c r="Q30" s="326"/>
      <c r="R30" s="69">
        <f t="shared" si="3"/>
        <v>0</v>
      </c>
      <c r="S30" s="265"/>
      <c r="T30" s="266"/>
      <c r="U30" s="633">
        <f t="shared" si="11"/>
        <v>7918.3799999999947</v>
      </c>
      <c r="V30" s="636">
        <f t="shared" si="16"/>
        <v>291</v>
      </c>
      <c r="W30" s="635">
        <f t="shared" si="7"/>
        <v>0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3">
        <f t="shared" si="13"/>
        <v>18506.88</v>
      </c>
      <c r="AI30" s="636">
        <f t="shared" si="17"/>
        <v>680</v>
      </c>
      <c r="AJ30" s="635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9">
        <f t="shared" si="0"/>
        <v>81.66</v>
      </c>
      <c r="E31" s="980">
        <v>44690</v>
      </c>
      <c r="F31" s="981">
        <f t="shared" si="1"/>
        <v>81.66</v>
      </c>
      <c r="G31" s="985" t="s">
        <v>151</v>
      </c>
      <c r="H31" s="986">
        <v>59</v>
      </c>
      <c r="I31" s="633">
        <f t="shared" si="9"/>
        <v>13498.399999999992</v>
      </c>
      <c r="J31" s="636">
        <f t="shared" si="15"/>
        <v>496</v>
      </c>
      <c r="K31" s="635">
        <f t="shared" si="6"/>
        <v>4817.9399999999996</v>
      </c>
      <c r="M31" s="240"/>
      <c r="N31" s="2">
        <v>27.22</v>
      </c>
      <c r="O31" s="15"/>
      <c r="P31" s="388">
        <f t="shared" si="2"/>
        <v>0</v>
      </c>
      <c r="Q31" s="326"/>
      <c r="R31" s="69">
        <f t="shared" si="3"/>
        <v>0</v>
      </c>
      <c r="S31" s="265"/>
      <c r="T31" s="266"/>
      <c r="U31" s="633">
        <f t="shared" si="11"/>
        <v>7918.3799999999947</v>
      </c>
      <c r="V31" s="636">
        <f t="shared" si="16"/>
        <v>291</v>
      </c>
      <c r="W31" s="635">
        <f t="shared" si="7"/>
        <v>0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3">
        <f t="shared" si="13"/>
        <v>18506.88</v>
      </c>
      <c r="AI31" s="636">
        <f t="shared" si="17"/>
        <v>680</v>
      </c>
      <c r="AJ31" s="635">
        <f t="shared" si="8"/>
        <v>0</v>
      </c>
    </row>
    <row r="32" spans="1:36" x14ac:dyDescent="0.25">
      <c r="B32" s="2">
        <v>27.22</v>
      </c>
      <c r="C32" s="15">
        <v>3</v>
      </c>
      <c r="D32" s="979">
        <f t="shared" si="0"/>
        <v>81.66</v>
      </c>
      <c r="E32" s="980">
        <v>44690</v>
      </c>
      <c r="F32" s="981">
        <f t="shared" si="1"/>
        <v>81.66</v>
      </c>
      <c r="G32" s="985" t="s">
        <v>152</v>
      </c>
      <c r="H32" s="986">
        <v>59</v>
      </c>
      <c r="I32" s="633">
        <f t="shared" si="9"/>
        <v>13416.739999999993</v>
      </c>
      <c r="J32" s="636">
        <f t="shared" si="15"/>
        <v>493</v>
      </c>
      <c r="K32" s="635">
        <f t="shared" si="6"/>
        <v>4817.9399999999996</v>
      </c>
      <c r="N32" s="2">
        <v>27.22</v>
      </c>
      <c r="O32" s="15"/>
      <c r="P32" s="388">
        <f t="shared" si="2"/>
        <v>0</v>
      </c>
      <c r="Q32" s="326"/>
      <c r="R32" s="69">
        <f t="shared" si="3"/>
        <v>0</v>
      </c>
      <c r="S32" s="265"/>
      <c r="T32" s="266"/>
      <c r="U32" s="633">
        <f t="shared" si="11"/>
        <v>7918.3799999999947</v>
      </c>
      <c r="V32" s="636">
        <f t="shared" si="16"/>
        <v>291</v>
      </c>
      <c r="W32" s="635">
        <f t="shared" si="7"/>
        <v>0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3">
        <f t="shared" si="13"/>
        <v>18506.88</v>
      </c>
      <c r="AI32" s="636">
        <f t="shared" si="17"/>
        <v>680</v>
      </c>
      <c r="AJ32" s="635">
        <f t="shared" si="8"/>
        <v>0</v>
      </c>
    </row>
    <row r="33" spans="2:36" x14ac:dyDescent="0.25">
      <c r="B33" s="2">
        <v>27.22</v>
      </c>
      <c r="C33" s="15">
        <v>2</v>
      </c>
      <c r="D33" s="979">
        <f t="shared" si="0"/>
        <v>54.44</v>
      </c>
      <c r="E33" s="980">
        <v>44690</v>
      </c>
      <c r="F33" s="981">
        <f t="shared" si="1"/>
        <v>54.44</v>
      </c>
      <c r="G33" s="985" t="s">
        <v>153</v>
      </c>
      <c r="H33" s="986">
        <v>59</v>
      </c>
      <c r="I33" s="633">
        <f t="shared" si="9"/>
        <v>13362.299999999992</v>
      </c>
      <c r="J33" s="636">
        <f t="shared" si="15"/>
        <v>491</v>
      </c>
      <c r="K33" s="635">
        <f t="shared" si="6"/>
        <v>3211.96</v>
      </c>
      <c r="N33" s="2">
        <v>27.22</v>
      </c>
      <c r="O33" s="15"/>
      <c r="P33" s="388">
        <f t="shared" si="2"/>
        <v>0</v>
      </c>
      <c r="Q33" s="326"/>
      <c r="R33" s="69">
        <f t="shared" si="3"/>
        <v>0</v>
      </c>
      <c r="S33" s="265"/>
      <c r="T33" s="266"/>
      <c r="U33" s="633">
        <f t="shared" si="11"/>
        <v>7918.3799999999947</v>
      </c>
      <c r="V33" s="636">
        <f t="shared" si="16"/>
        <v>291</v>
      </c>
      <c r="W33" s="635">
        <f t="shared" si="7"/>
        <v>0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3">
        <f t="shared" si="13"/>
        <v>18506.88</v>
      </c>
      <c r="AI33" s="636">
        <f t="shared" si="17"/>
        <v>680</v>
      </c>
      <c r="AJ33" s="635">
        <f t="shared" si="8"/>
        <v>0</v>
      </c>
    </row>
    <row r="34" spans="2:36" x14ac:dyDescent="0.25">
      <c r="B34" s="2">
        <v>27.22</v>
      </c>
      <c r="C34" s="15">
        <v>2</v>
      </c>
      <c r="D34" s="979">
        <f t="shared" si="0"/>
        <v>54.44</v>
      </c>
      <c r="E34" s="980">
        <v>44690</v>
      </c>
      <c r="F34" s="981">
        <f t="shared" si="1"/>
        <v>54.44</v>
      </c>
      <c r="G34" s="982" t="s">
        <v>154</v>
      </c>
      <c r="H34" s="983">
        <v>59</v>
      </c>
      <c r="I34" s="633">
        <f t="shared" si="9"/>
        <v>13307.859999999991</v>
      </c>
      <c r="J34" s="634">
        <f t="shared" si="15"/>
        <v>489</v>
      </c>
      <c r="K34" s="635">
        <f t="shared" si="6"/>
        <v>3211.96</v>
      </c>
      <c r="N34" s="2">
        <v>27.22</v>
      </c>
      <c r="O34" s="15"/>
      <c r="P34" s="388">
        <f t="shared" si="2"/>
        <v>0</v>
      </c>
      <c r="Q34" s="326"/>
      <c r="R34" s="69">
        <f t="shared" si="3"/>
        <v>0</v>
      </c>
      <c r="S34" s="70"/>
      <c r="T34" s="71"/>
      <c r="U34" s="633">
        <f t="shared" si="11"/>
        <v>7918.3799999999947</v>
      </c>
      <c r="V34" s="634">
        <f t="shared" si="16"/>
        <v>291</v>
      </c>
      <c r="W34" s="635">
        <f t="shared" si="7"/>
        <v>0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3">
        <f t="shared" si="13"/>
        <v>18506.88</v>
      </c>
      <c r="AI34" s="634">
        <f t="shared" si="17"/>
        <v>680</v>
      </c>
      <c r="AJ34" s="635">
        <f t="shared" si="8"/>
        <v>0</v>
      </c>
    </row>
    <row r="35" spans="2:36" x14ac:dyDescent="0.25">
      <c r="B35" s="2">
        <v>27.22</v>
      </c>
      <c r="C35" s="15">
        <v>2</v>
      </c>
      <c r="D35" s="979">
        <f t="shared" ref="D35:D74" si="18">C35*B35</f>
        <v>54.44</v>
      </c>
      <c r="E35" s="980">
        <v>44690</v>
      </c>
      <c r="F35" s="981">
        <f t="shared" ref="F35:F74" si="19">D35</f>
        <v>54.44</v>
      </c>
      <c r="G35" s="982" t="s">
        <v>155</v>
      </c>
      <c r="H35" s="983">
        <v>59</v>
      </c>
      <c r="I35" s="633">
        <f t="shared" si="9"/>
        <v>13253.419999999991</v>
      </c>
      <c r="J35" s="634">
        <f t="shared" si="15"/>
        <v>487</v>
      </c>
      <c r="K35" s="635">
        <f t="shared" si="6"/>
        <v>3211.96</v>
      </c>
      <c r="N35" s="2">
        <v>27.22</v>
      </c>
      <c r="O35" s="15"/>
      <c r="P35" s="388">
        <f t="shared" si="2"/>
        <v>0</v>
      </c>
      <c r="Q35" s="326"/>
      <c r="R35" s="69">
        <f t="shared" si="3"/>
        <v>0</v>
      </c>
      <c r="S35" s="70"/>
      <c r="T35" s="71"/>
      <c r="U35" s="633">
        <f t="shared" si="11"/>
        <v>7918.3799999999947</v>
      </c>
      <c r="V35" s="634">
        <f t="shared" si="16"/>
        <v>291</v>
      </c>
      <c r="W35" s="635">
        <f t="shared" si="7"/>
        <v>0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3">
        <f t="shared" si="13"/>
        <v>18506.88</v>
      </c>
      <c r="AI35" s="634">
        <f t="shared" si="17"/>
        <v>680</v>
      </c>
      <c r="AJ35" s="635">
        <f t="shared" si="8"/>
        <v>0</v>
      </c>
    </row>
    <row r="36" spans="2:36" x14ac:dyDescent="0.25">
      <c r="B36" s="2">
        <v>27.22</v>
      </c>
      <c r="C36" s="15">
        <v>1</v>
      </c>
      <c r="D36" s="979">
        <f t="shared" si="18"/>
        <v>27.22</v>
      </c>
      <c r="E36" s="980">
        <v>44690</v>
      </c>
      <c r="F36" s="981">
        <f t="shared" si="19"/>
        <v>27.22</v>
      </c>
      <c r="G36" s="982" t="s">
        <v>157</v>
      </c>
      <c r="H36" s="983">
        <v>59</v>
      </c>
      <c r="I36" s="633">
        <f t="shared" si="9"/>
        <v>13226.199999999992</v>
      </c>
      <c r="J36" s="634">
        <f t="shared" si="15"/>
        <v>486</v>
      </c>
      <c r="K36" s="635">
        <f t="shared" si="6"/>
        <v>1605.98</v>
      </c>
      <c r="N36" s="2">
        <v>27.22</v>
      </c>
      <c r="O36" s="15"/>
      <c r="P36" s="388">
        <f t="shared" si="2"/>
        <v>0</v>
      </c>
      <c r="Q36" s="326"/>
      <c r="R36" s="69">
        <f t="shared" si="3"/>
        <v>0</v>
      </c>
      <c r="S36" s="70"/>
      <c r="T36" s="71"/>
      <c r="U36" s="633">
        <f t="shared" si="11"/>
        <v>7918.3799999999947</v>
      </c>
      <c r="V36" s="634">
        <f t="shared" si="16"/>
        <v>291</v>
      </c>
      <c r="W36" s="635">
        <f t="shared" si="7"/>
        <v>0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3">
        <f t="shared" si="13"/>
        <v>18506.88</v>
      </c>
      <c r="AI36" s="634">
        <f t="shared" si="17"/>
        <v>680</v>
      </c>
      <c r="AJ36" s="635">
        <f t="shared" si="8"/>
        <v>0</v>
      </c>
    </row>
    <row r="37" spans="2:36" x14ac:dyDescent="0.25">
      <c r="B37" s="2">
        <v>27.22</v>
      </c>
      <c r="C37" s="15">
        <v>32</v>
      </c>
      <c r="D37" s="981">
        <f t="shared" si="18"/>
        <v>871.04</v>
      </c>
      <c r="E37" s="987">
        <v>44691</v>
      </c>
      <c r="F37" s="981">
        <f t="shared" si="19"/>
        <v>871.04</v>
      </c>
      <c r="G37" s="982" t="s">
        <v>159</v>
      </c>
      <c r="H37" s="983">
        <v>59</v>
      </c>
      <c r="I37" s="633">
        <f t="shared" si="9"/>
        <v>12355.159999999993</v>
      </c>
      <c r="J37" s="634">
        <f t="shared" si="15"/>
        <v>454</v>
      </c>
      <c r="K37" s="635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3">
        <f t="shared" si="11"/>
        <v>7918.3799999999947</v>
      </c>
      <c r="V37" s="634">
        <f t="shared" si="16"/>
        <v>291</v>
      </c>
      <c r="W37" s="635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3">
        <f t="shared" si="13"/>
        <v>18506.88</v>
      </c>
      <c r="AI37" s="634">
        <f t="shared" si="17"/>
        <v>680</v>
      </c>
      <c r="AJ37" s="635">
        <f t="shared" si="8"/>
        <v>0</v>
      </c>
    </row>
    <row r="38" spans="2:36" x14ac:dyDescent="0.25">
      <c r="B38" s="2">
        <v>27.22</v>
      </c>
      <c r="C38" s="15">
        <v>3</v>
      </c>
      <c r="D38" s="981">
        <f t="shared" si="18"/>
        <v>81.66</v>
      </c>
      <c r="E38" s="987">
        <v>44692</v>
      </c>
      <c r="F38" s="981">
        <f t="shared" si="19"/>
        <v>81.66</v>
      </c>
      <c r="G38" s="982" t="s">
        <v>160</v>
      </c>
      <c r="H38" s="983">
        <v>59</v>
      </c>
      <c r="I38" s="633">
        <f t="shared" si="9"/>
        <v>12273.499999999993</v>
      </c>
      <c r="J38" s="634">
        <f t="shared" si="15"/>
        <v>451</v>
      </c>
      <c r="K38" s="635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3">
        <f t="shared" si="11"/>
        <v>7918.3799999999947</v>
      </c>
      <c r="V38" s="634">
        <f t="shared" si="16"/>
        <v>291</v>
      </c>
      <c r="W38" s="635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3">
        <f t="shared" si="13"/>
        <v>18506.88</v>
      </c>
      <c r="AI38" s="634">
        <f t="shared" si="17"/>
        <v>680</v>
      </c>
      <c r="AJ38" s="635">
        <f t="shared" si="8"/>
        <v>0</v>
      </c>
    </row>
    <row r="39" spans="2:36" x14ac:dyDescent="0.25">
      <c r="B39" s="2">
        <v>27.22</v>
      </c>
      <c r="C39" s="15">
        <v>1</v>
      </c>
      <c r="D39" s="981">
        <f t="shared" si="18"/>
        <v>27.22</v>
      </c>
      <c r="E39" s="987">
        <v>44692</v>
      </c>
      <c r="F39" s="981">
        <f t="shared" si="19"/>
        <v>27.22</v>
      </c>
      <c r="G39" s="982" t="s">
        <v>164</v>
      </c>
      <c r="H39" s="983">
        <v>59</v>
      </c>
      <c r="I39" s="633">
        <f t="shared" si="9"/>
        <v>12246.279999999993</v>
      </c>
      <c r="J39" s="634">
        <f t="shared" si="15"/>
        <v>450</v>
      </c>
      <c r="K39" s="635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3">
        <f t="shared" si="11"/>
        <v>7918.3799999999947</v>
      </c>
      <c r="V39" s="634">
        <f t="shared" si="16"/>
        <v>291</v>
      </c>
      <c r="W39" s="635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3">
        <f t="shared" si="13"/>
        <v>18506.88</v>
      </c>
      <c r="AI39" s="634">
        <f t="shared" si="17"/>
        <v>680</v>
      </c>
      <c r="AJ39" s="635">
        <f t="shared" si="8"/>
        <v>0</v>
      </c>
    </row>
    <row r="40" spans="2:36" x14ac:dyDescent="0.25">
      <c r="B40" s="2">
        <v>27.22</v>
      </c>
      <c r="C40" s="15">
        <v>32</v>
      </c>
      <c r="D40" s="981">
        <f t="shared" si="18"/>
        <v>871.04</v>
      </c>
      <c r="E40" s="987">
        <v>44692</v>
      </c>
      <c r="F40" s="981">
        <f t="shared" si="19"/>
        <v>871.04</v>
      </c>
      <c r="G40" s="982" t="s">
        <v>169</v>
      </c>
      <c r="H40" s="983">
        <v>59</v>
      </c>
      <c r="I40" s="633">
        <f t="shared" si="9"/>
        <v>11375.239999999994</v>
      </c>
      <c r="J40" s="634">
        <f t="shared" si="15"/>
        <v>418</v>
      </c>
      <c r="K40" s="635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3">
        <f t="shared" si="11"/>
        <v>7918.3799999999947</v>
      </c>
      <c r="V40" s="634">
        <f t="shared" si="16"/>
        <v>291</v>
      </c>
      <c r="W40" s="635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3">
        <f t="shared" si="13"/>
        <v>18506.88</v>
      </c>
      <c r="AI40" s="634">
        <f t="shared" si="17"/>
        <v>680</v>
      </c>
      <c r="AJ40" s="635">
        <f t="shared" si="8"/>
        <v>0</v>
      </c>
    </row>
    <row r="41" spans="2:36" x14ac:dyDescent="0.25">
      <c r="B41" s="2">
        <v>27.22</v>
      </c>
      <c r="C41" s="15">
        <v>2</v>
      </c>
      <c r="D41" s="981">
        <f t="shared" si="18"/>
        <v>54.44</v>
      </c>
      <c r="E41" s="987">
        <v>44693</v>
      </c>
      <c r="F41" s="981">
        <f t="shared" si="19"/>
        <v>54.44</v>
      </c>
      <c r="G41" s="982" t="s">
        <v>168</v>
      </c>
      <c r="H41" s="983">
        <v>59</v>
      </c>
      <c r="I41" s="633">
        <f t="shared" si="9"/>
        <v>11320.799999999994</v>
      </c>
      <c r="J41" s="634">
        <f t="shared" si="15"/>
        <v>416</v>
      </c>
      <c r="K41" s="635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3">
        <f t="shared" si="11"/>
        <v>7918.3799999999947</v>
      </c>
      <c r="V41" s="634">
        <f t="shared" si="16"/>
        <v>291</v>
      </c>
      <c r="W41" s="635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3">
        <f t="shared" si="13"/>
        <v>18506.88</v>
      </c>
      <c r="AI41" s="634">
        <f t="shared" si="17"/>
        <v>680</v>
      </c>
      <c r="AJ41" s="635">
        <f t="shared" si="8"/>
        <v>0</v>
      </c>
    </row>
    <row r="42" spans="2:36" x14ac:dyDescent="0.25">
      <c r="B42" s="2">
        <v>27.22</v>
      </c>
      <c r="C42" s="15">
        <v>1</v>
      </c>
      <c r="D42" s="981">
        <f t="shared" si="18"/>
        <v>27.22</v>
      </c>
      <c r="E42" s="987">
        <v>44693</v>
      </c>
      <c r="F42" s="981">
        <f t="shared" si="19"/>
        <v>27.22</v>
      </c>
      <c r="G42" s="982" t="s">
        <v>172</v>
      </c>
      <c r="H42" s="983">
        <v>59</v>
      </c>
      <c r="I42" s="633">
        <f t="shared" si="9"/>
        <v>11293.579999999994</v>
      </c>
      <c r="J42" s="634">
        <f t="shared" si="15"/>
        <v>415</v>
      </c>
      <c r="K42" s="635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3">
        <f t="shared" si="11"/>
        <v>7918.3799999999947</v>
      </c>
      <c r="V42" s="634">
        <f t="shared" si="16"/>
        <v>291</v>
      </c>
      <c r="W42" s="635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3">
        <f t="shared" si="13"/>
        <v>18506.88</v>
      </c>
      <c r="AI42" s="634">
        <f t="shared" si="17"/>
        <v>680</v>
      </c>
      <c r="AJ42" s="635">
        <f t="shared" si="8"/>
        <v>0</v>
      </c>
    </row>
    <row r="43" spans="2:36" x14ac:dyDescent="0.25">
      <c r="B43" s="2">
        <v>27.22</v>
      </c>
      <c r="C43" s="15">
        <v>1</v>
      </c>
      <c r="D43" s="981">
        <f t="shared" si="18"/>
        <v>27.22</v>
      </c>
      <c r="E43" s="987">
        <v>44693</v>
      </c>
      <c r="F43" s="981">
        <f t="shared" si="19"/>
        <v>27.22</v>
      </c>
      <c r="G43" s="982" t="s">
        <v>174</v>
      </c>
      <c r="H43" s="983">
        <v>59</v>
      </c>
      <c r="I43" s="633">
        <f t="shared" si="9"/>
        <v>11266.359999999995</v>
      </c>
      <c r="J43" s="634">
        <f t="shared" si="15"/>
        <v>414</v>
      </c>
      <c r="K43" s="635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3">
        <f t="shared" si="11"/>
        <v>7918.3799999999947</v>
      </c>
      <c r="V43" s="634">
        <f t="shared" si="16"/>
        <v>291</v>
      </c>
      <c r="W43" s="635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3">
        <f t="shared" si="13"/>
        <v>18506.88</v>
      </c>
      <c r="AI43" s="634">
        <f t="shared" si="17"/>
        <v>680</v>
      </c>
      <c r="AJ43" s="635">
        <f t="shared" si="8"/>
        <v>0</v>
      </c>
    </row>
    <row r="44" spans="2:36" x14ac:dyDescent="0.25">
      <c r="B44" s="2">
        <v>27.22</v>
      </c>
      <c r="C44" s="15">
        <v>4</v>
      </c>
      <c r="D44" s="981">
        <f t="shared" si="18"/>
        <v>108.88</v>
      </c>
      <c r="E44" s="987">
        <v>44694</v>
      </c>
      <c r="F44" s="981">
        <f t="shared" si="19"/>
        <v>108.88</v>
      </c>
      <c r="G44" s="982" t="s">
        <v>175</v>
      </c>
      <c r="H44" s="983">
        <v>59</v>
      </c>
      <c r="I44" s="633">
        <f t="shared" si="9"/>
        <v>11157.479999999996</v>
      </c>
      <c r="J44" s="634">
        <f t="shared" si="15"/>
        <v>410</v>
      </c>
      <c r="K44" s="635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3">
        <f t="shared" si="11"/>
        <v>7918.3799999999947</v>
      </c>
      <c r="V44" s="634">
        <f t="shared" si="16"/>
        <v>291</v>
      </c>
      <c r="W44" s="635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3">
        <f t="shared" si="13"/>
        <v>18506.88</v>
      </c>
      <c r="AI44" s="634">
        <f t="shared" si="17"/>
        <v>680</v>
      </c>
      <c r="AJ44" s="635">
        <f t="shared" si="8"/>
        <v>0</v>
      </c>
    </row>
    <row r="45" spans="2:36" x14ac:dyDescent="0.25">
      <c r="B45" s="2">
        <v>27.22</v>
      </c>
      <c r="C45" s="15">
        <v>3</v>
      </c>
      <c r="D45" s="981">
        <f t="shared" si="18"/>
        <v>81.66</v>
      </c>
      <c r="E45" s="987">
        <v>44694</v>
      </c>
      <c r="F45" s="981">
        <f t="shared" si="19"/>
        <v>81.66</v>
      </c>
      <c r="G45" s="982" t="s">
        <v>176</v>
      </c>
      <c r="H45" s="983">
        <v>59</v>
      </c>
      <c r="I45" s="633">
        <f t="shared" si="9"/>
        <v>11075.819999999996</v>
      </c>
      <c r="J45" s="634">
        <f t="shared" si="15"/>
        <v>407</v>
      </c>
      <c r="K45" s="635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3">
        <f t="shared" si="11"/>
        <v>7918.3799999999947</v>
      </c>
      <c r="V45" s="634">
        <f t="shared" si="16"/>
        <v>291</v>
      </c>
      <c r="W45" s="635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3">
        <f t="shared" si="13"/>
        <v>18506.88</v>
      </c>
      <c r="AI45" s="634">
        <f t="shared" si="17"/>
        <v>680</v>
      </c>
      <c r="AJ45" s="635">
        <f t="shared" si="8"/>
        <v>0</v>
      </c>
    </row>
    <row r="46" spans="2:36" x14ac:dyDescent="0.25">
      <c r="B46" s="2">
        <v>27.22</v>
      </c>
      <c r="C46" s="15">
        <v>10</v>
      </c>
      <c r="D46" s="981">
        <f t="shared" si="18"/>
        <v>272.2</v>
      </c>
      <c r="E46" s="987">
        <v>44694</v>
      </c>
      <c r="F46" s="981">
        <f t="shared" si="19"/>
        <v>272.2</v>
      </c>
      <c r="G46" s="982" t="s">
        <v>177</v>
      </c>
      <c r="H46" s="983">
        <v>59</v>
      </c>
      <c r="I46" s="633">
        <f t="shared" si="9"/>
        <v>10803.619999999995</v>
      </c>
      <c r="J46" s="634">
        <f t="shared" si="15"/>
        <v>397</v>
      </c>
      <c r="K46" s="635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3">
        <f t="shared" si="11"/>
        <v>7918.3799999999947</v>
      </c>
      <c r="V46" s="634">
        <f t="shared" si="16"/>
        <v>291</v>
      </c>
      <c r="W46" s="635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3">
        <f t="shared" si="13"/>
        <v>18506.88</v>
      </c>
      <c r="AI46" s="634">
        <f t="shared" si="17"/>
        <v>680</v>
      </c>
      <c r="AJ46" s="635">
        <f t="shared" si="8"/>
        <v>0</v>
      </c>
    </row>
    <row r="47" spans="2:36" x14ac:dyDescent="0.25">
      <c r="B47" s="2">
        <v>27.22</v>
      </c>
      <c r="C47" s="15">
        <v>1</v>
      </c>
      <c r="D47" s="981">
        <f t="shared" si="18"/>
        <v>27.22</v>
      </c>
      <c r="E47" s="987">
        <v>44694</v>
      </c>
      <c r="F47" s="981">
        <f t="shared" si="19"/>
        <v>27.22</v>
      </c>
      <c r="G47" s="982" t="s">
        <v>178</v>
      </c>
      <c r="H47" s="983">
        <v>59</v>
      </c>
      <c r="I47" s="633">
        <f t="shared" si="9"/>
        <v>10776.399999999996</v>
      </c>
      <c r="J47" s="634">
        <f t="shared" si="15"/>
        <v>396</v>
      </c>
      <c r="K47" s="635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3">
        <f t="shared" si="11"/>
        <v>7918.3799999999947</v>
      </c>
      <c r="V47" s="634">
        <f t="shared" si="16"/>
        <v>291</v>
      </c>
      <c r="W47" s="635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3">
        <f t="shared" si="13"/>
        <v>18506.88</v>
      </c>
      <c r="AI47" s="634">
        <f t="shared" si="17"/>
        <v>680</v>
      </c>
      <c r="AJ47" s="635">
        <f t="shared" si="8"/>
        <v>0</v>
      </c>
    </row>
    <row r="48" spans="2:36" x14ac:dyDescent="0.25">
      <c r="B48" s="2">
        <v>27.22</v>
      </c>
      <c r="C48" s="15">
        <v>1</v>
      </c>
      <c r="D48" s="981">
        <f t="shared" si="18"/>
        <v>27.22</v>
      </c>
      <c r="E48" s="987">
        <v>44695</v>
      </c>
      <c r="F48" s="981">
        <f t="shared" si="19"/>
        <v>27.22</v>
      </c>
      <c r="G48" s="982" t="s">
        <v>185</v>
      </c>
      <c r="H48" s="983">
        <v>59</v>
      </c>
      <c r="I48" s="633">
        <f t="shared" si="9"/>
        <v>10749.179999999997</v>
      </c>
      <c r="J48" s="634">
        <f t="shared" si="15"/>
        <v>395</v>
      </c>
      <c r="K48" s="635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3">
        <f t="shared" si="11"/>
        <v>7918.3799999999947</v>
      </c>
      <c r="V48" s="634">
        <f t="shared" si="16"/>
        <v>291</v>
      </c>
      <c r="W48" s="635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3">
        <f t="shared" si="13"/>
        <v>18506.88</v>
      </c>
      <c r="AI48" s="634">
        <f t="shared" si="17"/>
        <v>680</v>
      </c>
      <c r="AJ48" s="635">
        <f t="shared" si="8"/>
        <v>0</v>
      </c>
    </row>
    <row r="49" spans="1:36" x14ac:dyDescent="0.25">
      <c r="B49" s="2">
        <v>27.22</v>
      </c>
      <c r="C49" s="15">
        <v>32</v>
      </c>
      <c r="D49" s="981">
        <f t="shared" si="18"/>
        <v>871.04</v>
      </c>
      <c r="E49" s="987">
        <v>44695</v>
      </c>
      <c r="F49" s="981">
        <f t="shared" si="19"/>
        <v>871.04</v>
      </c>
      <c r="G49" s="982" t="s">
        <v>166</v>
      </c>
      <c r="H49" s="986">
        <v>59</v>
      </c>
      <c r="I49" s="633">
        <f t="shared" si="9"/>
        <v>9878.1399999999958</v>
      </c>
      <c r="J49" s="634">
        <f t="shared" si="15"/>
        <v>363</v>
      </c>
      <c r="K49" s="635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3">
        <f t="shared" si="11"/>
        <v>7918.3799999999947</v>
      </c>
      <c r="V49" s="634">
        <f t="shared" si="16"/>
        <v>291</v>
      </c>
      <c r="W49" s="635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3">
        <f t="shared" si="13"/>
        <v>18506.88</v>
      </c>
      <c r="AI49" s="634">
        <f t="shared" si="17"/>
        <v>680</v>
      </c>
      <c r="AJ49" s="635">
        <f t="shared" si="8"/>
        <v>0</v>
      </c>
    </row>
    <row r="50" spans="1:36" x14ac:dyDescent="0.25">
      <c r="B50" s="2">
        <v>27.22</v>
      </c>
      <c r="C50" s="15">
        <v>5</v>
      </c>
      <c r="D50" s="981">
        <f t="shared" si="18"/>
        <v>136.1</v>
      </c>
      <c r="E50" s="987">
        <v>44695</v>
      </c>
      <c r="F50" s="981">
        <f t="shared" si="19"/>
        <v>136.1</v>
      </c>
      <c r="G50" s="982" t="s">
        <v>187</v>
      </c>
      <c r="H50" s="983">
        <v>59</v>
      </c>
      <c r="I50" s="633">
        <f t="shared" si="9"/>
        <v>9742.0399999999954</v>
      </c>
      <c r="J50" s="634">
        <f t="shared" si="15"/>
        <v>358</v>
      </c>
      <c r="K50" s="635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3">
        <f t="shared" si="11"/>
        <v>7918.3799999999947</v>
      </c>
      <c r="V50" s="634">
        <f t="shared" si="16"/>
        <v>291</v>
      </c>
      <c r="W50" s="635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3">
        <f t="shared" si="13"/>
        <v>18506.88</v>
      </c>
      <c r="AI50" s="634">
        <f t="shared" si="17"/>
        <v>680</v>
      </c>
      <c r="AJ50" s="635">
        <f t="shared" si="8"/>
        <v>0</v>
      </c>
    </row>
    <row r="51" spans="1:36" x14ac:dyDescent="0.25">
      <c r="B51" s="2">
        <v>27.22</v>
      </c>
      <c r="C51" s="15">
        <v>3</v>
      </c>
      <c r="D51" s="981">
        <f t="shared" si="18"/>
        <v>81.66</v>
      </c>
      <c r="E51" s="987">
        <v>44697</v>
      </c>
      <c r="F51" s="981">
        <f t="shared" si="19"/>
        <v>81.66</v>
      </c>
      <c r="G51" s="982" t="s">
        <v>195</v>
      </c>
      <c r="H51" s="983">
        <v>59</v>
      </c>
      <c r="I51" s="633">
        <f t="shared" si="9"/>
        <v>9660.3799999999956</v>
      </c>
      <c r="J51" s="634">
        <f t="shared" si="15"/>
        <v>355</v>
      </c>
      <c r="K51" s="635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3">
        <f t="shared" si="11"/>
        <v>7918.3799999999947</v>
      </c>
      <c r="V51" s="634">
        <f t="shared" si="16"/>
        <v>291</v>
      </c>
      <c r="W51" s="635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3">
        <f t="shared" si="13"/>
        <v>18506.88</v>
      </c>
      <c r="AI51" s="634">
        <f t="shared" si="17"/>
        <v>680</v>
      </c>
      <c r="AJ51" s="635">
        <f t="shared" si="8"/>
        <v>0</v>
      </c>
    </row>
    <row r="52" spans="1:36" x14ac:dyDescent="0.25">
      <c r="B52" s="2">
        <v>27.22</v>
      </c>
      <c r="C52" s="15">
        <v>28</v>
      </c>
      <c r="D52" s="981">
        <f t="shared" si="18"/>
        <v>762.16</v>
      </c>
      <c r="E52" s="987">
        <v>44697</v>
      </c>
      <c r="F52" s="981">
        <f t="shared" si="19"/>
        <v>762.16</v>
      </c>
      <c r="G52" s="982" t="s">
        <v>197</v>
      </c>
      <c r="H52" s="983">
        <v>59</v>
      </c>
      <c r="I52" s="633">
        <f t="shared" si="9"/>
        <v>8898.2199999999957</v>
      </c>
      <c r="J52" s="634">
        <f t="shared" si="15"/>
        <v>327</v>
      </c>
      <c r="K52" s="635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3">
        <f t="shared" si="11"/>
        <v>7918.3799999999947</v>
      </c>
      <c r="V52" s="634">
        <f t="shared" si="16"/>
        <v>291</v>
      </c>
      <c r="W52" s="635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3">
        <f t="shared" si="13"/>
        <v>18506.88</v>
      </c>
      <c r="AI52" s="634">
        <f t="shared" si="17"/>
        <v>680</v>
      </c>
      <c r="AJ52" s="635">
        <f t="shared" si="8"/>
        <v>0</v>
      </c>
    </row>
    <row r="53" spans="1:36" x14ac:dyDescent="0.25">
      <c r="B53" s="2">
        <v>27.22</v>
      </c>
      <c r="C53" s="15">
        <v>3</v>
      </c>
      <c r="D53" s="981">
        <f t="shared" si="18"/>
        <v>81.66</v>
      </c>
      <c r="E53" s="987">
        <v>44698</v>
      </c>
      <c r="F53" s="981">
        <f t="shared" si="19"/>
        <v>81.66</v>
      </c>
      <c r="G53" s="982" t="s">
        <v>188</v>
      </c>
      <c r="H53" s="983">
        <v>59</v>
      </c>
      <c r="I53" s="633">
        <f t="shared" si="9"/>
        <v>8816.5599999999959</v>
      </c>
      <c r="J53" s="634">
        <f t="shared" si="15"/>
        <v>324</v>
      </c>
      <c r="K53" s="635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3">
        <f t="shared" si="11"/>
        <v>7918.3799999999947</v>
      </c>
      <c r="V53" s="634">
        <f t="shared" si="16"/>
        <v>291</v>
      </c>
      <c r="W53" s="635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3">
        <f t="shared" si="13"/>
        <v>18506.88</v>
      </c>
      <c r="AI53" s="634">
        <f t="shared" si="17"/>
        <v>680</v>
      </c>
      <c r="AJ53" s="635">
        <f t="shared" si="8"/>
        <v>0</v>
      </c>
    </row>
    <row r="54" spans="1:36" x14ac:dyDescent="0.25">
      <c r="B54" s="2">
        <v>27.22</v>
      </c>
      <c r="C54" s="15">
        <v>5</v>
      </c>
      <c r="D54" s="981">
        <f t="shared" si="18"/>
        <v>136.1</v>
      </c>
      <c r="E54" s="987">
        <v>44698</v>
      </c>
      <c r="F54" s="981">
        <f t="shared" si="19"/>
        <v>136.1</v>
      </c>
      <c r="G54" s="982" t="s">
        <v>192</v>
      </c>
      <c r="H54" s="983">
        <v>59</v>
      </c>
      <c r="I54" s="633">
        <f t="shared" si="9"/>
        <v>8680.4599999999955</v>
      </c>
      <c r="J54" s="634">
        <f t="shared" si="15"/>
        <v>319</v>
      </c>
      <c r="K54" s="635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3">
        <f t="shared" si="11"/>
        <v>7918.3799999999947</v>
      </c>
      <c r="V54" s="634">
        <f t="shared" si="16"/>
        <v>291</v>
      </c>
      <c r="W54" s="635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3">
        <f t="shared" si="13"/>
        <v>18506.88</v>
      </c>
      <c r="AI54" s="634">
        <f t="shared" si="17"/>
        <v>680</v>
      </c>
      <c r="AJ54" s="635">
        <f t="shared" si="8"/>
        <v>0</v>
      </c>
    </row>
    <row r="55" spans="1:36" x14ac:dyDescent="0.25">
      <c r="B55" s="2">
        <v>27.22</v>
      </c>
      <c r="C55" s="15">
        <v>3</v>
      </c>
      <c r="D55" s="981">
        <f t="shared" si="18"/>
        <v>81.66</v>
      </c>
      <c r="E55" s="987">
        <v>44699</v>
      </c>
      <c r="F55" s="981">
        <f t="shared" si="19"/>
        <v>81.66</v>
      </c>
      <c r="G55" s="982" t="s">
        <v>202</v>
      </c>
      <c r="H55" s="983">
        <v>59</v>
      </c>
      <c r="I55" s="633">
        <f t="shared" si="9"/>
        <v>8598.7999999999956</v>
      </c>
      <c r="J55" s="634">
        <f t="shared" si="15"/>
        <v>316</v>
      </c>
      <c r="K55" s="635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3">
        <f t="shared" si="11"/>
        <v>7918.3799999999947</v>
      </c>
      <c r="V55" s="634">
        <f t="shared" si="16"/>
        <v>291</v>
      </c>
      <c r="W55" s="635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3">
        <f t="shared" si="13"/>
        <v>18506.88</v>
      </c>
      <c r="AI55" s="634">
        <f t="shared" si="17"/>
        <v>680</v>
      </c>
      <c r="AJ55" s="635">
        <f t="shared" si="8"/>
        <v>0</v>
      </c>
    </row>
    <row r="56" spans="1:36" x14ac:dyDescent="0.25">
      <c r="B56" s="2">
        <v>27.22</v>
      </c>
      <c r="C56" s="15">
        <v>1</v>
      </c>
      <c r="D56" s="981">
        <f t="shared" si="18"/>
        <v>27.22</v>
      </c>
      <c r="E56" s="987">
        <v>44699</v>
      </c>
      <c r="F56" s="981">
        <f t="shared" si="19"/>
        <v>27.22</v>
      </c>
      <c r="G56" s="982" t="s">
        <v>203</v>
      </c>
      <c r="H56" s="983">
        <v>59</v>
      </c>
      <c r="I56" s="633">
        <f t="shared" si="9"/>
        <v>8571.5799999999963</v>
      </c>
      <c r="J56" s="634">
        <f t="shared" si="15"/>
        <v>315</v>
      </c>
      <c r="K56" s="635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3">
        <f t="shared" si="11"/>
        <v>7918.3799999999947</v>
      </c>
      <c r="V56" s="634">
        <f t="shared" si="16"/>
        <v>291</v>
      </c>
      <c r="W56" s="635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3">
        <f t="shared" si="13"/>
        <v>18506.88</v>
      </c>
      <c r="AI56" s="634">
        <f t="shared" si="17"/>
        <v>680</v>
      </c>
      <c r="AJ56" s="635">
        <f t="shared" si="8"/>
        <v>0</v>
      </c>
    </row>
    <row r="57" spans="1:36" x14ac:dyDescent="0.25">
      <c r="B57" s="2">
        <v>27.22</v>
      </c>
      <c r="C57" s="15">
        <v>32</v>
      </c>
      <c r="D57" s="981">
        <f t="shared" si="18"/>
        <v>871.04</v>
      </c>
      <c r="E57" s="987">
        <v>44699</v>
      </c>
      <c r="F57" s="981">
        <f t="shared" si="19"/>
        <v>871.04</v>
      </c>
      <c r="G57" s="982" t="s">
        <v>204</v>
      </c>
      <c r="H57" s="983">
        <v>59</v>
      </c>
      <c r="I57" s="633">
        <f t="shared" si="9"/>
        <v>7700.5399999999963</v>
      </c>
      <c r="J57" s="634">
        <f t="shared" si="15"/>
        <v>283</v>
      </c>
      <c r="K57" s="635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3">
        <f t="shared" si="11"/>
        <v>7918.3799999999947</v>
      </c>
      <c r="V57" s="634">
        <f t="shared" si="16"/>
        <v>291</v>
      </c>
      <c r="W57" s="635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3">
        <f t="shared" si="13"/>
        <v>18506.88</v>
      </c>
      <c r="AI57" s="634">
        <f t="shared" si="17"/>
        <v>680</v>
      </c>
      <c r="AJ57" s="635">
        <f t="shared" si="8"/>
        <v>0</v>
      </c>
    </row>
    <row r="58" spans="1:36" x14ac:dyDescent="0.25">
      <c r="B58" s="2">
        <v>27.22</v>
      </c>
      <c r="C58" s="15">
        <v>10</v>
      </c>
      <c r="D58" s="981">
        <f t="shared" si="18"/>
        <v>272.2</v>
      </c>
      <c r="E58" s="987">
        <v>44699</v>
      </c>
      <c r="F58" s="981">
        <f t="shared" si="19"/>
        <v>272.2</v>
      </c>
      <c r="G58" s="982" t="s">
        <v>205</v>
      </c>
      <c r="H58" s="983">
        <v>59</v>
      </c>
      <c r="I58" s="633">
        <f t="shared" si="9"/>
        <v>7428.3399999999965</v>
      </c>
      <c r="J58" s="634">
        <f t="shared" si="15"/>
        <v>273</v>
      </c>
      <c r="K58" s="635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3">
        <f t="shared" si="11"/>
        <v>7918.3799999999947</v>
      </c>
      <c r="V58" s="634">
        <f t="shared" si="16"/>
        <v>291</v>
      </c>
      <c r="W58" s="635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3">
        <f t="shared" si="13"/>
        <v>18506.88</v>
      </c>
      <c r="AI58" s="634">
        <f t="shared" si="17"/>
        <v>680</v>
      </c>
      <c r="AJ58" s="635">
        <f t="shared" si="8"/>
        <v>0</v>
      </c>
    </row>
    <row r="59" spans="1:36" x14ac:dyDescent="0.25">
      <c r="B59" s="2">
        <v>27.22</v>
      </c>
      <c r="C59" s="15">
        <v>1</v>
      </c>
      <c r="D59" s="981">
        <f t="shared" si="18"/>
        <v>27.22</v>
      </c>
      <c r="E59" s="987">
        <v>44699</v>
      </c>
      <c r="F59" s="981">
        <f t="shared" si="19"/>
        <v>27.22</v>
      </c>
      <c r="G59" s="982" t="s">
        <v>206</v>
      </c>
      <c r="H59" s="983">
        <v>59</v>
      </c>
      <c r="I59" s="633">
        <f t="shared" si="9"/>
        <v>7401.1199999999963</v>
      </c>
      <c r="J59" s="634">
        <f t="shared" si="15"/>
        <v>272</v>
      </c>
      <c r="K59" s="635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3">
        <f t="shared" si="11"/>
        <v>7918.3799999999947</v>
      </c>
      <c r="V59" s="634">
        <f t="shared" si="16"/>
        <v>291</v>
      </c>
      <c r="W59" s="635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3">
        <f t="shared" si="13"/>
        <v>18506.88</v>
      </c>
      <c r="AI59" s="634">
        <f t="shared" si="17"/>
        <v>680</v>
      </c>
      <c r="AJ59" s="635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1">
        <f t="shared" si="18"/>
        <v>871.04</v>
      </c>
      <c r="E60" s="987">
        <v>44699</v>
      </c>
      <c r="F60" s="981">
        <f t="shared" si="19"/>
        <v>871.04</v>
      </c>
      <c r="G60" s="982" t="s">
        <v>211</v>
      </c>
      <c r="H60" s="983">
        <v>59</v>
      </c>
      <c r="I60" s="633">
        <f t="shared" si="9"/>
        <v>6530.0799999999963</v>
      </c>
      <c r="J60" s="634">
        <f t="shared" si="15"/>
        <v>240</v>
      </c>
      <c r="K60" s="635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3">
        <f t="shared" si="11"/>
        <v>7918.3799999999947</v>
      </c>
      <c r="V60" s="634">
        <f t="shared" si="16"/>
        <v>291</v>
      </c>
      <c r="W60" s="635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3">
        <f t="shared" si="13"/>
        <v>18506.88</v>
      </c>
      <c r="AI60" s="634">
        <f t="shared" si="17"/>
        <v>680</v>
      </c>
      <c r="AJ60" s="635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1">
        <f t="shared" si="18"/>
        <v>871.04</v>
      </c>
      <c r="E61" s="987">
        <v>44701</v>
      </c>
      <c r="F61" s="981">
        <f t="shared" si="19"/>
        <v>871.04</v>
      </c>
      <c r="G61" s="982" t="s">
        <v>213</v>
      </c>
      <c r="H61" s="983">
        <v>59</v>
      </c>
      <c r="I61" s="633">
        <f t="shared" si="9"/>
        <v>5659.0399999999963</v>
      </c>
      <c r="J61" s="634">
        <f t="shared" si="15"/>
        <v>208</v>
      </c>
      <c r="K61" s="635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3">
        <f t="shared" si="11"/>
        <v>7918.3799999999947</v>
      </c>
      <c r="V61" s="634">
        <f t="shared" si="16"/>
        <v>291</v>
      </c>
      <c r="W61" s="635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3">
        <f t="shared" si="13"/>
        <v>18506.88</v>
      </c>
      <c r="AI61" s="634">
        <f t="shared" si="17"/>
        <v>680</v>
      </c>
      <c r="AJ61" s="635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1">
        <f t="shared" si="18"/>
        <v>136.1</v>
      </c>
      <c r="E62" s="987">
        <v>44702</v>
      </c>
      <c r="F62" s="981">
        <f t="shared" si="19"/>
        <v>136.1</v>
      </c>
      <c r="G62" s="982" t="s">
        <v>216</v>
      </c>
      <c r="H62" s="983">
        <v>59</v>
      </c>
      <c r="I62" s="633">
        <f t="shared" si="9"/>
        <v>5522.939999999996</v>
      </c>
      <c r="J62" s="634">
        <f t="shared" si="15"/>
        <v>203</v>
      </c>
      <c r="K62" s="635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3">
        <f t="shared" si="11"/>
        <v>7918.3799999999947</v>
      </c>
      <c r="V62" s="634">
        <f t="shared" si="16"/>
        <v>291</v>
      </c>
      <c r="W62" s="635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3">
        <f t="shared" si="13"/>
        <v>18506.88</v>
      </c>
      <c r="AI62" s="634">
        <f t="shared" si="17"/>
        <v>680</v>
      </c>
      <c r="AJ62" s="635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3">
        <f t="shared" si="18"/>
        <v>762.16</v>
      </c>
      <c r="E63" s="987">
        <v>44702</v>
      </c>
      <c r="F63" s="981">
        <f t="shared" si="19"/>
        <v>762.16</v>
      </c>
      <c r="G63" s="982" t="s">
        <v>218</v>
      </c>
      <c r="H63" s="983">
        <v>59</v>
      </c>
      <c r="I63" s="633">
        <f t="shared" si="9"/>
        <v>4760.7799999999961</v>
      </c>
      <c r="J63" s="634">
        <f t="shared" si="15"/>
        <v>175</v>
      </c>
      <c r="K63" s="635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3">
        <f t="shared" si="11"/>
        <v>7918.3799999999947</v>
      </c>
      <c r="V63" s="634">
        <f t="shared" si="16"/>
        <v>291</v>
      </c>
      <c r="W63" s="635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3">
        <f t="shared" si="13"/>
        <v>18506.88</v>
      </c>
      <c r="AI63" s="634">
        <f t="shared" si="17"/>
        <v>680</v>
      </c>
      <c r="AJ63" s="635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3">
        <f t="shared" si="18"/>
        <v>27.22</v>
      </c>
      <c r="E64" s="987">
        <v>44704</v>
      </c>
      <c r="F64" s="981">
        <f t="shared" si="19"/>
        <v>27.22</v>
      </c>
      <c r="G64" s="982" t="s">
        <v>234</v>
      </c>
      <c r="H64" s="983">
        <v>59</v>
      </c>
      <c r="I64" s="633">
        <f t="shared" si="9"/>
        <v>4733.5599999999959</v>
      </c>
      <c r="J64" s="634">
        <f t="shared" si="15"/>
        <v>174</v>
      </c>
      <c r="K64" s="635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3">
        <f t="shared" si="11"/>
        <v>7918.3799999999947</v>
      </c>
      <c r="V64" s="634">
        <f t="shared" si="16"/>
        <v>291</v>
      </c>
      <c r="W64" s="635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3">
        <f t="shared" si="13"/>
        <v>18506.88</v>
      </c>
      <c r="AI64" s="634">
        <f t="shared" si="17"/>
        <v>680</v>
      </c>
      <c r="AJ64" s="635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1">
        <f t="shared" si="18"/>
        <v>27.22</v>
      </c>
      <c r="E65" s="987">
        <v>44706</v>
      </c>
      <c r="F65" s="981">
        <f t="shared" si="19"/>
        <v>27.22</v>
      </c>
      <c r="G65" s="982" t="s">
        <v>242</v>
      </c>
      <c r="H65" s="983">
        <v>59</v>
      </c>
      <c r="I65" s="633">
        <f t="shared" si="9"/>
        <v>4706.3399999999956</v>
      </c>
      <c r="J65" s="634">
        <f t="shared" si="15"/>
        <v>173</v>
      </c>
      <c r="K65" s="635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3">
        <f t="shared" si="11"/>
        <v>7918.3799999999947</v>
      </c>
      <c r="V65" s="634">
        <f t="shared" si="16"/>
        <v>291</v>
      </c>
      <c r="W65" s="635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3">
        <f t="shared" si="13"/>
        <v>18506.88</v>
      </c>
      <c r="AI65" s="634">
        <f t="shared" si="17"/>
        <v>680</v>
      </c>
      <c r="AJ65" s="635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1">
        <f t="shared" si="18"/>
        <v>272.2</v>
      </c>
      <c r="E66" s="987">
        <v>44706</v>
      </c>
      <c r="F66" s="981">
        <f t="shared" si="19"/>
        <v>272.2</v>
      </c>
      <c r="G66" s="982" t="s">
        <v>243</v>
      </c>
      <c r="H66" s="983">
        <v>59</v>
      </c>
      <c r="I66" s="633">
        <f t="shared" si="9"/>
        <v>4434.1399999999958</v>
      </c>
      <c r="J66" s="634">
        <f t="shared" si="15"/>
        <v>163</v>
      </c>
      <c r="K66" s="635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3">
        <f t="shared" si="11"/>
        <v>7918.3799999999947</v>
      </c>
      <c r="V66" s="634">
        <f t="shared" si="16"/>
        <v>291</v>
      </c>
      <c r="W66" s="635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3">
        <f t="shared" si="13"/>
        <v>18506.88</v>
      </c>
      <c r="AI66" s="634">
        <f t="shared" si="17"/>
        <v>680</v>
      </c>
      <c r="AJ66" s="635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1">
        <f t="shared" si="18"/>
        <v>1088.8</v>
      </c>
      <c r="E67" s="987">
        <v>44707</v>
      </c>
      <c r="F67" s="981">
        <f t="shared" si="19"/>
        <v>1088.8</v>
      </c>
      <c r="G67" s="982" t="s">
        <v>246</v>
      </c>
      <c r="H67" s="983">
        <v>59</v>
      </c>
      <c r="I67" s="633">
        <f t="shared" si="9"/>
        <v>3345.3399999999956</v>
      </c>
      <c r="J67" s="634">
        <f t="shared" si="15"/>
        <v>123</v>
      </c>
      <c r="K67" s="635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3">
        <f t="shared" si="11"/>
        <v>7918.3799999999947</v>
      </c>
      <c r="V67" s="634">
        <f t="shared" si="16"/>
        <v>291</v>
      </c>
      <c r="W67" s="635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3">
        <f t="shared" si="13"/>
        <v>18506.88</v>
      </c>
      <c r="AI67" s="634">
        <f t="shared" si="17"/>
        <v>680</v>
      </c>
      <c r="AJ67" s="635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1">
        <f t="shared" si="18"/>
        <v>136.1</v>
      </c>
      <c r="E68" s="987">
        <v>44707</v>
      </c>
      <c r="F68" s="981">
        <f t="shared" si="19"/>
        <v>136.1</v>
      </c>
      <c r="G68" s="982" t="s">
        <v>248</v>
      </c>
      <c r="H68" s="983">
        <v>59</v>
      </c>
      <c r="I68" s="633">
        <f t="shared" si="9"/>
        <v>3209.2399999999957</v>
      </c>
      <c r="J68" s="634">
        <f t="shared" si="15"/>
        <v>118</v>
      </c>
      <c r="K68" s="635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3">
        <f t="shared" si="11"/>
        <v>7918.3799999999947</v>
      </c>
      <c r="V68" s="634">
        <f t="shared" si="16"/>
        <v>291</v>
      </c>
      <c r="W68" s="635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3">
        <f t="shared" si="13"/>
        <v>18506.88</v>
      </c>
      <c r="AI68" s="634">
        <f t="shared" si="17"/>
        <v>680</v>
      </c>
      <c r="AJ68" s="635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1">
        <f t="shared" si="18"/>
        <v>27.22</v>
      </c>
      <c r="E69" s="987">
        <v>44708</v>
      </c>
      <c r="F69" s="981">
        <f t="shared" si="19"/>
        <v>27.22</v>
      </c>
      <c r="G69" s="982" t="s">
        <v>251</v>
      </c>
      <c r="H69" s="983">
        <v>59</v>
      </c>
      <c r="I69" s="633">
        <f t="shared" si="9"/>
        <v>3182.0199999999959</v>
      </c>
      <c r="J69" s="634">
        <f t="shared" si="15"/>
        <v>117</v>
      </c>
      <c r="K69" s="635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3">
        <f t="shared" si="11"/>
        <v>7918.3799999999947</v>
      </c>
      <c r="V69" s="634">
        <f t="shared" si="16"/>
        <v>291</v>
      </c>
      <c r="W69" s="635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3">
        <f t="shared" si="13"/>
        <v>18506.88</v>
      </c>
      <c r="AI69" s="634">
        <f t="shared" si="17"/>
        <v>680</v>
      </c>
      <c r="AJ69" s="635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15">
        <f t="shared" si="18"/>
        <v>27.22</v>
      </c>
      <c r="E70" s="1016">
        <v>44708</v>
      </c>
      <c r="F70" s="1017">
        <f t="shared" si="19"/>
        <v>27.22</v>
      </c>
      <c r="G70" s="1018" t="s">
        <v>252</v>
      </c>
      <c r="H70" s="318">
        <v>59</v>
      </c>
      <c r="I70" s="633">
        <f t="shared" si="9"/>
        <v>3154.7999999999961</v>
      </c>
      <c r="J70" s="636">
        <f t="shared" si="15"/>
        <v>116</v>
      </c>
      <c r="K70" s="635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3">
        <f t="shared" si="11"/>
        <v>7918.3799999999947</v>
      </c>
      <c r="V70" s="636">
        <f t="shared" si="16"/>
        <v>291</v>
      </c>
      <c r="W70" s="635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3">
        <f t="shared" si="13"/>
        <v>18506.88</v>
      </c>
      <c r="AI70" s="636">
        <f t="shared" si="17"/>
        <v>680</v>
      </c>
      <c r="AJ70" s="635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15">
        <f t="shared" si="18"/>
        <v>979.92</v>
      </c>
      <c r="E71" s="1016">
        <v>44708</v>
      </c>
      <c r="F71" s="1017">
        <f t="shared" si="19"/>
        <v>979.92</v>
      </c>
      <c r="G71" s="1018" t="s">
        <v>257</v>
      </c>
      <c r="H71" s="318">
        <v>59</v>
      </c>
      <c r="I71" s="633">
        <f t="shared" si="9"/>
        <v>2174.879999999996</v>
      </c>
      <c r="J71" s="636">
        <f t="shared" si="15"/>
        <v>80</v>
      </c>
      <c r="K71" s="635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3">
        <f t="shared" si="11"/>
        <v>7918.3799999999947</v>
      </c>
      <c r="V71" s="636">
        <f t="shared" si="16"/>
        <v>291</v>
      </c>
      <c r="W71" s="635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3">
        <f t="shared" si="13"/>
        <v>18506.88</v>
      </c>
      <c r="AI71" s="636">
        <f t="shared" si="17"/>
        <v>680</v>
      </c>
      <c r="AJ71" s="635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15">
        <f t="shared" si="18"/>
        <v>27.22</v>
      </c>
      <c r="E72" s="1016">
        <v>44709</v>
      </c>
      <c r="F72" s="1017">
        <f t="shared" si="19"/>
        <v>27.22</v>
      </c>
      <c r="G72" s="1018" t="s">
        <v>258</v>
      </c>
      <c r="H72" s="1019">
        <v>65</v>
      </c>
      <c r="I72" s="633">
        <f t="shared" si="9"/>
        <v>2147.6599999999962</v>
      </c>
      <c r="J72" s="636">
        <f t="shared" si="15"/>
        <v>79</v>
      </c>
      <c r="K72" s="635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3">
        <f t="shared" si="11"/>
        <v>7918.3799999999947</v>
      </c>
      <c r="V72" s="636">
        <f t="shared" si="16"/>
        <v>291</v>
      </c>
      <c r="W72" s="635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3">
        <f t="shared" si="13"/>
        <v>18506.88</v>
      </c>
      <c r="AI72" s="636">
        <f t="shared" si="17"/>
        <v>680</v>
      </c>
      <c r="AJ72" s="635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15">
        <f t="shared" si="18"/>
        <v>979.92</v>
      </c>
      <c r="E73" s="1016">
        <v>44710</v>
      </c>
      <c r="F73" s="1017">
        <f t="shared" si="19"/>
        <v>979.92</v>
      </c>
      <c r="G73" s="1018" t="s">
        <v>263</v>
      </c>
      <c r="H73" s="318">
        <v>65</v>
      </c>
      <c r="I73" s="633">
        <f t="shared" si="9"/>
        <v>1167.7399999999961</v>
      </c>
      <c r="J73" s="636">
        <f t="shared" si="15"/>
        <v>43</v>
      </c>
      <c r="K73" s="635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3">
        <f t="shared" si="11"/>
        <v>7918.3799999999947</v>
      </c>
      <c r="V73" s="636">
        <f t="shared" si="16"/>
        <v>291</v>
      </c>
      <c r="W73" s="635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3">
        <f t="shared" si="13"/>
        <v>18506.88</v>
      </c>
      <c r="AI73" s="636">
        <f t="shared" si="17"/>
        <v>680</v>
      </c>
      <c r="AJ73" s="635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15">
        <f t="shared" si="18"/>
        <v>27.22</v>
      </c>
      <c r="E74" s="1016">
        <v>44691</v>
      </c>
      <c r="F74" s="1017">
        <f t="shared" si="19"/>
        <v>27.22</v>
      </c>
      <c r="G74" s="1018" t="s">
        <v>264</v>
      </c>
      <c r="H74" s="318">
        <v>59</v>
      </c>
      <c r="I74" s="633">
        <f t="shared" si="9"/>
        <v>1140.5199999999961</v>
      </c>
      <c r="J74" s="636">
        <f t="shared" si="15"/>
        <v>42</v>
      </c>
      <c r="K74" s="635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3">
        <f t="shared" si="11"/>
        <v>7918.3799999999947</v>
      </c>
      <c r="V74" s="636">
        <f t="shared" si="16"/>
        <v>291</v>
      </c>
      <c r="W74" s="635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3">
        <f t="shared" si="13"/>
        <v>18506.88</v>
      </c>
      <c r="AI74" s="636">
        <f t="shared" si="17"/>
        <v>680</v>
      </c>
      <c r="AJ74" s="635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57">
        <v>44711</v>
      </c>
      <c r="F75" s="857">
        <f t="shared" ref="F75:F114" si="28">D75</f>
        <v>81.66</v>
      </c>
      <c r="G75" s="421" t="s">
        <v>472</v>
      </c>
      <c r="H75" s="422">
        <v>65</v>
      </c>
      <c r="I75" s="633">
        <f t="shared" ref="I75:I113" si="29">I74-F75</f>
        <v>1058.859999999996</v>
      </c>
      <c r="J75" s="636">
        <f t="shared" si="15"/>
        <v>39</v>
      </c>
      <c r="K75" s="635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3">
        <f t="shared" ref="U75:U113" si="30">U74-R75</f>
        <v>7918.3799999999947</v>
      </c>
      <c r="V75" s="636">
        <f t="shared" si="16"/>
        <v>291</v>
      </c>
      <c r="W75" s="635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3">
        <f t="shared" ref="AH75:AH113" si="31">AH74-AE75</f>
        <v>18506.88</v>
      </c>
      <c r="AI75" s="636">
        <f t="shared" si="17"/>
        <v>680</v>
      </c>
      <c r="AJ75" s="635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57">
        <v>44711</v>
      </c>
      <c r="F76" s="227">
        <f t="shared" si="28"/>
        <v>108.88</v>
      </c>
      <c r="G76" s="906" t="s">
        <v>476</v>
      </c>
      <c r="H76" s="907">
        <v>65</v>
      </c>
      <c r="I76" s="633">
        <f t="shared" si="29"/>
        <v>949.97999999999604</v>
      </c>
      <c r="J76" s="634">
        <f t="shared" si="15"/>
        <v>35</v>
      </c>
      <c r="K76" s="635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3">
        <f t="shared" si="30"/>
        <v>7918.3799999999947</v>
      </c>
      <c r="V76" s="634">
        <f t="shared" si="16"/>
        <v>291</v>
      </c>
      <c r="W76" s="635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3">
        <f t="shared" si="31"/>
        <v>18506.88</v>
      </c>
      <c r="AI76" s="634">
        <f t="shared" si="17"/>
        <v>680</v>
      </c>
      <c r="AJ76" s="635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57">
        <v>44712</v>
      </c>
      <c r="F77" s="227">
        <f t="shared" si="28"/>
        <v>163.32</v>
      </c>
      <c r="G77" s="906" t="s">
        <v>481</v>
      </c>
      <c r="H77" s="907">
        <v>65</v>
      </c>
      <c r="I77" s="633">
        <f t="shared" si="29"/>
        <v>786.65999999999599</v>
      </c>
      <c r="J77" s="634">
        <f t="shared" ref="J77:J113" si="32">J76-C77</f>
        <v>29</v>
      </c>
      <c r="K77" s="635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3">
        <f t="shared" si="30"/>
        <v>7918.3799999999947</v>
      </c>
      <c r="V77" s="634">
        <f t="shared" ref="V77:V113" si="33">V76-O77</f>
        <v>291</v>
      </c>
      <c r="W77" s="635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3">
        <f t="shared" si="31"/>
        <v>18506.88</v>
      </c>
      <c r="AI77" s="634">
        <f t="shared" ref="AI77:AI113" si="34">AI76-AB77</f>
        <v>680</v>
      </c>
      <c r="AJ77" s="635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57">
        <v>44713</v>
      </c>
      <c r="F78" s="227">
        <f t="shared" si="28"/>
        <v>27.22</v>
      </c>
      <c r="G78" s="906" t="s">
        <v>494</v>
      </c>
      <c r="H78" s="907">
        <v>65</v>
      </c>
      <c r="I78" s="633">
        <f t="shared" si="29"/>
        <v>759.43999999999596</v>
      </c>
      <c r="J78" s="634">
        <f t="shared" si="32"/>
        <v>28</v>
      </c>
      <c r="K78" s="635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3">
        <f t="shared" si="30"/>
        <v>7918.3799999999947</v>
      </c>
      <c r="V78" s="634">
        <f t="shared" si="33"/>
        <v>291</v>
      </c>
      <c r="W78" s="635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3">
        <f t="shared" si="31"/>
        <v>18506.88</v>
      </c>
      <c r="AI78" s="634">
        <f t="shared" si="34"/>
        <v>680</v>
      </c>
      <c r="AJ78" s="635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57">
        <v>44713</v>
      </c>
      <c r="F79" s="227">
        <f t="shared" si="28"/>
        <v>27.22</v>
      </c>
      <c r="G79" s="906" t="s">
        <v>498</v>
      </c>
      <c r="H79" s="907">
        <v>65</v>
      </c>
      <c r="I79" s="633">
        <f t="shared" si="29"/>
        <v>732.21999999999593</v>
      </c>
      <c r="J79" s="634">
        <f t="shared" si="32"/>
        <v>27</v>
      </c>
      <c r="K79" s="635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3">
        <f t="shared" si="30"/>
        <v>7918.3799999999947</v>
      </c>
      <c r="V79" s="634">
        <f t="shared" si="33"/>
        <v>291</v>
      </c>
      <c r="W79" s="635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3">
        <f t="shared" si="31"/>
        <v>18506.88</v>
      </c>
      <c r="AI79" s="634">
        <f t="shared" si="34"/>
        <v>680</v>
      </c>
      <c r="AJ79" s="635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57">
        <v>44713</v>
      </c>
      <c r="F80" s="227">
        <f t="shared" si="28"/>
        <v>81.66</v>
      </c>
      <c r="G80" s="906" t="s">
        <v>499</v>
      </c>
      <c r="H80" s="907">
        <v>65</v>
      </c>
      <c r="I80" s="633">
        <f t="shared" si="29"/>
        <v>650.55999999999597</v>
      </c>
      <c r="J80" s="634">
        <f t="shared" si="32"/>
        <v>24</v>
      </c>
      <c r="K80" s="635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3">
        <f t="shared" si="30"/>
        <v>7918.3799999999947</v>
      </c>
      <c r="V80" s="634">
        <f t="shared" si="33"/>
        <v>291</v>
      </c>
      <c r="W80" s="635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3">
        <f t="shared" si="31"/>
        <v>18506.88</v>
      </c>
      <c r="AI80" s="634">
        <f t="shared" si="34"/>
        <v>680</v>
      </c>
      <c r="AJ80" s="635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57">
        <v>44714</v>
      </c>
      <c r="F81" s="227">
        <f t="shared" si="28"/>
        <v>81.66</v>
      </c>
      <c r="G81" s="906" t="s">
        <v>506</v>
      </c>
      <c r="H81" s="907">
        <v>65</v>
      </c>
      <c r="I81" s="633">
        <f t="shared" si="29"/>
        <v>568.899999999996</v>
      </c>
      <c r="J81" s="634">
        <f t="shared" si="32"/>
        <v>21</v>
      </c>
      <c r="K81" s="635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3">
        <f t="shared" si="30"/>
        <v>7918.3799999999947</v>
      </c>
      <c r="V81" s="634">
        <f t="shared" si="33"/>
        <v>291</v>
      </c>
      <c r="W81" s="635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3">
        <f t="shared" si="31"/>
        <v>18506.88</v>
      </c>
      <c r="AI81" s="634">
        <f t="shared" si="34"/>
        <v>680</v>
      </c>
      <c r="AJ81" s="635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57"/>
      <c r="F82" s="227">
        <f t="shared" si="28"/>
        <v>0</v>
      </c>
      <c r="G82" s="906"/>
      <c r="H82" s="907"/>
      <c r="I82" s="633">
        <f t="shared" si="29"/>
        <v>568.899999999996</v>
      </c>
      <c r="J82" s="634">
        <f t="shared" si="32"/>
        <v>21</v>
      </c>
      <c r="K82" s="635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3">
        <f t="shared" si="30"/>
        <v>7918.3799999999947</v>
      </c>
      <c r="V82" s="634">
        <f t="shared" si="33"/>
        <v>291</v>
      </c>
      <c r="W82" s="635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3">
        <f t="shared" si="31"/>
        <v>18506.88</v>
      </c>
      <c r="AI82" s="634">
        <f t="shared" si="34"/>
        <v>680</v>
      </c>
      <c r="AJ82" s="635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57"/>
      <c r="F83" s="227">
        <f t="shared" si="28"/>
        <v>0</v>
      </c>
      <c r="G83" s="906"/>
      <c r="H83" s="907"/>
      <c r="I83" s="633">
        <f t="shared" si="29"/>
        <v>568.899999999996</v>
      </c>
      <c r="J83" s="634">
        <f t="shared" si="32"/>
        <v>21</v>
      </c>
      <c r="K83" s="635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3">
        <f t="shared" si="30"/>
        <v>7918.3799999999947</v>
      </c>
      <c r="V83" s="634">
        <f t="shared" si="33"/>
        <v>291</v>
      </c>
      <c r="W83" s="635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3">
        <f t="shared" si="31"/>
        <v>18506.88</v>
      </c>
      <c r="AI83" s="634">
        <f t="shared" si="34"/>
        <v>680</v>
      </c>
      <c r="AJ83" s="635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57"/>
      <c r="F84" s="227">
        <f t="shared" si="28"/>
        <v>571.62</v>
      </c>
      <c r="G84" s="906"/>
      <c r="H84" s="907"/>
      <c r="I84" s="633">
        <f t="shared" si="29"/>
        <v>-2.7200000000040063</v>
      </c>
      <c r="J84" s="634">
        <f t="shared" si="32"/>
        <v>0</v>
      </c>
      <c r="K84" s="635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3">
        <f t="shared" si="30"/>
        <v>7918.3799999999947</v>
      </c>
      <c r="V84" s="634">
        <f t="shared" si="33"/>
        <v>291</v>
      </c>
      <c r="W84" s="635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3">
        <f t="shared" si="31"/>
        <v>18506.88</v>
      </c>
      <c r="AI84" s="634">
        <f t="shared" si="34"/>
        <v>680</v>
      </c>
      <c r="AJ84" s="635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57"/>
      <c r="F85" s="227">
        <f t="shared" si="28"/>
        <v>0</v>
      </c>
      <c r="G85" s="906"/>
      <c r="H85" s="907"/>
      <c r="I85" s="1166">
        <f t="shared" si="29"/>
        <v>-2.7200000000040063</v>
      </c>
      <c r="J85" s="1167">
        <f t="shared" si="32"/>
        <v>0</v>
      </c>
      <c r="K85" s="1168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3">
        <f t="shared" si="30"/>
        <v>7918.3799999999947</v>
      </c>
      <c r="V85" s="634">
        <f t="shared" si="33"/>
        <v>291</v>
      </c>
      <c r="W85" s="635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3">
        <f t="shared" si="31"/>
        <v>18506.88</v>
      </c>
      <c r="AI85" s="634">
        <f t="shared" si="34"/>
        <v>680</v>
      </c>
      <c r="AJ85" s="635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57"/>
      <c r="F86" s="227">
        <f t="shared" si="28"/>
        <v>0</v>
      </c>
      <c r="G86" s="906"/>
      <c r="H86" s="907"/>
      <c r="I86" s="1166">
        <f t="shared" si="29"/>
        <v>-2.7200000000040063</v>
      </c>
      <c r="J86" s="1167">
        <f t="shared" si="32"/>
        <v>0</v>
      </c>
      <c r="K86" s="1168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3">
        <f t="shared" si="30"/>
        <v>7918.3799999999947</v>
      </c>
      <c r="V86" s="634">
        <f t="shared" si="33"/>
        <v>291</v>
      </c>
      <c r="W86" s="635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3">
        <f t="shared" si="31"/>
        <v>18506.88</v>
      </c>
      <c r="AI86" s="634">
        <f t="shared" si="34"/>
        <v>680</v>
      </c>
      <c r="AJ86" s="635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57"/>
      <c r="F87" s="227">
        <f t="shared" si="28"/>
        <v>0</v>
      </c>
      <c r="G87" s="906"/>
      <c r="H87" s="907"/>
      <c r="I87" s="1166">
        <f t="shared" si="29"/>
        <v>-2.7200000000040063</v>
      </c>
      <c r="J87" s="1167">
        <f t="shared" si="32"/>
        <v>0</v>
      </c>
      <c r="K87" s="1168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3">
        <f t="shared" si="30"/>
        <v>7918.3799999999947</v>
      </c>
      <c r="V87" s="634">
        <f t="shared" si="33"/>
        <v>291</v>
      </c>
      <c r="W87" s="635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3">
        <f t="shared" si="31"/>
        <v>18506.88</v>
      </c>
      <c r="AI87" s="634">
        <f t="shared" si="34"/>
        <v>680</v>
      </c>
      <c r="AJ87" s="635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57"/>
      <c r="F88" s="227">
        <f t="shared" si="28"/>
        <v>0</v>
      </c>
      <c r="G88" s="906"/>
      <c r="H88" s="907"/>
      <c r="I88" s="1166">
        <f t="shared" si="29"/>
        <v>-2.7200000000040063</v>
      </c>
      <c r="J88" s="1167">
        <f t="shared" si="32"/>
        <v>0</v>
      </c>
      <c r="K88" s="1168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3">
        <f t="shared" si="30"/>
        <v>7918.3799999999947</v>
      </c>
      <c r="V88" s="634">
        <f t="shared" si="33"/>
        <v>291</v>
      </c>
      <c r="W88" s="635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3">
        <f t="shared" si="31"/>
        <v>18506.88</v>
      </c>
      <c r="AI88" s="634">
        <f t="shared" si="34"/>
        <v>680</v>
      </c>
      <c r="AJ88" s="635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3">
        <f t="shared" si="29"/>
        <v>-2.7200000000040063</v>
      </c>
      <c r="J89" s="634">
        <f t="shared" si="32"/>
        <v>0</v>
      </c>
      <c r="K89" s="635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3">
        <f t="shared" si="30"/>
        <v>7918.3799999999947</v>
      </c>
      <c r="V89" s="634">
        <f t="shared" si="33"/>
        <v>291</v>
      </c>
      <c r="W89" s="635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3">
        <f t="shared" si="31"/>
        <v>18506.88</v>
      </c>
      <c r="AI89" s="634">
        <f t="shared" si="34"/>
        <v>680</v>
      </c>
      <c r="AJ89" s="635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3">
        <f t="shared" si="29"/>
        <v>-2.7200000000040063</v>
      </c>
      <c r="J90" s="634">
        <f t="shared" si="32"/>
        <v>0</v>
      </c>
      <c r="K90" s="635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3">
        <f t="shared" si="30"/>
        <v>7918.3799999999947</v>
      </c>
      <c r="V90" s="634">
        <f t="shared" si="33"/>
        <v>291</v>
      </c>
      <c r="W90" s="635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3">
        <f t="shared" si="31"/>
        <v>18506.88</v>
      </c>
      <c r="AI90" s="634">
        <f t="shared" si="34"/>
        <v>680</v>
      </c>
      <c r="AJ90" s="635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3">
        <f t="shared" si="29"/>
        <v>-2.7200000000040063</v>
      </c>
      <c r="J91" s="634">
        <f t="shared" si="32"/>
        <v>0</v>
      </c>
      <c r="K91" s="635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3">
        <f t="shared" si="30"/>
        <v>7918.3799999999947</v>
      </c>
      <c r="V91" s="634">
        <f t="shared" si="33"/>
        <v>291</v>
      </c>
      <c r="W91" s="635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3">
        <f t="shared" si="31"/>
        <v>18506.88</v>
      </c>
      <c r="AI91" s="634">
        <f t="shared" si="34"/>
        <v>680</v>
      </c>
      <c r="AJ91" s="635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3">
        <f t="shared" si="29"/>
        <v>-2.7200000000040063</v>
      </c>
      <c r="J92" s="634">
        <f t="shared" si="32"/>
        <v>0</v>
      </c>
      <c r="K92" s="635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3">
        <f t="shared" si="30"/>
        <v>7918.3799999999947</v>
      </c>
      <c r="V92" s="634">
        <f t="shared" si="33"/>
        <v>291</v>
      </c>
      <c r="W92" s="635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3">
        <f t="shared" si="31"/>
        <v>18506.88</v>
      </c>
      <c r="AI92" s="634">
        <f t="shared" si="34"/>
        <v>680</v>
      </c>
      <c r="AJ92" s="635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3">
        <f t="shared" si="29"/>
        <v>-2.7200000000040063</v>
      </c>
      <c r="J93" s="634">
        <f t="shared" si="32"/>
        <v>0</v>
      </c>
      <c r="K93" s="635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3">
        <f t="shared" si="30"/>
        <v>7918.3799999999947</v>
      </c>
      <c r="V93" s="634">
        <f t="shared" si="33"/>
        <v>291</v>
      </c>
      <c r="W93" s="635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3">
        <f t="shared" si="31"/>
        <v>18506.88</v>
      </c>
      <c r="AI93" s="634">
        <f t="shared" si="34"/>
        <v>680</v>
      </c>
      <c r="AJ93" s="635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3">
        <f t="shared" si="29"/>
        <v>-2.7200000000040063</v>
      </c>
      <c r="J94" s="634">
        <f t="shared" si="32"/>
        <v>0</v>
      </c>
      <c r="K94" s="635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3">
        <f t="shared" si="30"/>
        <v>7918.3799999999947</v>
      </c>
      <c r="V94" s="634">
        <f t="shared" si="33"/>
        <v>291</v>
      </c>
      <c r="W94" s="635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3">
        <f t="shared" si="31"/>
        <v>18506.88</v>
      </c>
      <c r="AI94" s="634">
        <f t="shared" si="34"/>
        <v>680</v>
      </c>
      <c r="AJ94" s="635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3">
        <f t="shared" si="29"/>
        <v>-2.7200000000040063</v>
      </c>
      <c r="J95" s="634">
        <f t="shared" si="32"/>
        <v>0</v>
      </c>
      <c r="K95" s="635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3">
        <f t="shared" si="30"/>
        <v>7918.3799999999947</v>
      </c>
      <c r="V95" s="634">
        <f t="shared" si="33"/>
        <v>291</v>
      </c>
      <c r="W95" s="635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3">
        <f t="shared" si="31"/>
        <v>18506.88</v>
      </c>
      <c r="AI95" s="634">
        <f t="shared" si="34"/>
        <v>680</v>
      </c>
      <c r="AJ95" s="635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3">
        <f t="shared" si="29"/>
        <v>-2.7200000000040063</v>
      </c>
      <c r="J96" s="634">
        <f t="shared" si="32"/>
        <v>0</v>
      </c>
      <c r="K96" s="635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3">
        <f t="shared" si="30"/>
        <v>7918.3799999999947</v>
      </c>
      <c r="V96" s="634">
        <f t="shared" si="33"/>
        <v>291</v>
      </c>
      <c r="W96" s="635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3">
        <f t="shared" si="31"/>
        <v>18506.88</v>
      </c>
      <c r="AI96" s="634">
        <f t="shared" si="34"/>
        <v>680</v>
      </c>
      <c r="AJ96" s="635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3">
        <f t="shared" si="29"/>
        <v>-2.7200000000040063</v>
      </c>
      <c r="J97" s="634">
        <f t="shared" si="32"/>
        <v>0</v>
      </c>
      <c r="K97" s="635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3">
        <f t="shared" si="30"/>
        <v>7918.3799999999947</v>
      </c>
      <c r="V97" s="634">
        <f t="shared" si="33"/>
        <v>291</v>
      </c>
      <c r="W97" s="635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3">
        <f t="shared" si="31"/>
        <v>18506.88</v>
      </c>
      <c r="AI97" s="634">
        <f t="shared" si="34"/>
        <v>680</v>
      </c>
      <c r="AJ97" s="635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3">
        <f t="shared" si="29"/>
        <v>-2.7200000000040063</v>
      </c>
      <c r="J98" s="634">
        <f t="shared" si="32"/>
        <v>0</v>
      </c>
      <c r="K98" s="635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3">
        <f t="shared" si="30"/>
        <v>7918.3799999999947</v>
      </c>
      <c r="V98" s="634">
        <f t="shared" si="33"/>
        <v>291</v>
      </c>
      <c r="W98" s="635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3">
        <f t="shared" si="31"/>
        <v>18506.88</v>
      </c>
      <c r="AI98" s="634">
        <f t="shared" si="34"/>
        <v>680</v>
      </c>
      <c r="AJ98" s="635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3">
        <f t="shared" si="29"/>
        <v>-2.7200000000040063</v>
      </c>
      <c r="J99" s="634">
        <f t="shared" si="32"/>
        <v>0</v>
      </c>
      <c r="K99" s="635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3">
        <f t="shared" si="30"/>
        <v>7918.3799999999947</v>
      </c>
      <c r="V99" s="634">
        <f t="shared" si="33"/>
        <v>291</v>
      </c>
      <c r="W99" s="635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3">
        <f t="shared" si="31"/>
        <v>18506.88</v>
      </c>
      <c r="AI99" s="634">
        <f t="shared" si="34"/>
        <v>680</v>
      </c>
      <c r="AJ99" s="635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3">
        <f t="shared" si="29"/>
        <v>-2.7200000000040063</v>
      </c>
      <c r="J100" s="634">
        <f t="shared" si="32"/>
        <v>0</v>
      </c>
      <c r="K100" s="635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3">
        <f t="shared" si="30"/>
        <v>7918.3799999999947</v>
      </c>
      <c r="V100" s="634">
        <f t="shared" si="33"/>
        <v>291</v>
      </c>
      <c r="W100" s="635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3">
        <f t="shared" si="31"/>
        <v>18506.88</v>
      </c>
      <c r="AI100" s="634">
        <f t="shared" si="34"/>
        <v>680</v>
      </c>
      <c r="AJ100" s="635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3">
        <f t="shared" si="29"/>
        <v>-2.7200000000040063</v>
      </c>
      <c r="J101" s="634">
        <f t="shared" si="32"/>
        <v>0</v>
      </c>
      <c r="K101" s="635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3">
        <f t="shared" si="30"/>
        <v>7918.3799999999947</v>
      </c>
      <c r="V101" s="634">
        <f t="shared" si="33"/>
        <v>291</v>
      </c>
      <c r="W101" s="635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3">
        <f t="shared" si="31"/>
        <v>18506.88</v>
      </c>
      <c r="AI101" s="634">
        <f t="shared" si="34"/>
        <v>680</v>
      </c>
      <c r="AJ101" s="635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3">
        <f t="shared" si="29"/>
        <v>-2.7200000000040063</v>
      </c>
      <c r="J102" s="634">
        <f t="shared" si="32"/>
        <v>0</v>
      </c>
      <c r="K102" s="635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3">
        <f t="shared" si="30"/>
        <v>7918.3799999999947</v>
      </c>
      <c r="V102" s="634">
        <f t="shared" si="33"/>
        <v>291</v>
      </c>
      <c r="W102" s="635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3">
        <f t="shared" si="31"/>
        <v>18506.88</v>
      </c>
      <c r="AI102" s="634">
        <f t="shared" si="34"/>
        <v>680</v>
      </c>
      <c r="AJ102" s="635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3">
        <f t="shared" si="29"/>
        <v>-2.7200000000040063</v>
      </c>
      <c r="J103" s="634">
        <f t="shared" si="32"/>
        <v>0</v>
      </c>
      <c r="K103" s="635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3">
        <f t="shared" si="30"/>
        <v>7918.3799999999947</v>
      </c>
      <c r="V103" s="634">
        <f t="shared" si="33"/>
        <v>291</v>
      </c>
      <c r="W103" s="635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3">
        <f t="shared" si="31"/>
        <v>18506.88</v>
      </c>
      <c r="AI103" s="634">
        <f t="shared" si="34"/>
        <v>680</v>
      </c>
      <c r="AJ103" s="635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3">
        <f t="shared" si="29"/>
        <v>-2.7200000000040063</v>
      </c>
      <c r="J104" s="634">
        <f t="shared" si="32"/>
        <v>0</v>
      </c>
      <c r="K104" s="635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3">
        <f t="shared" si="30"/>
        <v>7918.3799999999947</v>
      </c>
      <c r="V104" s="634">
        <f t="shared" si="33"/>
        <v>291</v>
      </c>
      <c r="W104" s="635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3">
        <f t="shared" si="31"/>
        <v>18506.88</v>
      </c>
      <c r="AI104" s="634">
        <f t="shared" si="34"/>
        <v>680</v>
      </c>
      <c r="AJ104" s="635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3">
        <f t="shared" si="29"/>
        <v>-2.7200000000040063</v>
      </c>
      <c r="J105" s="634">
        <f t="shared" si="32"/>
        <v>0</v>
      </c>
      <c r="K105" s="635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3">
        <f t="shared" si="30"/>
        <v>7918.3799999999947</v>
      </c>
      <c r="V105" s="634">
        <f t="shared" si="33"/>
        <v>291</v>
      </c>
      <c r="W105" s="635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3">
        <f t="shared" si="31"/>
        <v>18506.88</v>
      </c>
      <c r="AI105" s="634">
        <f t="shared" si="34"/>
        <v>680</v>
      </c>
      <c r="AJ105" s="635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3">
        <f t="shared" si="29"/>
        <v>-2.7200000000040063</v>
      </c>
      <c r="J106" s="634">
        <f t="shared" si="32"/>
        <v>0</v>
      </c>
      <c r="K106" s="635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3">
        <f t="shared" si="30"/>
        <v>7918.3799999999947</v>
      </c>
      <c r="V106" s="634">
        <f t="shared" si="33"/>
        <v>291</v>
      </c>
      <c r="W106" s="635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3">
        <f t="shared" si="31"/>
        <v>18506.88</v>
      </c>
      <c r="AI106" s="634">
        <f t="shared" si="34"/>
        <v>680</v>
      </c>
      <c r="AJ106" s="635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3">
        <f t="shared" si="29"/>
        <v>-2.7200000000040063</v>
      </c>
      <c r="J107" s="634">
        <f t="shared" si="32"/>
        <v>0</v>
      </c>
      <c r="K107" s="635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3">
        <f t="shared" si="30"/>
        <v>7918.3799999999947</v>
      </c>
      <c r="V107" s="634">
        <f t="shared" si="33"/>
        <v>291</v>
      </c>
      <c r="W107" s="635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3">
        <f t="shared" si="31"/>
        <v>18506.88</v>
      </c>
      <c r="AI107" s="634">
        <f t="shared" si="34"/>
        <v>680</v>
      </c>
      <c r="AJ107" s="635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3">
        <f t="shared" si="29"/>
        <v>-2.7200000000040063</v>
      </c>
      <c r="J108" s="634">
        <f t="shared" si="32"/>
        <v>0</v>
      </c>
      <c r="K108" s="635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3">
        <f t="shared" si="30"/>
        <v>7918.3799999999947</v>
      </c>
      <c r="V108" s="634">
        <f t="shared" si="33"/>
        <v>291</v>
      </c>
      <c r="W108" s="635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3">
        <f t="shared" si="31"/>
        <v>18506.88</v>
      </c>
      <c r="AI108" s="634">
        <f t="shared" si="34"/>
        <v>680</v>
      </c>
      <c r="AJ108" s="635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3">
        <f t="shared" si="29"/>
        <v>-2.7200000000040063</v>
      </c>
      <c r="J109" s="634">
        <f t="shared" si="32"/>
        <v>0</v>
      </c>
      <c r="K109" s="635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3">
        <f t="shared" si="30"/>
        <v>7918.3799999999947</v>
      </c>
      <c r="V109" s="634">
        <f t="shared" si="33"/>
        <v>291</v>
      </c>
      <c r="W109" s="635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3">
        <f t="shared" si="31"/>
        <v>18506.88</v>
      </c>
      <c r="AI109" s="634">
        <f t="shared" si="34"/>
        <v>680</v>
      </c>
      <c r="AJ109" s="635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3">
        <f t="shared" si="29"/>
        <v>-2.7200000000040063</v>
      </c>
      <c r="J110" s="634">
        <f t="shared" si="32"/>
        <v>0</v>
      </c>
      <c r="K110" s="635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3">
        <f t="shared" si="30"/>
        <v>7918.3799999999947</v>
      </c>
      <c r="V110" s="634">
        <f t="shared" si="33"/>
        <v>291</v>
      </c>
      <c r="W110" s="635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3">
        <f t="shared" si="31"/>
        <v>18506.88</v>
      </c>
      <c r="AI110" s="634">
        <f t="shared" si="34"/>
        <v>680</v>
      </c>
      <c r="AJ110" s="635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3">
        <f t="shared" si="29"/>
        <v>-2.7200000000040063</v>
      </c>
      <c r="J111" s="634">
        <f t="shared" si="32"/>
        <v>0</v>
      </c>
      <c r="K111" s="635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3">
        <f t="shared" si="30"/>
        <v>7918.3799999999947</v>
      </c>
      <c r="V111" s="634">
        <f t="shared" si="33"/>
        <v>291</v>
      </c>
      <c r="W111" s="635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3">
        <f t="shared" si="31"/>
        <v>18506.88</v>
      </c>
      <c r="AI111" s="634">
        <f t="shared" si="34"/>
        <v>680</v>
      </c>
      <c r="AJ111" s="635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3">
        <f t="shared" si="29"/>
        <v>-2.7200000000040063</v>
      </c>
      <c r="J112" s="634">
        <f t="shared" si="32"/>
        <v>0</v>
      </c>
      <c r="K112" s="635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3">
        <f t="shared" si="30"/>
        <v>7918.3799999999947</v>
      </c>
      <c r="V112" s="634">
        <f t="shared" si="33"/>
        <v>291</v>
      </c>
      <c r="W112" s="635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3">
        <f t="shared" si="31"/>
        <v>18506.88</v>
      </c>
      <c r="AI112" s="634">
        <f t="shared" si="34"/>
        <v>680</v>
      </c>
      <c r="AJ112" s="635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3">
        <f t="shared" si="29"/>
        <v>-2.7200000000040063</v>
      </c>
      <c r="J113" s="634">
        <f t="shared" si="32"/>
        <v>0</v>
      </c>
      <c r="K113" s="637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3">
        <f t="shared" si="30"/>
        <v>7918.3799999999947</v>
      </c>
      <c r="V113" s="634">
        <f t="shared" si="33"/>
        <v>291</v>
      </c>
      <c r="W113" s="637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3">
        <f t="shared" si="31"/>
        <v>18506.88</v>
      </c>
      <c r="AI113" s="634">
        <f t="shared" si="34"/>
        <v>680</v>
      </c>
      <c r="AJ113" s="637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322</v>
      </c>
      <c r="P115" s="6">
        <f>SUM(P9:P114)</f>
        <v>8764.84</v>
      </c>
      <c r="R115" s="6">
        <f>SUM(R9:R114)</f>
        <v>8764.84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291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62" t="s">
        <v>11</v>
      </c>
      <c r="D120" s="1263"/>
      <c r="E120" s="57">
        <f>E4+E5+E6-F115</f>
        <v>-2.7199999999938882</v>
      </c>
      <c r="G120" s="47"/>
      <c r="H120" s="91"/>
      <c r="O120" s="1262" t="s">
        <v>11</v>
      </c>
      <c r="P120" s="1263"/>
      <c r="Q120" s="57">
        <f>Q4+Q5+Q6-R115</f>
        <v>7918.380000000001</v>
      </c>
      <c r="S120" s="47"/>
      <c r="T120" s="91"/>
      <c r="AB120" s="1262" t="s">
        <v>11</v>
      </c>
      <c r="AC120" s="1263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00000"/>
  </sheetPr>
  <dimension ref="A1:S47"/>
  <sheetViews>
    <sheetView topLeftCell="H1" zoomScaleNormal="100" workbookViewId="0">
      <pane ySplit="8" topLeftCell="A9" activePane="bottomLeft" state="frozen"/>
      <selection activeCell="B1" sqref="B1"/>
      <selection pane="bottomLeft" activeCell="Q15" sqref="Q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4" t="s">
        <v>269</v>
      </c>
      <c r="B1" s="1264"/>
      <c r="C1" s="1264"/>
      <c r="D1" s="1264"/>
      <c r="E1" s="1264"/>
      <c r="F1" s="1264"/>
      <c r="G1" s="1264"/>
      <c r="H1" s="11">
        <v>1</v>
      </c>
      <c r="K1" s="1260" t="s">
        <v>281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258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258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339.36</v>
      </c>
      <c r="R5" s="7">
        <f>O5-Q5+O4+O6+O7</f>
        <v>2716.01</v>
      </c>
    </row>
    <row r="6" spans="1:19" ht="15" customHeight="1" x14ac:dyDescent="0.25">
      <c r="A6" s="1258"/>
      <c r="B6" s="461" t="s">
        <v>69</v>
      </c>
      <c r="C6" s="249"/>
      <c r="D6" s="274"/>
      <c r="E6" s="259"/>
      <c r="F6" s="253"/>
      <c r="G6" s="240"/>
      <c r="K6" s="1258"/>
      <c r="L6" s="1029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0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30">
        <v>44722</v>
      </c>
      <c r="P9" s="264">
        <f t="shared" ref="P9" si="1">N9</f>
        <v>114.23</v>
      </c>
      <c r="Q9" s="265" t="s">
        <v>577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0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30">
        <v>44725</v>
      </c>
      <c r="P10" s="264">
        <f t="shared" ref="P9:P41" si="5">N10</f>
        <v>142.46</v>
      </c>
      <c r="Q10" s="265" t="s">
        <v>594</v>
      </c>
      <c r="R10" s="266">
        <v>148</v>
      </c>
      <c r="S10" s="259">
        <f t="shared" ref="S10:S40" si="6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0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30">
        <v>44725</v>
      </c>
      <c r="P11" s="264">
        <f t="shared" si="5"/>
        <v>36.950000000000003</v>
      </c>
      <c r="Q11" s="265" t="s">
        <v>596</v>
      </c>
      <c r="R11" s="266">
        <v>148</v>
      </c>
      <c r="S11" s="259">
        <f t="shared" si="6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0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30">
        <v>44727</v>
      </c>
      <c r="P12" s="264">
        <f t="shared" si="5"/>
        <v>15.56</v>
      </c>
      <c r="Q12" s="265" t="s">
        <v>605</v>
      </c>
      <c r="R12" s="266">
        <v>148</v>
      </c>
      <c r="S12" s="259">
        <f t="shared" si="6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0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30">
        <v>44729</v>
      </c>
      <c r="P13" s="264">
        <f t="shared" si="5"/>
        <v>11.41</v>
      </c>
      <c r="Q13" s="265" t="s">
        <v>623</v>
      </c>
      <c r="R13" s="266">
        <v>148</v>
      </c>
      <c r="S13" s="259">
        <f t="shared" si="6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0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30">
        <v>44730</v>
      </c>
      <c r="P14" s="264">
        <f t="shared" si="5"/>
        <v>18.75</v>
      </c>
      <c r="Q14" s="265" t="s">
        <v>636</v>
      </c>
      <c r="R14" s="266">
        <v>148</v>
      </c>
      <c r="S14" s="259">
        <f t="shared" si="6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0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158</v>
      </c>
      <c r="M15" s="53"/>
      <c r="N15" s="264"/>
      <c r="O15" s="730"/>
      <c r="P15" s="264">
        <f t="shared" si="5"/>
        <v>0</v>
      </c>
      <c r="Q15" s="265"/>
      <c r="R15" s="266"/>
      <c r="S15" s="259">
        <f t="shared" si="6"/>
        <v>2716.0100000000007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0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158</v>
      </c>
      <c r="M16" s="53"/>
      <c r="N16" s="264"/>
      <c r="O16" s="730"/>
      <c r="P16" s="264">
        <f t="shared" si="5"/>
        <v>0</v>
      </c>
      <c r="Q16" s="265"/>
      <c r="R16" s="266"/>
      <c r="S16" s="259">
        <f t="shared" si="6"/>
        <v>2716.0100000000007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0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158</v>
      </c>
      <c r="M17" s="53"/>
      <c r="N17" s="264"/>
      <c r="O17" s="730"/>
      <c r="P17" s="264">
        <f t="shared" si="5"/>
        <v>0</v>
      </c>
      <c r="Q17" s="265"/>
      <c r="R17" s="266"/>
      <c r="S17" s="259">
        <f t="shared" si="6"/>
        <v>2716.0100000000007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0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158</v>
      </c>
      <c r="M18" s="53"/>
      <c r="N18" s="264"/>
      <c r="O18" s="730"/>
      <c r="P18" s="264">
        <f t="shared" si="5"/>
        <v>0</v>
      </c>
      <c r="Q18" s="265"/>
      <c r="R18" s="266"/>
      <c r="S18" s="259">
        <f t="shared" si="6"/>
        <v>2716.0100000000007</v>
      </c>
    </row>
    <row r="19" spans="2:19" x14ac:dyDescent="0.25">
      <c r="B19" s="195">
        <f t="shared" si="2"/>
        <v>12</v>
      </c>
      <c r="C19" s="53">
        <v>1</v>
      </c>
      <c r="D19" s="857">
        <v>18.100000000000001</v>
      </c>
      <c r="E19" s="1058">
        <v>44718</v>
      </c>
      <c r="F19" s="857">
        <f t="shared" si="0"/>
        <v>18.100000000000001</v>
      </c>
      <c r="G19" s="421" t="s">
        <v>545</v>
      </c>
      <c r="H19" s="422">
        <v>148</v>
      </c>
      <c r="I19" s="259">
        <f t="shared" si="3"/>
        <v>173.11</v>
      </c>
      <c r="L19" s="195">
        <f t="shared" si="4"/>
        <v>158</v>
      </c>
      <c r="M19" s="53"/>
      <c r="N19" s="264"/>
      <c r="O19" s="730"/>
      <c r="P19" s="264">
        <f t="shared" si="5"/>
        <v>0</v>
      </c>
      <c r="Q19" s="265"/>
      <c r="R19" s="266"/>
      <c r="S19" s="259">
        <f t="shared" si="6"/>
        <v>2716.0100000000007</v>
      </c>
    </row>
    <row r="20" spans="2:19" x14ac:dyDescent="0.25">
      <c r="B20" s="195">
        <f t="shared" si="2"/>
        <v>4</v>
      </c>
      <c r="C20" s="53">
        <v>8</v>
      </c>
      <c r="D20" s="857">
        <v>134.81</v>
      </c>
      <c r="E20" s="1058">
        <v>44719</v>
      </c>
      <c r="F20" s="857">
        <f t="shared" si="0"/>
        <v>134.81</v>
      </c>
      <c r="G20" s="421" t="s">
        <v>547</v>
      </c>
      <c r="H20" s="422">
        <v>148</v>
      </c>
      <c r="I20" s="259">
        <f t="shared" si="3"/>
        <v>38.300000000000011</v>
      </c>
      <c r="L20" s="195">
        <f t="shared" si="4"/>
        <v>158</v>
      </c>
      <c r="M20" s="53"/>
      <c r="N20" s="264"/>
      <c r="O20" s="730"/>
      <c r="P20" s="264">
        <f t="shared" si="5"/>
        <v>0</v>
      </c>
      <c r="Q20" s="265"/>
      <c r="R20" s="266"/>
      <c r="S20" s="259">
        <f t="shared" si="6"/>
        <v>2716.0100000000007</v>
      </c>
    </row>
    <row r="21" spans="2:19" x14ac:dyDescent="0.25">
      <c r="B21" s="195">
        <f t="shared" si="2"/>
        <v>4</v>
      </c>
      <c r="C21" s="53"/>
      <c r="D21" s="857"/>
      <c r="E21" s="1058"/>
      <c r="F21" s="1162">
        <f t="shared" si="0"/>
        <v>0</v>
      </c>
      <c r="G21" s="1163"/>
      <c r="H21" s="1164"/>
      <c r="I21" s="1173">
        <f t="shared" si="3"/>
        <v>38.300000000000011</v>
      </c>
      <c r="L21" s="195">
        <f t="shared" si="4"/>
        <v>158</v>
      </c>
      <c r="M21" s="53"/>
      <c r="N21" s="264"/>
      <c r="O21" s="730"/>
      <c r="P21" s="264">
        <f t="shared" si="5"/>
        <v>0</v>
      </c>
      <c r="Q21" s="265"/>
      <c r="R21" s="266"/>
      <c r="S21" s="259">
        <f t="shared" si="6"/>
        <v>2716.0100000000007</v>
      </c>
    </row>
    <row r="22" spans="2:19" x14ac:dyDescent="0.25">
      <c r="B22" s="195">
        <f t="shared" si="2"/>
        <v>4</v>
      </c>
      <c r="C22" s="53"/>
      <c r="D22" s="857"/>
      <c r="E22" s="1058"/>
      <c r="F22" s="1162">
        <f t="shared" si="0"/>
        <v>0</v>
      </c>
      <c r="G22" s="1163"/>
      <c r="H22" s="1164"/>
      <c r="I22" s="1173">
        <f t="shared" si="3"/>
        <v>38.300000000000011</v>
      </c>
      <c r="L22" s="195">
        <f t="shared" si="4"/>
        <v>158</v>
      </c>
      <c r="M22" s="53"/>
      <c r="N22" s="264"/>
      <c r="O22" s="730"/>
      <c r="P22" s="264">
        <f t="shared" si="5"/>
        <v>0</v>
      </c>
      <c r="Q22" s="265"/>
      <c r="R22" s="266"/>
      <c r="S22" s="259">
        <f t="shared" si="6"/>
        <v>2716.0100000000007</v>
      </c>
    </row>
    <row r="23" spans="2:19" x14ac:dyDescent="0.25">
      <c r="B23" s="195">
        <f t="shared" si="2"/>
        <v>0</v>
      </c>
      <c r="C23" s="53">
        <v>4</v>
      </c>
      <c r="D23" s="857"/>
      <c r="E23" s="1058"/>
      <c r="F23" s="1162">
        <v>38.299999999999997</v>
      </c>
      <c r="G23" s="1163"/>
      <c r="H23" s="1164"/>
      <c r="I23" s="1173">
        <f t="shared" si="3"/>
        <v>0</v>
      </c>
      <c r="L23" s="195">
        <f t="shared" si="4"/>
        <v>158</v>
      </c>
      <c r="M23" s="53"/>
      <c r="N23" s="264"/>
      <c r="O23" s="730"/>
      <c r="P23" s="264">
        <f t="shared" si="5"/>
        <v>0</v>
      </c>
      <c r="Q23" s="265"/>
      <c r="R23" s="266"/>
      <c r="S23" s="259">
        <f t="shared" si="6"/>
        <v>2716.0100000000007</v>
      </c>
    </row>
    <row r="24" spans="2:19" x14ac:dyDescent="0.25">
      <c r="B24" s="195">
        <f t="shared" si="2"/>
        <v>0</v>
      </c>
      <c r="C24" s="53"/>
      <c r="D24" s="857"/>
      <c r="E24" s="1058"/>
      <c r="F24" s="1162">
        <f t="shared" si="0"/>
        <v>0</v>
      </c>
      <c r="G24" s="1163"/>
      <c r="H24" s="1164"/>
      <c r="I24" s="1173">
        <f t="shared" si="3"/>
        <v>0</v>
      </c>
      <c r="L24" s="195">
        <f t="shared" si="4"/>
        <v>158</v>
      </c>
      <c r="M24" s="53"/>
      <c r="N24" s="264"/>
      <c r="O24" s="730"/>
      <c r="P24" s="264">
        <f t="shared" si="5"/>
        <v>0</v>
      </c>
      <c r="Q24" s="265"/>
      <c r="R24" s="266"/>
      <c r="S24" s="259">
        <f t="shared" si="6"/>
        <v>2716.0100000000007</v>
      </c>
    </row>
    <row r="25" spans="2:19" x14ac:dyDescent="0.25">
      <c r="B25" s="195">
        <f t="shared" si="2"/>
        <v>0</v>
      </c>
      <c r="C25" s="53"/>
      <c r="D25" s="857"/>
      <c r="E25" s="1058"/>
      <c r="F25" s="1162">
        <f t="shared" si="0"/>
        <v>0</v>
      </c>
      <c r="G25" s="1163"/>
      <c r="H25" s="1164"/>
      <c r="I25" s="1173">
        <f t="shared" si="3"/>
        <v>0</v>
      </c>
      <c r="L25" s="195">
        <f t="shared" si="4"/>
        <v>158</v>
      </c>
      <c r="M25" s="53"/>
      <c r="N25" s="264"/>
      <c r="O25" s="730"/>
      <c r="P25" s="264">
        <f t="shared" si="5"/>
        <v>0</v>
      </c>
      <c r="Q25" s="265"/>
      <c r="R25" s="266"/>
      <c r="S25" s="259">
        <f t="shared" si="6"/>
        <v>2716.0100000000007</v>
      </c>
    </row>
    <row r="26" spans="2:19" x14ac:dyDescent="0.25">
      <c r="B26" s="195">
        <f t="shared" si="2"/>
        <v>0</v>
      </c>
      <c r="C26" s="53"/>
      <c r="D26" s="857"/>
      <c r="E26" s="1058"/>
      <c r="F26" s="857">
        <f t="shared" si="0"/>
        <v>0</v>
      </c>
      <c r="G26" s="421"/>
      <c r="H26" s="422"/>
      <c r="I26" s="259">
        <f t="shared" si="3"/>
        <v>0</v>
      </c>
      <c r="L26" s="195">
        <f t="shared" si="4"/>
        <v>158</v>
      </c>
      <c r="M26" s="53"/>
      <c r="N26" s="264"/>
      <c r="O26" s="730"/>
      <c r="P26" s="264">
        <f t="shared" si="5"/>
        <v>0</v>
      </c>
      <c r="Q26" s="265"/>
      <c r="R26" s="266"/>
      <c r="S26" s="259">
        <f t="shared" si="6"/>
        <v>2716.0100000000007</v>
      </c>
    </row>
    <row r="27" spans="2:19" x14ac:dyDescent="0.25">
      <c r="B27" s="195">
        <f t="shared" si="2"/>
        <v>0</v>
      </c>
      <c r="C27" s="53"/>
      <c r="D27" s="857"/>
      <c r="E27" s="1058"/>
      <c r="F27" s="857">
        <f t="shared" si="0"/>
        <v>0</v>
      </c>
      <c r="G27" s="421"/>
      <c r="H27" s="422"/>
      <c r="I27" s="259">
        <f t="shared" si="3"/>
        <v>0</v>
      </c>
      <c r="L27" s="195">
        <f t="shared" si="4"/>
        <v>158</v>
      </c>
      <c r="M27" s="53"/>
      <c r="N27" s="264"/>
      <c r="O27" s="730"/>
      <c r="P27" s="264">
        <f t="shared" si="5"/>
        <v>0</v>
      </c>
      <c r="Q27" s="265"/>
      <c r="R27" s="266"/>
      <c r="S27" s="259">
        <f t="shared" si="6"/>
        <v>2716.0100000000007</v>
      </c>
    </row>
    <row r="28" spans="2:19" x14ac:dyDescent="0.25">
      <c r="B28" s="195">
        <f t="shared" si="2"/>
        <v>0</v>
      </c>
      <c r="C28" s="53"/>
      <c r="D28" s="857"/>
      <c r="E28" s="1058"/>
      <c r="F28" s="857">
        <f t="shared" si="0"/>
        <v>0</v>
      </c>
      <c r="G28" s="421"/>
      <c r="H28" s="422"/>
      <c r="I28" s="259">
        <f t="shared" si="3"/>
        <v>0</v>
      </c>
      <c r="L28" s="195">
        <f t="shared" si="4"/>
        <v>158</v>
      </c>
      <c r="M28" s="53"/>
      <c r="N28" s="264"/>
      <c r="O28" s="730"/>
      <c r="P28" s="264">
        <f t="shared" si="5"/>
        <v>0</v>
      </c>
      <c r="Q28" s="265"/>
      <c r="R28" s="266"/>
      <c r="S28" s="259">
        <f t="shared" si="6"/>
        <v>2716.0100000000007</v>
      </c>
    </row>
    <row r="29" spans="2:19" x14ac:dyDescent="0.25">
      <c r="B29" s="195">
        <f t="shared" si="2"/>
        <v>0</v>
      </c>
      <c r="C29" s="53"/>
      <c r="D29" s="857"/>
      <c r="E29" s="1058"/>
      <c r="F29" s="857">
        <f t="shared" si="0"/>
        <v>0</v>
      </c>
      <c r="G29" s="421"/>
      <c r="H29" s="422"/>
      <c r="I29" s="259">
        <f t="shared" si="3"/>
        <v>0</v>
      </c>
      <c r="L29" s="195">
        <f t="shared" si="4"/>
        <v>158</v>
      </c>
      <c r="M29" s="53"/>
      <c r="N29" s="264"/>
      <c r="O29" s="730"/>
      <c r="P29" s="264">
        <f t="shared" si="5"/>
        <v>0</v>
      </c>
      <c r="Q29" s="265"/>
      <c r="R29" s="266"/>
      <c r="S29" s="259">
        <f t="shared" si="6"/>
        <v>2716.0100000000007</v>
      </c>
    </row>
    <row r="30" spans="2:19" x14ac:dyDescent="0.25">
      <c r="B30" s="195">
        <f t="shared" si="2"/>
        <v>0</v>
      </c>
      <c r="C30" s="53"/>
      <c r="D30" s="857"/>
      <c r="E30" s="1058"/>
      <c r="F30" s="857">
        <f t="shared" si="0"/>
        <v>0</v>
      </c>
      <c r="G30" s="421"/>
      <c r="H30" s="422"/>
      <c r="I30" s="259">
        <f t="shared" si="3"/>
        <v>0</v>
      </c>
      <c r="L30" s="195">
        <f t="shared" si="4"/>
        <v>158</v>
      </c>
      <c r="M30" s="53"/>
      <c r="N30" s="264"/>
      <c r="O30" s="730"/>
      <c r="P30" s="264">
        <f t="shared" si="5"/>
        <v>0</v>
      </c>
      <c r="Q30" s="265"/>
      <c r="R30" s="266"/>
      <c r="S30" s="259">
        <f t="shared" si="6"/>
        <v>2716.0100000000007</v>
      </c>
    </row>
    <row r="31" spans="2:19" x14ac:dyDescent="0.25">
      <c r="B31" s="195">
        <f t="shared" si="2"/>
        <v>0</v>
      </c>
      <c r="C31" s="15"/>
      <c r="D31" s="857"/>
      <c r="E31" s="1058"/>
      <c r="F31" s="857">
        <f t="shared" si="0"/>
        <v>0</v>
      </c>
      <c r="G31" s="421"/>
      <c r="H31" s="422"/>
      <c r="I31" s="259">
        <f t="shared" si="3"/>
        <v>0</v>
      </c>
      <c r="L31" s="195">
        <f t="shared" si="4"/>
        <v>158</v>
      </c>
      <c r="M31" s="15"/>
      <c r="N31" s="264"/>
      <c r="O31" s="730"/>
      <c r="P31" s="264">
        <f t="shared" si="5"/>
        <v>0</v>
      </c>
      <c r="Q31" s="265"/>
      <c r="R31" s="266"/>
      <c r="S31" s="259">
        <f t="shared" si="6"/>
        <v>2716.0100000000007</v>
      </c>
    </row>
    <row r="32" spans="2:19" x14ac:dyDescent="0.25">
      <c r="B32" s="195">
        <f t="shared" si="2"/>
        <v>0</v>
      </c>
      <c r="C32" s="15"/>
      <c r="D32" s="857"/>
      <c r="E32" s="1058"/>
      <c r="F32" s="857">
        <f t="shared" si="0"/>
        <v>0</v>
      </c>
      <c r="G32" s="421"/>
      <c r="H32" s="422"/>
      <c r="I32" s="259">
        <f t="shared" si="3"/>
        <v>0</v>
      </c>
      <c r="L32" s="195">
        <f t="shared" si="4"/>
        <v>158</v>
      </c>
      <c r="M32" s="15"/>
      <c r="N32" s="264"/>
      <c r="O32" s="730"/>
      <c r="P32" s="264">
        <f t="shared" si="5"/>
        <v>0</v>
      </c>
      <c r="Q32" s="265"/>
      <c r="R32" s="266"/>
      <c r="S32" s="259">
        <f t="shared" si="6"/>
        <v>2716.0100000000007</v>
      </c>
    </row>
    <row r="33" spans="2:19" x14ac:dyDescent="0.25">
      <c r="B33" s="195">
        <f t="shared" si="2"/>
        <v>0</v>
      </c>
      <c r="C33" s="15"/>
      <c r="D33" s="857"/>
      <c r="E33" s="1058"/>
      <c r="F33" s="857">
        <f t="shared" si="0"/>
        <v>0</v>
      </c>
      <c r="G33" s="421"/>
      <c r="H33" s="422"/>
      <c r="I33" s="259">
        <f t="shared" si="3"/>
        <v>0</v>
      </c>
      <c r="L33" s="195">
        <f t="shared" si="4"/>
        <v>158</v>
      </c>
      <c r="M33" s="15"/>
      <c r="N33" s="264"/>
      <c r="O33" s="730"/>
      <c r="P33" s="264">
        <f t="shared" si="5"/>
        <v>0</v>
      </c>
      <c r="Q33" s="265"/>
      <c r="R33" s="266"/>
      <c r="S33" s="259">
        <f t="shared" si="6"/>
        <v>2716.0100000000007</v>
      </c>
    </row>
    <row r="34" spans="2:19" x14ac:dyDescent="0.25">
      <c r="B34" s="195">
        <f t="shared" si="2"/>
        <v>0</v>
      </c>
      <c r="C34" s="15"/>
      <c r="D34" s="857"/>
      <c r="E34" s="1058"/>
      <c r="F34" s="857">
        <f t="shared" si="0"/>
        <v>0</v>
      </c>
      <c r="G34" s="421"/>
      <c r="H34" s="422"/>
      <c r="I34" s="259">
        <f t="shared" si="3"/>
        <v>0</v>
      </c>
      <c r="L34" s="195">
        <f t="shared" si="4"/>
        <v>158</v>
      </c>
      <c r="M34" s="15"/>
      <c r="N34" s="264"/>
      <c r="O34" s="730"/>
      <c r="P34" s="264">
        <f t="shared" si="5"/>
        <v>0</v>
      </c>
      <c r="Q34" s="265"/>
      <c r="R34" s="266"/>
      <c r="S34" s="259">
        <f t="shared" si="6"/>
        <v>2716.0100000000007</v>
      </c>
    </row>
    <row r="35" spans="2:19" x14ac:dyDescent="0.25">
      <c r="B35" s="195">
        <f t="shared" si="2"/>
        <v>0</v>
      </c>
      <c r="C35" s="15"/>
      <c r="D35" s="857"/>
      <c r="E35" s="1058"/>
      <c r="F35" s="857">
        <f t="shared" si="0"/>
        <v>0</v>
      </c>
      <c r="G35" s="421"/>
      <c r="H35" s="422"/>
      <c r="I35" s="259">
        <f t="shared" si="3"/>
        <v>0</v>
      </c>
      <c r="L35" s="195">
        <f t="shared" si="4"/>
        <v>158</v>
      </c>
      <c r="M35" s="15"/>
      <c r="N35" s="264"/>
      <c r="O35" s="730"/>
      <c r="P35" s="264">
        <f t="shared" si="5"/>
        <v>0</v>
      </c>
      <c r="Q35" s="265"/>
      <c r="R35" s="266"/>
      <c r="S35" s="259">
        <f t="shared" si="6"/>
        <v>2716.0100000000007</v>
      </c>
    </row>
    <row r="36" spans="2:19" x14ac:dyDescent="0.25">
      <c r="B36" s="195">
        <f t="shared" si="2"/>
        <v>0</v>
      </c>
      <c r="C36" s="15"/>
      <c r="D36" s="857"/>
      <c r="E36" s="1058"/>
      <c r="F36" s="857">
        <f t="shared" si="0"/>
        <v>0</v>
      </c>
      <c r="G36" s="421"/>
      <c r="H36" s="422"/>
      <c r="I36" s="259">
        <f t="shared" si="3"/>
        <v>0</v>
      </c>
      <c r="L36" s="195">
        <f t="shared" si="4"/>
        <v>158</v>
      </c>
      <c r="M36" s="15"/>
      <c r="N36" s="264"/>
      <c r="O36" s="730"/>
      <c r="P36" s="264">
        <f t="shared" si="5"/>
        <v>0</v>
      </c>
      <c r="Q36" s="265"/>
      <c r="R36" s="266"/>
      <c r="S36" s="259">
        <f t="shared" si="6"/>
        <v>2716.0100000000007</v>
      </c>
    </row>
    <row r="37" spans="2:19" x14ac:dyDescent="0.25">
      <c r="B37" s="195">
        <f t="shared" si="2"/>
        <v>0</v>
      </c>
      <c r="C37" s="15"/>
      <c r="D37" s="264"/>
      <c r="E37" s="730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158</v>
      </c>
      <c r="M37" s="15"/>
      <c r="N37" s="264"/>
      <c r="O37" s="730"/>
      <c r="P37" s="264">
        <f t="shared" si="5"/>
        <v>0</v>
      </c>
      <c r="Q37" s="265"/>
      <c r="R37" s="266"/>
      <c r="S37" s="259">
        <f t="shared" si="6"/>
        <v>2716.0100000000007</v>
      </c>
    </row>
    <row r="38" spans="2:19" x14ac:dyDescent="0.25">
      <c r="B38" s="195">
        <f t="shared" si="2"/>
        <v>0</v>
      </c>
      <c r="C38" s="15"/>
      <c r="D38" s="264"/>
      <c r="E38" s="730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158</v>
      </c>
      <c r="M38" s="15"/>
      <c r="N38" s="264"/>
      <c r="O38" s="730"/>
      <c r="P38" s="264">
        <f t="shared" si="5"/>
        <v>0</v>
      </c>
      <c r="Q38" s="265"/>
      <c r="R38" s="266"/>
      <c r="S38" s="259">
        <f t="shared" si="6"/>
        <v>2716.0100000000007</v>
      </c>
    </row>
    <row r="39" spans="2:19" x14ac:dyDescent="0.25">
      <c r="B39" s="195">
        <f t="shared" si="2"/>
        <v>0</v>
      </c>
      <c r="C39" s="15"/>
      <c r="D39" s="264"/>
      <c r="E39" s="730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158</v>
      </c>
      <c r="M39" s="15"/>
      <c r="N39" s="264"/>
      <c r="O39" s="730"/>
      <c r="P39" s="264">
        <f t="shared" si="5"/>
        <v>0</v>
      </c>
      <c r="Q39" s="265"/>
      <c r="R39" s="266"/>
      <c r="S39" s="259">
        <f t="shared" si="6"/>
        <v>2716.0100000000007</v>
      </c>
    </row>
    <row r="40" spans="2:19" x14ac:dyDescent="0.25">
      <c r="B40" s="195">
        <f t="shared" si="2"/>
        <v>0</v>
      </c>
      <c r="C40" s="15"/>
      <c r="D40" s="264"/>
      <c r="E40" s="730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158</v>
      </c>
      <c r="M40" s="15"/>
      <c r="N40" s="264"/>
      <c r="O40" s="730"/>
      <c r="P40" s="264">
        <f t="shared" si="5"/>
        <v>0</v>
      </c>
      <c r="Q40" s="265"/>
      <c r="R40" s="266"/>
      <c r="S40" s="259">
        <f t="shared" si="6"/>
        <v>2716.0100000000007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5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23</v>
      </c>
      <c r="N42" s="124">
        <f>SUM(N9:N41)</f>
        <v>339.36</v>
      </c>
      <c r="O42" s="171"/>
      <c r="P42" s="124">
        <f>SUM(P9:P41)</f>
        <v>339.36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158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62" t="s">
        <v>11</v>
      </c>
      <c r="D47" s="1263"/>
      <c r="E47" s="57">
        <f>E5-F42+E4+E6+E7</f>
        <v>0</v>
      </c>
      <c r="L47" s="91"/>
      <c r="M47" s="1262" t="s">
        <v>11</v>
      </c>
      <c r="N47" s="1263"/>
      <c r="O47" s="57">
        <f>O5-P42+O4+O6+O7</f>
        <v>2716.01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58"/>
      <c r="B5" s="1284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58"/>
      <c r="B6" s="1284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0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0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0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0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0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0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0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0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0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0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0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0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0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0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0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0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0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0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0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0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0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0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0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0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0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0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0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0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0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0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0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0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0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0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0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P13" sqref="P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4" t="s">
        <v>271</v>
      </c>
      <c r="B1" s="1264"/>
      <c r="C1" s="1264"/>
      <c r="D1" s="1264"/>
      <c r="E1" s="1264"/>
      <c r="F1" s="1264"/>
      <c r="G1" s="1264"/>
      <c r="H1" s="11">
        <v>1</v>
      </c>
      <c r="K1" s="1260" t="s">
        <v>279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58" t="s">
        <v>52</v>
      </c>
      <c r="B4" s="1285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58" t="s">
        <v>52</v>
      </c>
      <c r="L4" s="1285" t="s">
        <v>221</v>
      </c>
      <c r="M4" s="249"/>
      <c r="N4" s="248"/>
      <c r="O4" s="308">
        <v>360.46</v>
      </c>
      <c r="P4" s="243">
        <v>16</v>
      </c>
      <c r="Q4" s="262">
        <f>P56</f>
        <v>2668.75</v>
      </c>
      <c r="R4" s="7">
        <f>O4-Q4+O5+O6+O7+O8</f>
        <v>2395.89</v>
      </c>
    </row>
    <row r="5" spans="1:19" x14ac:dyDescent="0.25">
      <c r="A5" s="1258"/>
      <c r="B5" s="1286"/>
      <c r="C5" s="249"/>
      <c r="D5" s="274"/>
      <c r="E5" s="259">
        <v>141.44</v>
      </c>
      <c r="F5" s="253">
        <v>6</v>
      </c>
      <c r="G5" s="240"/>
      <c r="K5" s="1258"/>
      <c r="L5" s="1286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4"/>
      <c r="B6" s="1286"/>
      <c r="C6" s="249">
        <v>54</v>
      </c>
      <c r="D6" s="274">
        <v>44695</v>
      </c>
      <c r="E6" s="259">
        <v>1995.28</v>
      </c>
      <c r="F6" s="253">
        <v>80</v>
      </c>
      <c r="G6" s="240"/>
      <c r="K6" s="1024"/>
      <c r="L6" s="1286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4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24"/>
      <c r="L7" s="1029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4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24"/>
      <c r="L8" s="1029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9">
        <f>F4+F5-C10+F6+F7+F8</f>
        <v>276</v>
      </c>
      <c r="C10" s="53">
        <v>11</v>
      </c>
      <c r="D10" s="264">
        <v>282.44</v>
      </c>
      <c r="E10" s="730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9">
        <f>P4+P5-M10+P6+P7+P8</f>
        <v>176</v>
      </c>
      <c r="M10" s="53">
        <v>30</v>
      </c>
      <c r="N10" s="264">
        <v>740.34</v>
      </c>
      <c r="O10" s="730">
        <v>44716</v>
      </c>
      <c r="P10" s="264">
        <f t="shared" ref="P10:P55" si="1">N10</f>
        <v>740.34</v>
      </c>
      <c r="Q10" s="265" t="s">
        <v>529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0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30">
        <v>44718</v>
      </c>
      <c r="P11" s="264">
        <f t="shared" si="1"/>
        <v>623.72</v>
      </c>
      <c r="Q11" s="265" t="s">
        <v>541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0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30">
        <v>44720</v>
      </c>
      <c r="P12" s="264">
        <f t="shared" si="1"/>
        <v>1304.69</v>
      </c>
      <c r="Q12" s="265" t="s">
        <v>563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0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98</v>
      </c>
      <c r="M13" s="15"/>
      <c r="N13" s="264"/>
      <c r="O13" s="730"/>
      <c r="P13" s="264">
        <f t="shared" si="1"/>
        <v>0</v>
      </c>
      <c r="Q13" s="265"/>
      <c r="R13" s="266"/>
      <c r="S13" s="259">
        <f t="shared" si="5"/>
        <v>2395.889999999999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0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98</v>
      </c>
      <c r="M14" s="15"/>
      <c r="N14" s="264"/>
      <c r="O14" s="730"/>
      <c r="P14" s="264">
        <f t="shared" si="1"/>
        <v>0</v>
      </c>
      <c r="Q14" s="265"/>
      <c r="R14" s="266"/>
      <c r="S14" s="259">
        <f t="shared" si="5"/>
        <v>2395.889999999999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0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98</v>
      </c>
      <c r="M15" s="15"/>
      <c r="N15" s="264"/>
      <c r="O15" s="730"/>
      <c r="P15" s="264">
        <f t="shared" si="1"/>
        <v>0</v>
      </c>
      <c r="Q15" s="265"/>
      <c r="R15" s="266"/>
      <c r="S15" s="259">
        <f t="shared" si="5"/>
        <v>2395.889999999999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0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98</v>
      </c>
      <c r="M16" s="15"/>
      <c r="N16" s="264"/>
      <c r="O16" s="730"/>
      <c r="P16" s="264">
        <f t="shared" si="1"/>
        <v>0</v>
      </c>
      <c r="Q16" s="265"/>
      <c r="R16" s="266"/>
      <c r="S16" s="259">
        <f t="shared" si="5"/>
        <v>2395.889999999999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0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98</v>
      </c>
      <c r="M17" s="15"/>
      <c r="N17" s="264"/>
      <c r="O17" s="730"/>
      <c r="P17" s="264">
        <f t="shared" si="1"/>
        <v>0</v>
      </c>
      <c r="Q17" s="265"/>
      <c r="R17" s="266"/>
      <c r="S17" s="259">
        <f t="shared" si="5"/>
        <v>2395.889999999999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0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98</v>
      </c>
      <c r="M18" s="15"/>
      <c r="N18" s="264"/>
      <c r="O18" s="730"/>
      <c r="P18" s="264">
        <f t="shared" si="1"/>
        <v>0</v>
      </c>
      <c r="Q18" s="265"/>
      <c r="R18" s="266"/>
      <c r="S18" s="259">
        <f t="shared" si="5"/>
        <v>2395.889999999999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0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98</v>
      </c>
      <c r="M19" s="53"/>
      <c r="N19" s="264"/>
      <c r="O19" s="730"/>
      <c r="P19" s="264">
        <f t="shared" si="1"/>
        <v>0</v>
      </c>
      <c r="Q19" s="265"/>
      <c r="R19" s="266"/>
      <c r="S19" s="259">
        <f t="shared" si="5"/>
        <v>2395.889999999999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0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98</v>
      </c>
      <c r="M20" s="15"/>
      <c r="N20" s="264"/>
      <c r="O20" s="730"/>
      <c r="P20" s="264">
        <f t="shared" si="1"/>
        <v>0</v>
      </c>
      <c r="Q20" s="265"/>
      <c r="R20" s="266"/>
      <c r="S20" s="259">
        <f t="shared" si="5"/>
        <v>2395.889999999999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0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98</v>
      </c>
      <c r="M21" s="15"/>
      <c r="N21" s="264"/>
      <c r="O21" s="730"/>
      <c r="P21" s="264">
        <f t="shared" si="1"/>
        <v>0</v>
      </c>
      <c r="Q21" s="265"/>
      <c r="R21" s="266"/>
      <c r="S21" s="259">
        <f t="shared" si="5"/>
        <v>2395.889999999999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0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98</v>
      </c>
      <c r="M22" s="15"/>
      <c r="N22" s="264"/>
      <c r="O22" s="730"/>
      <c r="P22" s="264">
        <f t="shared" si="1"/>
        <v>0</v>
      </c>
      <c r="Q22" s="265"/>
      <c r="R22" s="266"/>
      <c r="S22" s="259">
        <f t="shared" si="5"/>
        <v>2395.889999999999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0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98</v>
      </c>
      <c r="M23" s="15"/>
      <c r="N23" s="264"/>
      <c r="O23" s="730"/>
      <c r="P23" s="264">
        <f t="shared" si="1"/>
        <v>0</v>
      </c>
      <c r="Q23" s="265"/>
      <c r="R23" s="266"/>
      <c r="S23" s="259">
        <f t="shared" si="5"/>
        <v>2395.889999999999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0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98</v>
      </c>
      <c r="M24" s="15"/>
      <c r="N24" s="264"/>
      <c r="O24" s="730"/>
      <c r="P24" s="264">
        <f t="shared" si="1"/>
        <v>0</v>
      </c>
      <c r="Q24" s="265"/>
      <c r="R24" s="266"/>
      <c r="S24" s="259">
        <f t="shared" si="5"/>
        <v>2395.889999999999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0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98</v>
      </c>
      <c r="M25" s="15"/>
      <c r="N25" s="264"/>
      <c r="O25" s="730"/>
      <c r="P25" s="264">
        <f t="shared" si="1"/>
        <v>0</v>
      </c>
      <c r="Q25" s="265"/>
      <c r="R25" s="266"/>
      <c r="S25" s="259">
        <f t="shared" si="5"/>
        <v>2395.889999999999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0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98</v>
      </c>
      <c r="M26" s="15"/>
      <c r="N26" s="264"/>
      <c r="O26" s="730"/>
      <c r="P26" s="264">
        <f t="shared" si="1"/>
        <v>0</v>
      </c>
      <c r="Q26" s="265"/>
      <c r="R26" s="266"/>
      <c r="S26" s="259">
        <f t="shared" si="5"/>
        <v>2395.889999999999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0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98</v>
      </c>
      <c r="M27" s="15"/>
      <c r="N27" s="264"/>
      <c r="O27" s="730"/>
      <c r="P27" s="264">
        <f t="shared" si="1"/>
        <v>0</v>
      </c>
      <c r="Q27" s="265"/>
      <c r="R27" s="266"/>
      <c r="S27" s="259">
        <f t="shared" si="5"/>
        <v>2395.889999999999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0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98</v>
      </c>
      <c r="M28" s="15"/>
      <c r="N28" s="264"/>
      <c r="O28" s="730"/>
      <c r="P28" s="264">
        <f t="shared" si="1"/>
        <v>0</v>
      </c>
      <c r="Q28" s="265"/>
      <c r="R28" s="266"/>
      <c r="S28" s="259">
        <f t="shared" si="5"/>
        <v>2395.889999999999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0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98</v>
      </c>
      <c r="M29" s="15"/>
      <c r="N29" s="264"/>
      <c r="O29" s="730"/>
      <c r="P29" s="264">
        <f t="shared" si="1"/>
        <v>0</v>
      </c>
      <c r="Q29" s="265"/>
      <c r="R29" s="266"/>
      <c r="S29" s="259">
        <f t="shared" si="5"/>
        <v>2395.889999999999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0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98</v>
      </c>
      <c r="M30" s="15"/>
      <c r="N30" s="264"/>
      <c r="O30" s="730"/>
      <c r="P30" s="264">
        <f t="shared" si="1"/>
        <v>0</v>
      </c>
      <c r="Q30" s="265"/>
      <c r="R30" s="266"/>
      <c r="S30" s="259">
        <f t="shared" si="5"/>
        <v>2395.889999999999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0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98</v>
      </c>
      <c r="M31" s="15"/>
      <c r="N31" s="264"/>
      <c r="O31" s="730"/>
      <c r="P31" s="264">
        <f t="shared" si="1"/>
        <v>0</v>
      </c>
      <c r="Q31" s="265"/>
      <c r="R31" s="266"/>
      <c r="S31" s="259">
        <f t="shared" si="5"/>
        <v>2395.889999999999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0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98</v>
      </c>
      <c r="M32" s="15"/>
      <c r="N32" s="264"/>
      <c r="O32" s="730"/>
      <c r="P32" s="264">
        <f t="shared" si="1"/>
        <v>0</v>
      </c>
      <c r="Q32" s="265"/>
      <c r="R32" s="266"/>
      <c r="S32" s="259">
        <f t="shared" si="5"/>
        <v>2395.889999999999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0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98</v>
      </c>
      <c r="M33" s="15"/>
      <c r="N33" s="264"/>
      <c r="O33" s="730"/>
      <c r="P33" s="264">
        <f t="shared" si="1"/>
        <v>0</v>
      </c>
      <c r="Q33" s="265"/>
      <c r="R33" s="266"/>
      <c r="S33" s="259">
        <f t="shared" si="5"/>
        <v>2395.889999999999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0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98</v>
      </c>
      <c r="M34" s="15"/>
      <c r="N34" s="264"/>
      <c r="O34" s="730"/>
      <c r="P34" s="264">
        <f t="shared" si="1"/>
        <v>0</v>
      </c>
      <c r="Q34" s="265"/>
      <c r="R34" s="266"/>
      <c r="S34" s="259">
        <f t="shared" si="5"/>
        <v>2395.889999999999</v>
      </c>
    </row>
    <row r="35" spans="2:19" x14ac:dyDescent="0.25">
      <c r="B35" s="195">
        <f t="shared" si="2"/>
        <v>46</v>
      </c>
      <c r="C35" s="15">
        <v>20</v>
      </c>
      <c r="D35" s="857">
        <v>502.16</v>
      </c>
      <c r="E35" s="1058">
        <v>44715</v>
      </c>
      <c r="F35" s="857">
        <f t="shared" si="0"/>
        <v>502.16</v>
      </c>
      <c r="G35" s="421" t="s">
        <v>514</v>
      </c>
      <c r="H35" s="422">
        <v>56</v>
      </c>
      <c r="I35" s="259">
        <f t="shared" si="4"/>
        <v>1093.1699999999976</v>
      </c>
      <c r="L35" s="195">
        <f t="shared" si="3"/>
        <v>98</v>
      </c>
      <c r="M35" s="15"/>
      <c r="N35" s="857"/>
      <c r="O35" s="1058"/>
      <c r="P35" s="857">
        <f t="shared" si="1"/>
        <v>0</v>
      </c>
      <c r="Q35" s="421"/>
      <c r="R35" s="422"/>
      <c r="S35" s="259">
        <f t="shared" si="5"/>
        <v>2395.889999999999</v>
      </c>
    </row>
    <row r="36" spans="2:19" x14ac:dyDescent="0.25">
      <c r="B36" s="195">
        <f t="shared" si="2"/>
        <v>32</v>
      </c>
      <c r="C36" s="15">
        <v>14</v>
      </c>
      <c r="D36" s="857">
        <v>350.01</v>
      </c>
      <c r="E36" s="1058">
        <v>44716</v>
      </c>
      <c r="F36" s="857">
        <f t="shared" si="0"/>
        <v>350.01</v>
      </c>
      <c r="G36" s="421" t="s">
        <v>536</v>
      </c>
      <c r="H36" s="422">
        <v>56</v>
      </c>
      <c r="I36" s="259">
        <f t="shared" si="4"/>
        <v>743.15999999999758</v>
      </c>
      <c r="L36" s="195">
        <f t="shared" si="3"/>
        <v>98</v>
      </c>
      <c r="M36" s="15"/>
      <c r="N36" s="857"/>
      <c r="O36" s="1058"/>
      <c r="P36" s="857">
        <f t="shared" si="1"/>
        <v>0</v>
      </c>
      <c r="Q36" s="421"/>
      <c r="R36" s="422"/>
      <c r="S36" s="259">
        <f t="shared" si="5"/>
        <v>2395.889999999999</v>
      </c>
    </row>
    <row r="37" spans="2:19" x14ac:dyDescent="0.25">
      <c r="B37" s="195">
        <f t="shared" si="2"/>
        <v>16</v>
      </c>
      <c r="C37" s="15">
        <v>16</v>
      </c>
      <c r="D37" s="857">
        <v>382.7</v>
      </c>
      <c r="E37" s="1058">
        <v>44716</v>
      </c>
      <c r="F37" s="857">
        <f t="shared" si="0"/>
        <v>382.7</v>
      </c>
      <c r="G37" s="421" t="s">
        <v>537</v>
      </c>
      <c r="H37" s="422">
        <v>56</v>
      </c>
      <c r="I37" s="259">
        <f t="shared" si="4"/>
        <v>360.45999999999759</v>
      </c>
      <c r="L37" s="195">
        <f t="shared" si="3"/>
        <v>98</v>
      </c>
      <c r="M37" s="15"/>
      <c r="N37" s="857"/>
      <c r="O37" s="1058"/>
      <c r="P37" s="857">
        <f t="shared" si="1"/>
        <v>0</v>
      </c>
      <c r="Q37" s="421"/>
      <c r="R37" s="422"/>
      <c r="S37" s="259">
        <f t="shared" si="5"/>
        <v>2395.889999999999</v>
      </c>
    </row>
    <row r="38" spans="2:19" x14ac:dyDescent="0.25">
      <c r="B38" s="195">
        <f t="shared" si="2"/>
        <v>16</v>
      </c>
      <c r="C38" s="15"/>
      <c r="D38" s="227"/>
      <c r="E38" s="1057"/>
      <c r="F38" s="1162">
        <f t="shared" si="0"/>
        <v>0</v>
      </c>
      <c r="G38" s="1163"/>
      <c r="H38" s="1164"/>
      <c r="I38" s="1173">
        <f t="shared" si="4"/>
        <v>360.45999999999759</v>
      </c>
      <c r="L38" s="195">
        <f t="shared" si="3"/>
        <v>98</v>
      </c>
      <c r="M38" s="15"/>
      <c r="N38" s="227"/>
      <c r="O38" s="1057"/>
      <c r="P38" s="227">
        <f t="shared" si="1"/>
        <v>0</v>
      </c>
      <c r="Q38" s="906"/>
      <c r="R38" s="907"/>
      <c r="S38" s="259">
        <f t="shared" si="5"/>
        <v>2395.889999999999</v>
      </c>
    </row>
    <row r="39" spans="2:19" x14ac:dyDescent="0.25">
      <c r="B39" s="195">
        <f t="shared" si="2"/>
        <v>0</v>
      </c>
      <c r="C39" s="15">
        <v>16</v>
      </c>
      <c r="D39" s="227"/>
      <c r="E39" s="1057"/>
      <c r="F39" s="1162">
        <v>360.46</v>
      </c>
      <c r="G39" s="1163"/>
      <c r="H39" s="1164"/>
      <c r="I39" s="1173">
        <f t="shared" si="4"/>
        <v>-2.3874235921539366E-12</v>
      </c>
      <c r="L39" s="195">
        <f t="shared" si="3"/>
        <v>98</v>
      </c>
      <c r="M39" s="15"/>
      <c r="N39" s="227"/>
      <c r="O39" s="1057"/>
      <c r="P39" s="227">
        <f t="shared" si="1"/>
        <v>0</v>
      </c>
      <c r="Q39" s="906"/>
      <c r="R39" s="907"/>
      <c r="S39" s="259">
        <f t="shared" si="5"/>
        <v>2395.889999999999</v>
      </c>
    </row>
    <row r="40" spans="2:19" x14ac:dyDescent="0.25">
      <c r="B40" s="195">
        <f t="shared" si="2"/>
        <v>0</v>
      </c>
      <c r="C40" s="15"/>
      <c r="D40" s="227"/>
      <c r="E40" s="1057"/>
      <c r="F40" s="1162">
        <f t="shared" si="0"/>
        <v>0</v>
      </c>
      <c r="G40" s="1163"/>
      <c r="H40" s="1164"/>
      <c r="I40" s="1173">
        <f t="shared" si="4"/>
        <v>-2.3874235921539366E-12</v>
      </c>
      <c r="L40" s="195">
        <f t="shared" si="3"/>
        <v>98</v>
      </c>
      <c r="M40" s="15"/>
      <c r="N40" s="227"/>
      <c r="O40" s="1057"/>
      <c r="P40" s="227">
        <f t="shared" si="1"/>
        <v>0</v>
      </c>
      <c r="Q40" s="906"/>
      <c r="R40" s="907"/>
      <c r="S40" s="259">
        <f t="shared" si="5"/>
        <v>2395.889999999999</v>
      </c>
    </row>
    <row r="41" spans="2:19" x14ac:dyDescent="0.25">
      <c r="B41" s="195">
        <f t="shared" si="2"/>
        <v>0</v>
      </c>
      <c r="C41" s="15"/>
      <c r="D41" s="227"/>
      <c r="E41" s="1057"/>
      <c r="F41" s="1162">
        <f t="shared" si="0"/>
        <v>0</v>
      </c>
      <c r="G41" s="1163"/>
      <c r="H41" s="1164"/>
      <c r="I41" s="1173">
        <f t="shared" si="4"/>
        <v>-2.3874235921539366E-12</v>
      </c>
      <c r="L41" s="195">
        <f t="shared" si="3"/>
        <v>98</v>
      </c>
      <c r="M41" s="15"/>
      <c r="N41" s="227"/>
      <c r="O41" s="1057"/>
      <c r="P41" s="227">
        <f t="shared" si="1"/>
        <v>0</v>
      </c>
      <c r="Q41" s="906"/>
      <c r="R41" s="907"/>
      <c r="S41" s="259">
        <f t="shared" si="5"/>
        <v>2395.889999999999</v>
      </c>
    </row>
    <row r="42" spans="2:19" x14ac:dyDescent="0.25">
      <c r="B42" s="195">
        <f t="shared" si="2"/>
        <v>0</v>
      </c>
      <c r="C42" s="15"/>
      <c r="D42" s="227"/>
      <c r="E42" s="1057"/>
      <c r="F42" s="227">
        <f t="shared" si="0"/>
        <v>0</v>
      </c>
      <c r="G42" s="906"/>
      <c r="H42" s="907"/>
      <c r="I42" s="259">
        <f t="shared" si="4"/>
        <v>-2.3874235921539366E-12</v>
      </c>
      <c r="L42" s="195">
        <f t="shared" si="3"/>
        <v>98</v>
      </c>
      <c r="M42" s="15"/>
      <c r="N42" s="227"/>
      <c r="O42" s="1057"/>
      <c r="P42" s="227">
        <f t="shared" si="1"/>
        <v>0</v>
      </c>
      <c r="Q42" s="906"/>
      <c r="R42" s="907"/>
      <c r="S42" s="259">
        <f t="shared" si="5"/>
        <v>2395.889999999999</v>
      </c>
    </row>
    <row r="43" spans="2:19" x14ac:dyDescent="0.25">
      <c r="B43" s="195">
        <f t="shared" si="2"/>
        <v>0</v>
      </c>
      <c r="C43" s="15"/>
      <c r="D43" s="227"/>
      <c r="E43" s="1057"/>
      <c r="F43" s="227">
        <f t="shared" si="0"/>
        <v>0</v>
      </c>
      <c r="G43" s="906"/>
      <c r="H43" s="907"/>
      <c r="I43" s="259">
        <f t="shared" si="4"/>
        <v>-2.3874235921539366E-12</v>
      </c>
      <c r="L43" s="195">
        <f t="shared" si="3"/>
        <v>98</v>
      </c>
      <c r="M43" s="15"/>
      <c r="N43" s="227"/>
      <c r="O43" s="1057"/>
      <c r="P43" s="227">
        <f t="shared" si="1"/>
        <v>0</v>
      </c>
      <c r="Q43" s="906"/>
      <c r="R43" s="907"/>
      <c r="S43" s="259">
        <f t="shared" si="5"/>
        <v>2395.889999999999</v>
      </c>
    </row>
    <row r="44" spans="2:19" x14ac:dyDescent="0.25">
      <c r="B44" s="195">
        <f t="shared" si="2"/>
        <v>0</v>
      </c>
      <c r="C44" s="15"/>
      <c r="D44" s="227"/>
      <c r="E44" s="1057"/>
      <c r="F44" s="227">
        <f t="shared" si="0"/>
        <v>0</v>
      </c>
      <c r="G44" s="906"/>
      <c r="H44" s="907"/>
      <c r="I44" s="259">
        <f t="shared" si="4"/>
        <v>-2.3874235921539366E-12</v>
      </c>
      <c r="L44" s="195">
        <f t="shared" si="3"/>
        <v>98</v>
      </c>
      <c r="M44" s="15"/>
      <c r="N44" s="227"/>
      <c r="O44" s="1057"/>
      <c r="P44" s="227">
        <f t="shared" si="1"/>
        <v>0</v>
      </c>
      <c r="Q44" s="906"/>
      <c r="R44" s="907"/>
      <c r="S44" s="259">
        <f t="shared" si="5"/>
        <v>2395.889999999999</v>
      </c>
    </row>
    <row r="45" spans="2:19" x14ac:dyDescent="0.25">
      <c r="B45" s="195">
        <f t="shared" si="2"/>
        <v>0</v>
      </c>
      <c r="C45" s="15"/>
      <c r="D45" s="227"/>
      <c r="E45" s="1057"/>
      <c r="F45" s="227">
        <f t="shared" si="0"/>
        <v>0</v>
      </c>
      <c r="G45" s="906"/>
      <c r="H45" s="907"/>
      <c r="I45" s="259">
        <f t="shared" si="4"/>
        <v>-2.3874235921539366E-12</v>
      </c>
      <c r="L45" s="195">
        <f t="shared" si="3"/>
        <v>98</v>
      </c>
      <c r="M45" s="15"/>
      <c r="N45" s="227"/>
      <c r="O45" s="1057"/>
      <c r="P45" s="227">
        <f t="shared" si="1"/>
        <v>0</v>
      </c>
      <c r="Q45" s="906"/>
      <c r="R45" s="907"/>
      <c r="S45" s="259">
        <f t="shared" si="5"/>
        <v>2395.889999999999</v>
      </c>
    </row>
    <row r="46" spans="2:19" x14ac:dyDescent="0.25">
      <c r="B46" s="195">
        <f t="shared" si="2"/>
        <v>0</v>
      </c>
      <c r="C46" s="15"/>
      <c r="D46" s="227"/>
      <c r="E46" s="1057"/>
      <c r="F46" s="227">
        <f t="shared" si="0"/>
        <v>0</v>
      </c>
      <c r="G46" s="906"/>
      <c r="H46" s="907"/>
      <c r="I46" s="259">
        <f t="shared" si="4"/>
        <v>-2.3874235921539366E-12</v>
      </c>
      <c r="L46" s="195">
        <f t="shared" si="3"/>
        <v>98</v>
      </c>
      <c r="M46" s="15"/>
      <c r="N46" s="227"/>
      <c r="O46" s="1057"/>
      <c r="P46" s="227">
        <f t="shared" si="1"/>
        <v>0</v>
      </c>
      <c r="Q46" s="906"/>
      <c r="R46" s="907"/>
      <c r="S46" s="259">
        <f t="shared" si="5"/>
        <v>2395.889999999999</v>
      </c>
    </row>
    <row r="47" spans="2:19" x14ac:dyDescent="0.25">
      <c r="B47" s="195">
        <f t="shared" si="2"/>
        <v>0</v>
      </c>
      <c r="C47" s="15"/>
      <c r="D47" s="227"/>
      <c r="E47" s="1057"/>
      <c r="F47" s="227">
        <f t="shared" si="0"/>
        <v>0</v>
      </c>
      <c r="G47" s="906"/>
      <c r="H47" s="907"/>
      <c r="I47" s="259">
        <f t="shared" si="4"/>
        <v>-2.3874235921539366E-12</v>
      </c>
      <c r="L47" s="195">
        <f t="shared" si="3"/>
        <v>98</v>
      </c>
      <c r="M47" s="15"/>
      <c r="N47" s="227"/>
      <c r="O47" s="1057"/>
      <c r="P47" s="227">
        <f t="shared" si="1"/>
        <v>0</v>
      </c>
      <c r="Q47" s="906"/>
      <c r="R47" s="907"/>
      <c r="S47" s="259">
        <f t="shared" si="5"/>
        <v>2395.889999999999</v>
      </c>
    </row>
    <row r="48" spans="2:19" x14ac:dyDescent="0.25">
      <c r="B48" s="195">
        <f t="shared" si="2"/>
        <v>0</v>
      </c>
      <c r="C48" s="15"/>
      <c r="D48" s="227"/>
      <c r="E48" s="1057"/>
      <c r="F48" s="227">
        <f t="shared" si="0"/>
        <v>0</v>
      </c>
      <c r="G48" s="906"/>
      <c r="H48" s="907"/>
      <c r="I48" s="259">
        <f t="shared" si="4"/>
        <v>-2.3874235921539366E-12</v>
      </c>
      <c r="L48" s="195">
        <f t="shared" si="3"/>
        <v>98</v>
      </c>
      <c r="M48" s="15"/>
      <c r="N48" s="227"/>
      <c r="O48" s="1057"/>
      <c r="P48" s="227">
        <f t="shared" si="1"/>
        <v>0</v>
      </c>
      <c r="Q48" s="906"/>
      <c r="R48" s="907"/>
      <c r="S48" s="259">
        <f t="shared" si="5"/>
        <v>2395.889999999999</v>
      </c>
    </row>
    <row r="49" spans="2:19" x14ac:dyDescent="0.25">
      <c r="B49" s="195">
        <f t="shared" si="2"/>
        <v>0</v>
      </c>
      <c r="C49" s="15"/>
      <c r="D49" s="227"/>
      <c r="E49" s="1057"/>
      <c r="F49" s="227">
        <f t="shared" si="0"/>
        <v>0</v>
      </c>
      <c r="G49" s="906"/>
      <c r="H49" s="907"/>
      <c r="I49" s="259">
        <f t="shared" si="4"/>
        <v>-2.3874235921539366E-12</v>
      </c>
      <c r="L49" s="195">
        <f t="shared" si="3"/>
        <v>98</v>
      </c>
      <c r="M49" s="15"/>
      <c r="N49" s="227"/>
      <c r="O49" s="1057"/>
      <c r="P49" s="227">
        <f t="shared" si="1"/>
        <v>0</v>
      </c>
      <c r="Q49" s="906"/>
      <c r="R49" s="907"/>
      <c r="S49" s="259">
        <f t="shared" si="5"/>
        <v>2395.889999999999</v>
      </c>
    </row>
    <row r="50" spans="2:19" x14ac:dyDescent="0.25">
      <c r="B50" s="195">
        <f t="shared" si="2"/>
        <v>0</v>
      </c>
      <c r="C50" s="15"/>
      <c r="D50" s="227"/>
      <c r="E50" s="1057"/>
      <c r="F50" s="227">
        <f t="shared" si="0"/>
        <v>0</v>
      </c>
      <c r="G50" s="906"/>
      <c r="H50" s="907"/>
      <c r="I50" s="259">
        <f t="shared" si="4"/>
        <v>-2.3874235921539366E-12</v>
      </c>
      <c r="L50" s="195">
        <f t="shared" si="3"/>
        <v>98</v>
      </c>
      <c r="M50" s="15"/>
      <c r="N50" s="227"/>
      <c r="O50" s="1057"/>
      <c r="P50" s="227">
        <f t="shared" si="1"/>
        <v>0</v>
      </c>
      <c r="Q50" s="906"/>
      <c r="R50" s="907"/>
      <c r="S50" s="259">
        <f t="shared" si="5"/>
        <v>2395.889999999999</v>
      </c>
    </row>
    <row r="51" spans="2:19" x14ac:dyDescent="0.25">
      <c r="B51" s="195">
        <f t="shared" si="2"/>
        <v>0</v>
      </c>
      <c r="C51" s="15"/>
      <c r="D51" s="227"/>
      <c r="E51" s="1057"/>
      <c r="F51" s="227">
        <f t="shared" si="0"/>
        <v>0</v>
      </c>
      <c r="G51" s="906"/>
      <c r="H51" s="907"/>
      <c r="I51" s="259">
        <f t="shared" si="4"/>
        <v>-2.3874235921539366E-12</v>
      </c>
      <c r="L51" s="195">
        <f t="shared" si="3"/>
        <v>98</v>
      </c>
      <c r="M51" s="15"/>
      <c r="N51" s="227"/>
      <c r="O51" s="1057"/>
      <c r="P51" s="227">
        <f t="shared" si="1"/>
        <v>0</v>
      </c>
      <c r="Q51" s="906"/>
      <c r="R51" s="907"/>
      <c r="S51" s="259">
        <f t="shared" si="5"/>
        <v>2395.889999999999</v>
      </c>
    </row>
    <row r="52" spans="2:19" x14ac:dyDescent="0.25">
      <c r="B52" s="195">
        <f t="shared" si="2"/>
        <v>0</v>
      </c>
      <c r="C52" s="15"/>
      <c r="D52" s="227"/>
      <c r="E52" s="1057"/>
      <c r="F52" s="227">
        <f t="shared" si="0"/>
        <v>0</v>
      </c>
      <c r="G52" s="906"/>
      <c r="H52" s="907"/>
      <c r="I52" s="259">
        <f t="shared" si="4"/>
        <v>-2.3874235921539366E-12</v>
      </c>
      <c r="L52" s="195">
        <f t="shared" si="3"/>
        <v>98</v>
      </c>
      <c r="M52" s="15"/>
      <c r="N52" s="227"/>
      <c r="O52" s="1057"/>
      <c r="P52" s="227">
        <f t="shared" si="1"/>
        <v>0</v>
      </c>
      <c r="Q52" s="906"/>
      <c r="R52" s="907"/>
      <c r="S52" s="259">
        <f t="shared" si="5"/>
        <v>2395.889999999999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98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2395.889999999999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98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2395.889999999999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2395.889999999999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108</v>
      </c>
      <c r="N56" s="124">
        <f>SUM(N10:N55)</f>
        <v>2668.75</v>
      </c>
      <c r="O56" s="171"/>
      <c r="P56" s="124">
        <f>SUM(P10:P55)</f>
        <v>2668.75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62" t="s">
        <v>11</v>
      </c>
      <c r="D61" s="1263"/>
      <c r="E61" s="57" t="e">
        <f>E4-F56+#REF!+E5+#REF!</f>
        <v>#REF!</v>
      </c>
      <c r="L61" s="91"/>
      <c r="M61" s="1262" t="s">
        <v>11</v>
      </c>
      <c r="N61" s="1263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87"/>
      <c r="B5" s="1289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88"/>
      <c r="B6" s="1290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1" t="s">
        <v>11</v>
      </c>
      <c r="D56" s="129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FF"/>
  </sheetPr>
  <dimension ref="A1:S83"/>
  <sheetViews>
    <sheetView workbookViewId="0">
      <selection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1">
        <v>1</v>
      </c>
      <c r="K1" s="1260" t="s">
        <v>267</v>
      </c>
      <c r="L1" s="1260"/>
      <c r="M1" s="1260"/>
      <c r="N1" s="1260"/>
      <c r="O1" s="1260"/>
      <c r="P1" s="1260"/>
      <c r="Q1" s="1260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61" t="s">
        <v>225</v>
      </c>
      <c r="C5" s="562">
        <v>57</v>
      </c>
      <c r="D5" s="248">
        <v>44710</v>
      </c>
      <c r="E5" s="267">
        <v>1499.1</v>
      </c>
      <c r="F5" s="253">
        <v>2</v>
      </c>
      <c r="G5" s="260"/>
      <c r="K5" s="250" t="s">
        <v>223</v>
      </c>
      <c r="L5" s="1261" t="s">
        <v>225</v>
      </c>
      <c r="M5" s="562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79" t="s">
        <v>224</v>
      </c>
      <c r="B6" s="1261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-4.5474735088646412E-13</v>
      </c>
      <c r="K6" s="579" t="s">
        <v>224</v>
      </c>
      <c r="L6" s="1261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  <c r="K7" s="240"/>
      <c r="L7" s="272"/>
      <c r="M7" s="734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478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518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532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170">
        <f>D12</f>
        <v>0</v>
      </c>
      <c r="G12" s="1171"/>
      <c r="H12" s="1002"/>
      <c r="I12" s="1165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170">
        <f t="shared" ref="F13:F73" si="6">D13</f>
        <v>0</v>
      </c>
      <c r="G13" s="1171"/>
      <c r="H13" s="1002"/>
      <c r="I13" s="1165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170">
        <f t="shared" si="6"/>
        <v>0</v>
      </c>
      <c r="G14" s="1171"/>
      <c r="H14" s="1002"/>
      <c r="I14" s="1165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170">
        <f t="shared" si="6"/>
        <v>0</v>
      </c>
      <c r="G15" s="1171"/>
      <c r="H15" s="1002"/>
      <c r="I15" s="1165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62" t="s">
        <v>11</v>
      </c>
      <c r="D83" s="1263"/>
      <c r="E83" s="57">
        <f>E5+E6-F78+E7</f>
        <v>0</v>
      </c>
      <c r="F83" s="73"/>
      <c r="M83" s="1262" t="s">
        <v>11</v>
      </c>
      <c r="N83" s="1263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3"/>
      <c r="B1" s="1253"/>
      <c r="C1" s="1253"/>
      <c r="D1" s="1253"/>
      <c r="E1" s="1253"/>
      <c r="F1" s="1253"/>
      <c r="G1" s="125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3"/>
      <c r="C4" s="452"/>
      <c r="D4" s="262"/>
      <c r="E4" s="337"/>
      <c r="F4" s="313"/>
      <c r="G4" s="240"/>
    </row>
    <row r="5" spans="1:10" ht="15" customHeight="1" x14ac:dyDescent="0.25">
      <c r="A5" s="1287"/>
      <c r="B5" s="1294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88"/>
      <c r="B6" s="1295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8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8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2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2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3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8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8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8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0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1" t="s">
        <v>11</v>
      </c>
      <c r="D55" s="129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W115"/>
  <sheetViews>
    <sheetView topLeftCell="K1" zoomScaleNormal="100" workbookViewId="0">
      <pane ySplit="8" topLeftCell="A17" activePane="bottomLeft" state="frozen"/>
      <selection pane="bottomLeft" activeCell="S28" sqref="S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4" t="s">
        <v>277</v>
      </c>
      <c r="B1" s="1264"/>
      <c r="C1" s="1264"/>
      <c r="D1" s="1264"/>
      <c r="E1" s="1264"/>
      <c r="F1" s="1264"/>
      <c r="G1" s="1264"/>
      <c r="H1" s="11">
        <v>1</v>
      </c>
      <c r="I1" s="132"/>
      <c r="J1" s="73"/>
      <c r="M1" s="1260" t="s">
        <v>360</v>
      </c>
      <c r="N1" s="1260"/>
      <c r="O1" s="1260"/>
      <c r="P1" s="1260"/>
      <c r="Q1" s="1260"/>
      <c r="R1" s="1260"/>
      <c r="S1" s="1260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296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296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1094.1399999999999</v>
      </c>
      <c r="T5" s="7">
        <f>Q4+Q5-S5+Q6+Q7</f>
        <v>1997.6000000000004</v>
      </c>
      <c r="U5" s="203"/>
      <c r="V5" s="73"/>
    </row>
    <row r="6" spans="1:23" x14ac:dyDescent="0.25">
      <c r="B6" s="1296"/>
      <c r="C6" s="212">
        <v>0</v>
      </c>
      <c r="D6" s="154"/>
      <c r="E6" s="105">
        <v>22.7</v>
      </c>
      <c r="F6" s="73">
        <v>5</v>
      </c>
      <c r="I6" s="204"/>
      <c r="J6" s="73"/>
      <c r="N6" s="1296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560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567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566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557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578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555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584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585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593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595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596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598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604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611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612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622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626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632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634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1997.600000000002</v>
      </c>
      <c r="V28" s="73">
        <f t="shared" si="9"/>
        <v>440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1997.600000000002</v>
      </c>
      <c r="V29" s="73">
        <f t="shared" si="9"/>
        <v>440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1997.600000000002</v>
      </c>
      <c r="V30" s="73">
        <f t="shared" si="9"/>
        <v>440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1997.600000000002</v>
      </c>
      <c r="V31" s="73">
        <f t="shared" si="9"/>
        <v>440</v>
      </c>
      <c r="W31" s="60">
        <f t="shared" si="5"/>
        <v>0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3">
        <v>44711</v>
      </c>
      <c r="F32" s="227">
        <f>D32</f>
        <v>136.19999999999999</v>
      </c>
      <c r="G32" s="906" t="s">
        <v>474</v>
      </c>
      <c r="H32" s="907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1997.600000000002</v>
      </c>
      <c r="V32" s="73">
        <f t="shared" si="9"/>
        <v>440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59">
        <v>44712</v>
      </c>
      <c r="F33" s="227">
        <f>D33</f>
        <v>90.8</v>
      </c>
      <c r="G33" s="906" t="s">
        <v>482</v>
      </c>
      <c r="H33" s="907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/>
      <c r="P33" s="69">
        <f t="shared" si="2"/>
        <v>0</v>
      </c>
      <c r="Q33" s="1101"/>
      <c r="R33" s="69">
        <f>P33</f>
        <v>0</v>
      </c>
      <c r="S33" s="70"/>
      <c r="T33" s="71"/>
      <c r="U33" s="203">
        <f t="shared" si="8"/>
        <v>1997.600000000002</v>
      </c>
      <c r="V33" s="73">
        <f t="shared" si="9"/>
        <v>440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60">
        <v>44712</v>
      </c>
      <c r="F34" s="227">
        <f t="shared" ref="F34:F108" si="10">D34</f>
        <v>45.4</v>
      </c>
      <c r="G34" s="906" t="s">
        <v>484</v>
      </c>
      <c r="H34" s="907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1997.600000000002</v>
      </c>
      <c r="V34" s="73">
        <f t="shared" si="9"/>
        <v>440</v>
      </c>
      <c r="W34" s="60">
        <f t="shared" si="5"/>
        <v>0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60">
        <v>44712</v>
      </c>
      <c r="F35" s="227">
        <f t="shared" si="10"/>
        <v>4.54</v>
      </c>
      <c r="G35" s="906" t="s">
        <v>489</v>
      </c>
      <c r="H35" s="907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1997.600000000002</v>
      </c>
      <c r="V35" s="73">
        <f t="shared" si="9"/>
        <v>440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60">
        <v>44711</v>
      </c>
      <c r="F36" s="227">
        <f t="shared" si="10"/>
        <v>4.54</v>
      </c>
      <c r="G36" s="906" t="s">
        <v>491</v>
      </c>
      <c r="H36" s="907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1997.600000000002</v>
      </c>
      <c r="V36" s="73">
        <f t="shared" si="9"/>
        <v>440</v>
      </c>
      <c r="W36" s="60">
        <f t="shared" si="5"/>
        <v>0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60">
        <v>44713</v>
      </c>
      <c r="F37" s="227">
        <f t="shared" si="10"/>
        <v>27.240000000000002</v>
      </c>
      <c r="G37" s="906" t="s">
        <v>495</v>
      </c>
      <c r="H37" s="907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1997.600000000002</v>
      </c>
      <c r="V37" s="73">
        <f t="shared" si="9"/>
        <v>440</v>
      </c>
      <c r="W37" s="60">
        <f t="shared" si="5"/>
        <v>0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3">
        <v>44713</v>
      </c>
      <c r="F38" s="227">
        <f t="shared" si="10"/>
        <v>9.08</v>
      </c>
      <c r="G38" s="906" t="s">
        <v>497</v>
      </c>
      <c r="H38" s="907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1997.600000000002</v>
      </c>
      <c r="V38" s="73">
        <f t="shared" si="9"/>
        <v>440</v>
      </c>
      <c r="W38" s="60">
        <f t="shared" si="5"/>
        <v>0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3">
        <v>44714</v>
      </c>
      <c r="F39" s="227">
        <f t="shared" si="10"/>
        <v>9.08</v>
      </c>
      <c r="G39" s="906" t="s">
        <v>504</v>
      </c>
      <c r="H39" s="907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1997.600000000002</v>
      </c>
      <c r="V39" s="73">
        <f t="shared" si="9"/>
        <v>440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3">
        <v>44714</v>
      </c>
      <c r="F40" s="227">
        <f t="shared" si="10"/>
        <v>45.4</v>
      </c>
      <c r="G40" s="906" t="s">
        <v>505</v>
      </c>
      <c r="H40" s="907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1997.600000000002</v>
      </c>
      <c r="V40" s="73">
        <f t="shared" si="9"/>
        <v>440</v>
      </c>
      <c r="W40" s="60">
        <f t="shared" si="5"/>
        <v>0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3">
        <v>44714</v>
      </c>
      <c r="F41" s="227">
        <f t="shared" si="10"/>
        <v>45.4</v>
      </c>
      <c r="G41" s="906" t="s">
        <v>505</v>
      </c>
      <c r="H41" s="907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1997.600000000002</v>
      </c>
      <c r="V41" s="73">
        <f t="shared" si="9"/>
        <v>440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3">
        <v>44714</v>
      </c>
      <c r="F42" s="227">
        <f t="shared" si="10"/>
        <v>136.19999999999999</v>
      </c>
      <c r="G42" s="906" t="s">
        <v>508</v>
      </c>
      <c r="H42" s="907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1997.600000000002</v>
      </c>
      <c r="V42" s="73">
        <f t="shared" si="9"/>
        <v>440</v>
      </c>
      <c r="W42" s="60">
        <f t="shared" si="5"/>
        <v>0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3">
        <v>44716</v>
      </c>
      <c r="F43" s="227">
        <f t="shared" si="10"/>
        <v>90.8</v>
      </c>
      <c r="G43" s="906" t="s">
        <v>533</v>
      </c>
      <c r="H43" s="907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1997.600000000002</v>
      </c>
      <c r="V43" s="73">
        <f t="shared" si="9"/>
        <v>440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3">
        <v>44716</v>
      </c>
      <c r="F44" s="227">
        <f t="shared" si="10"/>
        <v>45.4</v>
      </c>
      <c r="G44" s="906" t="s">
        <v>534</v>
      </c>
      <c r="H44" s="907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1997.600000000002</v>
      </c>
      <c r="V44" s="73">
        <f t="shared" si="9"/>
        <v>440</v>
      </c>
      <c r="W44" s="60">
        <f t="shared" si="5"/>
        <v>0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3">
        <v>44718</v>
      </c>
      <c r="F45" s="227">
        <f t="shared" si="10"/>
        <v>45.4</v>
      </c>
      <c r="G45" s="906" t="s">
        <v>539</v>
      </c>
      <c r="H45" s="907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1997.600000000002</v>
      </c>
      <c r="V45" s="73">
        <f t="shared" si="9"/>
        <v>440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3">
        <v>44718</v>
      </c>
      <c r="F46" s="227">
        <f t="shared" si="10"/>
        <v>136.19999999999999</v>
      </c>
      <c r="G46" s="906" t="s">
        <v>541</v>
      </c>
      <c r="H46" s="907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1997.600000000002</v>
      </c>
      <c r="V46" s="73">
        <f t="shared" si="9"/>
        <v>440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3">
        <v>44718</v>
      </c>
      <c r="F47" s="227">
        <f t="shared" si="10"/>
        <v>4.54</v>
      </c>
      <c r="G47" s="906" t="s">
        <v>530</v>
      </c>
      <c r="H47" s="907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1997.600000000002</v>
      </c>
      <c r="V47" s="73">
        <f t="shared" si="9"/>
        <v>440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3">
        <v>44718</v>
      </c>
      <c r="F48" s="227">
        <f t="shared" si="10"/>
        <v>22.7</v>
      </c>
      <c r="G48" s="906" t="s">
        <v>545</v>
      </c>
      <c r="H48" s="907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1997.600000000002</v>
      </c>
      <c r="V48" s="73">
        <f t="shared" si="9"/>
        <v>440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3"/>
      <c r="F49" s="227">
        <f t="shared" si="10"/>
        <v>0</v>
      </c>
      <c r="G49" s="1163"/>
      <c r="H49" s="1164"/>
      <c r="I49" s="1180">
        <f t="shared" si="6"/>
        <v>86.259999999999906</v>
      </c>
      <c r="J49" s="1181">
        <f t="shared" si="7"/>
        <v>19</v>
      </c>
      <c r="K49" s="1177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1997.600000000002</v>
      </c>
      <c r="V49" s="73">
        <f t="shared" si="9"/>
        <v>440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3"/>
      <c r="F50" s="227">
        <f t="shared" si="10"/>
        <v>86.26</v>
      </c>
      <c r="G50" s="1163"/>
      <c r="H50" s="1164"/>
      <c r="I50" s="1180">
        <f t="shared" si="6"/>
        <v>0</v>
      </c>
      <c r="J50" s="1181">
        <f t="shared" si="7"/>
        <v>0</v>
      </c>
      <c r="K50" s="1177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1997.600000000002</v>
      </c>
      <c r="V50" s="73">
        <f t="shared" si="9"/>
        <v>440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3"/>
      <c r="F51" s="227">
        <f t="shared" si="10"/>
        <v>0</v>
      </c>
      <c r="G51" s="1163"/>
      <c r="H51" s="1164"/>
      <c r="I51" s="1180">
        <f t="shared" si="6"/>
        <v>0</v>
      </c>
      <c r="J51" s="1181">
        <f t="shared" si="7"/>
        <v>0</v>
      </c>
      <c r="K51" s="1177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1997.600000000002</v>
      </c>
      <c r="V51" s="73">
        <f t="shared" si="9"/>
        <v>440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3"/>
      <c r="F52" s="227">
        <f t="shared" si="10"/>
        <v>0</v>
      </c>
      <c r="G52" s="1163"/>
      <c r="H52" s="1164"/>
      <c r="I52" s="1180">
        <f t="shared" si="6"/>
        <v>0</v>
      </c>
      <c r="J52" s="1181">
        <f t="shared" si="7"/>
        <v>0</v>
      </c>
      <c r="K52" s="1177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1997.600000000002</v>
      </c>
      <c r="V52" s="73">
        <f t="shared" si="9"/>
        <v>440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3"/>
      <c r="F53" s="227">
        <f t="shared" si="10"/>
        <v>0</v>
      </c>
      <c r="G53" s="906"/>
      <c r="H53" s="907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1997.600000000002</v>
      </c>
      <c r="V53" s="73">
        <f t="shared" si="9"/>
        <v>440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3"/>
      <c r="F54" s="227">
        <f t="shared" si="10"/>
        <v>0</v>
      </c>
      <c r="G54" s="906"/>
      <c r="H54" s="907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1997.600000000002</v>
      </c>
      <c r="V54" s="73">
        <f t="shared" si="9"/>
        <v>440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3"/>
      <c r="F55" s="227">
        <f t="shared" si="10"/>
        <v>0</v>
      </c>
      <c r="G55" s="906"/>
      <c r="H55" s="907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1997.600000000002</v>
      </c>
      <c r="V55" s="73">
        <f t="shared" si="9"/>
        <v>440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3"/>
      <c r="F56" s="227">
        <f t="shared" si="10"/>
        <v>0</v>
      </c>
      <c r="G56" s="906"/>
      <c r="H56" s="907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1997.600000000002</v>
      </c>
      <c r="V56" s="73">
        <f t="shared" si="9"/>
        <v>440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3"/>
      <c r="F57" s="227">
        <f t="shared" si="10"/>
        <v>0</v>
      </c>
      <c r="G57" s="906"/>
      <c r="H57" s="907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1997.600000000002</v>
      </c>
      <c r="V57" s="73">
        <f t="shared" si="9"/>
        <v>440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3"/>
      <c r="F58" s="227">
        <f t="shared" si="10"/>
        <v>0</v>
      </c>
      <c r="G58" s="906"/>
      <c r="H58" s="907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1997.600000000002</v>
      </c>
      <c r="V58" s="73">
        <f t="shared" si="9"/>
        <v>440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3"/>
      <c r="F59" s="227">
        <f t="shared" si="10"/>
        <v>0</v>
      </c>
      <c r="G59" s="906"/>
      <c r="H59" s="907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1997.600000000002</v>
      </c>
      <c r="V59" s="73">
        <f t="shared" si="9"/>
        <v>440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3"/>
      <c r="F60" s="227">
        <f t="shared" si="10"/>
        <v>0</v>
      </c>
      <c r="G60" s="906"/>
      <c r="H60" s="907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1997.600000000002</v>
      </c>
      <c r="V60" s="73">
        <f t="shared" si="9"/>
        <v>440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3"/>
      <c r="F61" s="227">
        <f t="shared" si="10"/>
        <v>0</v>
      </c>
      <c r="G61" s="906"/>
      <c r="H61" s="907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1997.600000000002</v>
      </c>
      <c r="V61" s="73">
        <f t="shared" si="9"/>
        <v>440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1997.600000000002</v>
      </c>
      <c r="V62" s="73">
        <f t="shared" si="9"/>
        <v>440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3"/>
      <c r="F63" s="227">
        <f t="shared" si="10"/>
        <v>0</v>
      </c>
      <c r="G63" s="906"/>
      <c r="H63" s="907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1997.600000000002</v>
      </c>
      <c r="V63" s="73">
        <f t="shared" si="9"/>
        <v>440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3"/>
      <c r="F64" s="227">
        <f t="shared" si="10"/>
        <v>0</v>
      </c>
      <c r="G64" s="906"/>
      <c r="H64" s="907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1997.600000000002</v>
      </c>
      <c r="V64" s="73">
        <f t="shared" si="9"/>
        <v>440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3"/>
      <c r="F65" s="227">
        <f t="shared" si="10"/>
        <v>0</v>
      </c>
      <c r="G65" s="906"/>
      <c r="H65" s="907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1997.600000000002</v>
      </c>
      <c r="V65" s="73">
        <f t="shared" si="9"/>
        <v>440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3"/>
      <c r="F66" s="227">
        <f t="shared" si="10"/>
        <v>0</v>
      </c>
      <c r="G66" s="906"/>
      <c r="H66" s="907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1997.600000000002</v>
      </c>
      <c r="V66" s="73">
        <f t="shared" si="9"/>
        <v>440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3"/>
      <c r="F67" s="227">
        <f t="shared" si="10"/>
        <v>0</v>
      </c>
      <c r="G67" s="906"/>
      <c r="H67" s="907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1997.600000000002</v>
      </c>
      <c r="V67" s="73">
        <f t="shared" si="9"/>
        <v>440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3"/>
      <c r="F68" s="227">
        <f t="shared" si="10"/>
        <v>0</v>
      </c>
      <c r="G68" s="906"/>
      <c r="H68" s="907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1997.600000000002</v>
      </c>
      <c r="V68" s="73">
        <f t="shared" si="9"/>
        <v>440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3"/>
      <c r="F69" s="227">
        <f t="shared" si="10"/>
        <v>0</v>
      </c>
      <c r="G69" s="906"/>
      <c r="H69" s="907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1997.600000000002</v>
      </c>
      <c r="V69" s="73">
        <f t="shared" si="9"/>
        <v>440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3"/>
      <c r="F70" s="227">
        <f t="shared" si="10"/>
        <v>0</v>
      </c>
      <c r="G70" s="906"/>
      <c r="H70" s="907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1997.600000000002</v>
      </c>
      <c r="V70" s="73">
        <f t="shared" si="9"/>
        <v>440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3"/>
      <c r="F71" s="227">
        <f t="shared" si="10"/>
        <v>0</v>
      </c>
      <c r="G71" s="906"/>
      <c r="H71" s="907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1997.600000000002</v>
      </c>
      <c r="V71" s="73">
        <f t="shared" si="9"/>
        <v>440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3"/>
      <c r="F72" s="227">
        <f t="shared" si="10"/>
        <v>0</v>
      </c>
      <c r="G72" s="906"/>
      <c r="H72" s="907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1997.600000000002</v>
      </c>
      <c r="V72" s="73">
        <f t="shared" si="9"/>
        <v>440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3"/>
      <c r="F73" s="227">
        <f t="shared" si="10"/>
        <v>0</v>
      </c>
      <c r="G73" s="906"/>
      <c r="H73" s="907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1997.600000000002</v>
      </c>
      <c r="V73" s="73">
        <f t="shared" si="9"/>
        <v>440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3"/>
      <c r="F74" s="227">
        <f t="shared" si="10"/>
        <v>0</v>
      </c>
      <c r="G74" s="906"/>
      <c r="H74" s="907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1997.600000000002</v>
      </c>
      <c r="V74" s="73">
        <f t="shared" si="9"/>
        <v>440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3"/>
      <c r="F75" s="227">
        <f t="shared" si="10"/>
        <v>0</v>
      </c>
      <c r="G75" s="906"/>
      <c r="H75" s="907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1997.600000000002</v>
      </c>
      <c r="V75" s="73">
        <f t="shared" ref="V75:V106" si="15">V74-O75</f>
        <v>440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3"/>
      <c r="F76" s="227">
        <f t="shared" si="10"/>
        <v>0</v>
      </c>
      <c r="G76" s="906"/>
      <c r="H76" s="907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1997.600000000002</v>
      </c>
      <c r="V76" s="73">
        <f t="shared" si="15"/>
        <v>440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3"/>
      <c r="F77" s="227">
        <f t="shared" si="10"/>
        <v>0</v>
      </c>
      <c r="G77" s="906"/>
      <c r="H77" s="907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1997.600000000002</v>
      </c>
      <c r="V77" s="73">
        <f t="shared" si="15"/>
        <v>440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3"/>
      <c r="F78" s="227">
        <f t="shared" si="10"/>
        <v>0</v>
      </c>
      <c r="G78" s="906"/>
      <c r="H78" s="907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1997.600000000002</v>
      </c>
      <c r="V78" s="73">
        <f t="shared" si="15"/>
        <v>440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3"/>
      <c r="F79" s="227">
        <f t="shared" si="10"/>
        <v>0</v>
      </c>
      <c r="G79" s="906"/>
      <c r="H79" s="907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1997.600000000002</v>
      </c>
      <c r="V79" s="73">
        <f t="shared" si="15"/>
        <v>440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3"/>
      <c r="F80" s="227">
        <f t="shared" si="10"/>
        <v>0</v>
      </c>
      <c r="G80" s="906"/>
      <c r="H80" s="907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1997.600000000002</v>
      </c>
      <c r="V80" s="73">
        <f t="shared" si="15"/>
        <v>440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3"/>
      <c r="F81" s="227">
        <f t="shared" si="10"/>
        <v>0</v>
      </c>
      <c r="G81" s="906"/>
      <c r="H81" s="907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1997.600000000002</v>
      </c>
      <c r="V81" s="73">
        <f t="shared" si="15"/>
        <v>440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3"/>
      <c r="F82" s="227">
        <f t="shared" si="10"/>
        <v>0</v>
      </c>
      <c r="G82" s="906"/>
      <c r="H82" s="907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1997.600000000002</v>
      </c>
      <c r="V82" s="73">
        <f t="shared" si="15"/>
        <v>440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3"/>
      <c r="F83" s="227">
        <f t="shared" si="10"/>
        <v>0</v>
      </c>
      <c r="G83" s="906"/>
      <c r="H83" s="907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1997.600000000002</v>
      </c>
      <c r="V83" s="73">
        <f t="shared" si="15"/>
        <v>440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3"/>
      <c r="F84" s="227">
        <f t="shared" si="10"/>
        <v>0</v>
      </c>
      <c r="G84" s="906"/>
      <c r="H84" s="907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1997.600000000002</v>
      </c>
      <c r="V84" s="73">
        <f t="shared" si="15"/>
        <v>440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3"/>
      <c r="F85" s="227">
        <f t="shared" si="10"/>
        <v>0</v>
      </c>
      <c r="G85" s="906"/>
      <c r="H85" s="907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1997.600000000002</v>
      </c>
      <c r="V85" s="73">
        <f t="shared" si="15"/>
        <v>440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3"/>
      <c r="F86" s="227">
        <f t="shared" si="10"/>
        <v>0</v>
      </c>
      <c r="G86" s="906"/>
      <c r="H86" s="907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1997.600000000002</v>
      </c>
      <c r="V86" s="73">
        <f t="shared" si="15"/>
        <v>440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3"/>
      <c r="F87" s="227">
        <f t="shared" si="10"/>
        <v>0</v>
      </c>
      <c r="G87" s="906"/>
      <c r="H87" s="907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1997.600000000002</v>
      </c>
      <c r="V87" s="73">
        <f t="shared" si="15"/>
        <v>440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3"/>
      <c r="F88" s="227">
        <f t="shared" si="10"/>
        <v>0</v>
      </c>
      <c r="G88" s="906"/>
      <c r="H88" s="907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1997.600000000002</v>
      </c>
      <c r="V88" s="73">
        <f t="shared" si="15"/>
        <v>440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3"/>
      <c r="F89" s="227">
        <f t="shared" si="10"/>
        <v>0</v>
      </c>
      <c r="G89" s="906"/>
      <c r="H89" s="907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1997.600000000002</v>
      </c>
      <c r="V89" s="73">
        <f t="shared" si="15"/>
        <v>440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3"/>
      <c r="F90" s="227">
        <f t="shared" si="10"/>
        <v>0</v>
      </c>
      <c r="G90" s="906"/>
      <c r="H90" s="907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1997.600000000002</v>
      </c>
      <c r="V90" s="73">
        <f t="shared" si="15"/>
        <v>440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3"/>
      <c r="F91" s="227">
        <f t="shared" si="10"/>
        <v>0</v>
      </c>
      <c r="G91" s="906"/>
      <c r="H91" s="907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1997.600000000002</v>
      </c>
      <c r="V91" s="73">
        <f t="shared" si="15"/>
        <v>440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3"/>
      <c r="F92" s="227">
        <f t="shared" si="10"/>
        <v>0</v>
      </c>
      <c r="G92" s="906"/>
      <c r="H92" s="907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1997.600000000002</v>
      </c>
      <c r="V92" s="73">
        <f t="shared" si="15"/>
        <v>440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3"/>
      <c r="F93" s="227">
        <f t="shared" si="10"/>
        <v>0</v>
      </c>
      <c r="G93" s="906"/>
      <c r="H93" s="907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1997.600000000002</v>
      </c>
      <c r="V93" s="73">
        <f t="shared" si="15"/>
        <v>440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3"/>
      <c r="F94" s="227">
        <f t="shared" si="10"/>
        <v>0</v>
      </c>
      <c r="G94" s="906"/>
      <c r="H94" s="907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1997.600000000002</v>
      </c>
      <c r="V94" s="73">
        <f t="shared" si="15"/>
        <v>440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3"/>
      <c r="F95" s="227">
        <f t="shared" si="10"/>
        <v>0</v>
      </c>
      <c r="G95" s="906"/>
      <c r="H95" s="907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1997.600000000002</v>
      </c>
      <c r="V95" s="73">
        <f t="shared" si="15"/>
        <v>440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3"/>
      <c r="F96" s="227">
        <f t="shared" si="10"/>
        <v>0</v>
      </c>
      <c r="G96" s="906"/>
      <c r="H96" s="907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1997.600000000002</v>
      </c>
      <c r="V96" s="73">
        <f t="shared" si="15"/>
        <v>440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3"/>
      <c r="F97" s="227">
        <f t="shared" si="10"/>
        <v>0</v>
      </c>
      <c r="G97" s="906"/>
      <c r="H97" s="907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1997.600000000002</v>
      </c>
      <c r="V97" s="73">
        <f t="shared" si="15"/>
        <v>440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3"/>
      <c r="F98" s="227">
        <f t="shared" si="10"/>
        <v>0</v>
      </c>
      <c r="G98" s="906"/>
      <c r="H98" s="907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1997.600000000002</v>
      </c>
      <c r="V98" s="73">
        <f t="shared" si="15"/>
        <v>440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3"/>
      <c r="F99" s="227">
        <f t="shared" si="10"/>
        <v>0</v>
      </c>
      <c r="G99" s="906"/>
      <c r="H99" s="907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1997.600000000002</v>
      </c>
      <c r="V99" s="73">
        <f t="shared" si="15"/>
        <v>440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3"/>
      <c r="F100" s="227">
        <f t="shared" si="10"/>
        <v>0</v>
      </c>
      <c r="G100" s="906"/>
      <c r="H100" s="907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1997.600000000002</v>
      </c>
      <c r="V100" s="73">
        <f t="shared" si="15"/>
        <v>440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3"/>
      <c r="F101" s="227">
        <f t="shared" si="10"/>
        <v>0</v>
      </c>
      <c r="G101" s="906"/>
      <c r="H101" s="907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1997.600000000002</v>
      </c>
      <c r="V101" s="73">
        <f t="shared" si="15"/>
        <v>440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3"/>
      <c r="F102" s="227">
        <f t="shared" si="10"/>
        <v>0</v>
      </c>
      <c r="G102" s="906"/>
      <c r="H102" s="907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1997.600000000002</v>
      </c>
      <c r="V102" s="73">
        <f t="shared" si="15"/>
        <v>440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3"/>
      <c r="F103" s="227">
        <f t="shared" si="10"/>
        <v>0</v>
      </c>
      <c r="G103" s="906"/>
      <c r="H103" s="907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1997.600000000002</v>
      </c>
      <c r="V103" s="73">
        <f t="shared" si="15"/>
        <v>440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3"/>
      <c r="F104" s="227">
        <f t="shared" si="10"/>
        <v>0</v>
      </c>
      <c r="G104" s="906"/>
      <c r="H104" s="907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1997.600000000002</v>
      </c>
      <c r="V104" s="73">
        <f t="shared" si="15"/>
        <v>440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3"/>
      <c r="F105" s="227">
        <f t="shared" si="10"/>
        <v>0</v>
      </c>
      <c r="G105" s="906"/>
      <c r="H105" s="907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1997.600000000002</v>
      </c>
      <c r="V105" s="73">
        <f t="shared" si="15"/>
        <v>440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3"/>
      <c r="F106" s="227">
        <f t="shared" si="10"/>
        <v>0</v>
      </c>
      <c r="G106" s="906"/>
      <c r="H106" s="907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1997.600000000002</v>
      </c>
      <c r="V106" s="73">
        <f t="shared" si="15"/>
        <v>440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3"/>
      <c r="F107" s="227">
        <f t="shared" si="10"/>
        <v>0</v>
      </c>
      <c r="G107" s="906"/>
      <c r="H107" s="907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1997.600000000002</v>
      </c>
      <c r="V107" s="73">
        <f>V83-O107</f>
        <v>440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8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8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241</v>
      </c>
      <c r="P109" s="6">
        <f>SUM(P9:P108)</f>
        <v>1094.1399999999999</v>
      </c>
      <c r="Q109" s="13"/>
      <c r="R109" s="6">
        <f>SUM(R9:R108)</f>
        <v>1094.1399999999999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440</v>
      </c>
      <c r="Q111" s="40"/>
      <c r="R111" s="6"/>
      <c r="S111" s="31"/>
      <c r="T111" s="17"/>
      <c r="U111" s="132"/>
      <c r="V111" s="73"/>
    </row>
    <row r="112" spans="2:23" x14ac:dyDescent="0.25">
      <c r="C112" s="1297" t="s">
        <v>19</v>
      </c>
      <c r="D112" s="1298"/>
      <c r="E112" s="39">
        <f>E4+E5-F109+E6+E7</f>
        <v>0</v>
      </c>
      <c r="F112" s="6"/>
      <c r="G112" s="6"/>
      <c r="H112" s="17"/>
      <c r="I112" s="132"/>
      <c r="J112" s="73"/>
      <c r="O112" s="1297" t="s">
        <v>19</v>
      </c>
      <c r="P112" s="1298"/>
      <c r="Q112" s="39">
        <f>Q4+Q5-R109+Q6+Q7</f>
        <v>1997.6000000000004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60" t="s">
        <v>295</v>
      </c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77" t="s">
        <v>296</v>
      </c>
      <c r="B5" s="1299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69">
        <f>F31</f>
        <v>521.78</v>
      </c>
      <c r="H5" s="138">
        <f>E4+E5-G5+E6+E7</f>
        <v>0</v>
      </c>
    </row>
    <row r="6" spans="1:8" x14ac:dyDescent="0.25">
      <c r="A6" s="1277"/>
      <c r="B6" s="1299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1" t="s">
        <v>9</v>
      </c>
      <c r="G8" s="1062" t="s">
        <v>16</v>
      </c>
      <c r="H8" s="24"/>
    </row>
    <row r="9" spans="1:8" ht="15.75" thickTop="1" x14ac:dyDescent="0.25">
      <c r="A9" s="73"/>
      <c r="B9" s="977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510</v>
      </c>
      <c r="H9" s="71">
        <v>70</v>
      </c>
    </row>
    <row r="10" spans="1:8" x14ac:dyDescent="0.25">
      <c r="B10" s="977"/>
      <c r="C10" s="15"/>
      <c r="D10" s="92"/>
      <c r="E10" s="208"/>
      <c r="F10" s="1170">
        <f t="shared" ref="F10:F29" si="0">D10</f>
        <v>0</v>
      </c>
      <c r="G10" s="1171"/>
      <c r="H10" s="1002"/>
    </row>
    <row r="11" spans="1:8" x14ac:dyDescent="0.25">
      <c r="A11" s="55" t="s">
        <v>32</v>
      </c>
      <c r="B11" s="977"/>
      <c r="C11" s="263"/>
      <c r="D11" s="92"/>
      <c r="E11" s="208"/>
      <c r="F11" s="1170">
        <f t="shared" si="0"/>
        <v>0</v>
      </c>
      <c r="G11" s="1171"/>
      <c r="H11" s="1002"/>
    </row>
    <row r="12" spans="1:8" x14ac:dyDescent="0.25">
      <c r="A12" s="85"/>
      <c r="B12" s="977"/>
      <c r="C12" s="15"/>
      <c r="D12" s="92"/>
      <c r="E12" s="208"/>
      <c r="F12" s="1170">
        <f t="shared" si="0"/>
        <v>0</v>
      </c>
      <c r="G12" s="1171"/>
      <c r="H12" s="1002"/>
    </row>
    <row r="13" spans="1:8" x14ac:dyDescent="0.25">
      <c r="B13" s="977"/>
      <c r="C13" s="263"/>
      <c r="D13" s="92"/>
      <c r="E13" s="208"/>
      <c r="F13" s="1170">
        <f t="shared" si="0"/>
        <v>0</v>
      </c>
      <c r="G13" s="1171"/>
      <c r="H13" s="1002"/>
    </row>
    <row r="14" spans="1:8" x14ac:dyDescent="0.25">
      <c r="A14" s="55" t="s">
        <v>33</v>
      </c>
      <c r="B14" s="977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7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7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7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7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7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7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7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7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7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7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7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7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7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7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7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7" t="s">
        <v>19</v>
      </c>
      <c r="D34" s="129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</sheetPr>
  <dimension ref="A1:AM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64" t="s">
        <v>271</v>
      </c>
      <c r="B1" s="1264"/>
      <c r="C1" s="1264"/>
      <c r="D1" s="1264"/>
      <c r="E1" s="1264"/>
      <c r="F1" s="1264"/>
      <c r="G1" s="1264"/>
      <c r="H1" s="11">
        <v>1</v>
      </c>
      <c r="K1" s="1264" t="str">
        <f>A1</f>
        <v>INVENTARIO    DEL MES DE MAYO 2022</v>
      </c>
      <c r="L1" s="1264"/>
      <c r="M1" s="1264"/>
      <c r="N1" s="1264"/>
      <c r="O1" s="1264"/>
      <c r="P1" s="1264"/>
      <c r="Q1" s="1264"/>
      <c r="R1" s="11">
        <v>2</v>
      </c>
      <c r="U1" s="1260" t="s">
        <v>279</v>
      </c>
      <c r="V1" s="1260"/>
      <c r="W1" s="1260"/>
      <c r="X1" s="1260"/>
      <c r="Y1" s="1260"/>
      <c r="Z1" s="1260"/>
      <c r="AA1" s="1260"/>
      <c r="AB1" s="11">
        <v>3</v>
      </c>
      <c r="AE1" s="1260" t="str">
        <f>U1</f>
        <v>ENTRADA DEL MES DE JUNIO 2022</v>
      </c>
      <c r="AF1" s="1260"/>
      <c r="AG1" s="1260"/>
      <c r="AH1" s="1260"/>
      <c r="AI1" s="1260"/>
      <c r="AJ1" s="1260"/>
      <c r="AK1" s="126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8"/>
      <c r="D4" s="248"/>
      <c r="E4" s="259"/>
      <c r="F4" s="253"/>
      <c r="G4" s="160"/>
      <c r="H4" s="160"/>
      <c r="K4" s="12"/>
      <c r="L4" s="12"/>
      <c r="M4" s="1014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4"/>
      <c r="X4" s="248"/>
      <c r="Y4" s="259"/>
      <c r="Z4" s="253"/>
      <c r="AA4" s="160"/>
      <c r="AB4" s="160"/>
      <c r="AE4" s="12"/>
      <c r="AF4" s="12"/>
      <c r="AG4" s="608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00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01" t="s">
        <v>70</v>
      </c>
      <c r="M5" s="562"/>
      <c r="N5" s="248"/>
      <c r="O5" s="267"/>
      <c r="P5" s="253"/>
      <c r="Q5" s="260"/>
      <c r="U5" s="250" t="s">
        <v>66</v>
      </c>
      <c r="V5" s="1301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00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00"/>
      <c r="C6" s="12"/>
      <c r="D6" s="12"/>
      <c r="E6" s="951">
        <v>10</v>
      </c>
      <c r="F6" s="145">
        <v>1</v>
      </c>
      <c r="G6" s="262">
        <f>F78</f>
        <v>70</v>
      </c>
      <c r="H6" s="7">
        <f>E6-G6+E7+E5-G5+E4</f>
        <v>40</v>
      </c>
      <c r="K6" s="250"/>
      <c r="L6" s="1302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02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00"/>
      <c r="AG6" s="12"/>
      <c r="AH6" s="12"/>
      <c r="AI6" s="951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7">
        <v>20</v>
      </c>
      <c r="E10" s="858">
        <v>44714</v>
      </c>
      <c r="F10" s="857">
        <f t="shared" ref="F10:F73" si="1">D10</f>
        <v>20</v>
      </c>
      <c r="G10" s="421" t="s">
        <v>505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7">
        <v>20</v>
      </c>
      <c r="O10" s="858">
        <v>44711</v>
      </c>
      <c r="P10" s="857">
        <f>N10</f>
        <v>20</v>
      </c>
      <c r="Q10" s="421" t="s">
        <v>479</v>
      </c>
      <c r="R10" s="422">
        <v>115</v>
      </c>
      <c r="S10" s="275">
        <f>S9-P10</f>
        <v>40</v>
      </c>
      <c r="U10" s="207"/>
      <c r="V10" s="83">
        <f t="shared" ref="V10:V73" si="4">V9-W10</f>
        <v>8</v>
      </c>
      <c r="W10" s="73">
        <v>2</v>
      </c>
      <c r="X10" s="857">
        <v>20</v>
      </c>
      <c r="Y10" s="858">
        <v>44730</v>
      </c>
      <c r="Z10" s="857">
        <f>X10</f>
        <v>20</v>
      </c>
      <c r="AA10" s="421" t="s">
        <v>636</v>
      </c>
      <c r="AB10" s="422">
        <v>115</v>
      </c>
      <c r="AC10" s="275">
        <f>AC9-Z10</f>
        <v>80</v>
      </c>
      <c r="AE10" s="207"/>
      <c r="AF10" s="83">
        <f t="shared" ref="AF10:AF73" si="5">AF9-AG10</f>
        <v>17</v>
      </c>
      <c r="AG10" s="73"/>
      <c r="AH10" s="857"/>
      <c r="AI10" s="858"/>
      <c r="AJ10" s="857">
        <f t="shared" ref="AJ10:AJ73" si="6">AH10</f>
        <v>0</v>
      </c>
      <c r="AK10" s="421"/>
      <c r="AL10" s="422"/>
      <c r="AM10" s="275">
        <f t="shared" ref="AM10:AM73" si="7">AM9-AJ10</f>
        <v>170</v>
      </c>
    </row>
    <row r="11" spans="1:39" x14ac:dyDescent="0.25">
      <c r="A11" s="195"/>
      <c r="B11" s="83">
        <f t="shared" si="0"/>
        <v>6</v>
      </c>
      <c r="C11" s="73">
        <v>1</v>
      </c>
      <c r="D11" s="857">
        <v>10</v>
      </c>
      <c r="E11" s="858">
        <v>44721</v>
      </c>
      <c r="F11" s="857">
        <f t="shared" si="1"/>
        <v>10</v>
      </c>
      <c r="G11" s="421" t="s">
        <v>567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7">
        <v>20</v>
      </c>
      <c r="O11" s="858">
        <v>44714</v>
      </c>
      <c r="P11" s="857">
        <f t="shared" ref="P11:P74" si="8">N11</f>
        <v>20</v>
      </c>
      <c r="Q11" s="421" t="s">
        <v>505</v>
      </c>
      <c r="R11" s="422">
        <v>115</v>
      </c>
      <c r="S11" s="275">
        <f t="shared" ref="S11:S74" si="9">S10-P11</f>
        <v>20</v>
      </c>
      <c r="U11" s="195"/>
      <c r="V11" s="83">
        <f t="shared" si="4"/>
        <v>8</v>
      </c>
      <c r="W11" s="73"/>
      <c r="X11" s="857"/>
      <c r="Y11" s="858"/>
      <c r="Z11" s="857">
        <f t="shared" ref="Z11:Z74" si="10">X11</f>
        <v>0</v>
      </c>
      <c r="AA11" s="421"/>
      <c r="AB11" s="422"/>
      <c r="AC11" s="275">
        <f t="shared" ref="AC11:AC74" si="11">AC10-Z11</f>
        <v>80</v>
      </c>
      <c r="AE11" s="195"/>
      <c r="AF11" s="83">
        <f t="shared" si="5"/>
        <v>17</v>
      </c>
      <c r="AG11" s="73"/>
      <c r="AH11" s="857"/>
      <c r="AI11" s="858"/>
      <c r="AJ11" s="857">
        <f t="shared" si="6"/>
        <v>0</v>
      </c>
      <c r="AK11" s="421"/>
      <c r="AL11" s="422"/>
      <c r="AM11" s="275">
        <f t="shared" si="7"/>
        <v>170</v>
      </c>
    </row>
    <row r="12" spans="1:39" x14ac:dyDescent="0.25">
      <c r="A12" s="195"/>
      <c r="B12" s="83">
        <f t="shared" si="0"/>
        <v>5</v>
      </c>
      <c r="C12" s="73">
        <v>1</v>
      </c>
      <c r="D12" s="857">
        <v>10</v>
      </c>
      <c r="E12" s="858">
        <v>44729</v>
      </c>
      <c r="F12" s="857">
        <f t="shared" si="1"/>
        <v>10</v>
      </c>
      <c r="G12" s="421" t="s">
        <v>626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7">
        <v>10</v>
      </c>
      <c r="O12" s="858">
        <v>44721</v>
      </c>
      <c r="P12" s="857">
        <f t="shared" si="8"/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8</v>
      </c>
      <c r="W12" s="73"/>
      <c r="X12" s="857"/>
      <c r="Y12" s="858"/>
      <c r="Z12" s="857">
        <f t="shared" si="10"/>
        <v>0</v>
      </c>
      <c r="AA12" s="421"/>
      <c r="AB12" s="422"/>
      <c r="AC12" s="275">
        <f t="shared" si="11"/>
        <v>80</v>
      </c>
      <c r="AE12" s="195"/>
      <c r="AF12" s="83">
        <f t="shared" si="5"/>
        <v>17</v>
      </c>
      <c r="AG12" s="73"/>
      <c r="AH12" s="857"/>
      <c r="AI12" s="858"/>
      <c r="AJ12" s="857">
        <f t="shared" si="6"/>
        <v>0</v>
      </c>
      <c r="AK12" s="421"/>
      <c r="AL12" s="422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7">
        <v>10</v>
      </c>
      <c r="E13" s="858">
        <v>44730</v>
      </c>
      <c r="F13" s="857">
        <f t="shared" si="1"/>
        <v>10</v>
      </c>
      <c r="G13" s="421" t="s">
        <v>636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7">
        <v>10</v>
      </c>
      <c r="O13" s="858">
        <v>44729</v>
      </c>
      <c r="P13" s="857">
        <f t="shared" si="8"/>
        <v>10</v>
      </c>
      <c r="Q13" s="421" t="s">
        <v>626</v>
      </c>
      <c r="R13" s="422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73"/>
      <c r="X13" s="857"/>
      <c r="Y13" s="858"/>
      <c r="Z13" s="857">
        <f t="shared" si="10"/>
        <v>0</v>
      </c>
      <c r="AA13" s="421"/>
      <c r="AB13" s="422"/>
      <c r="AC13" s="275">
        <f t="shared" si="11"/>
        <v>80</v>
      </c>
      <c r="AE13" s="82" t="s">
        <v>33</v>
      </c>
      <c r="AF13" s="83">
        <f t="shared" si="5"/>
        <v>17</v>
      </c>
      <c r="AG13" s="73"/>
      <c r="AH13" s="857"/>
      <c r="AI13" s="858"/>
      <c r="AJ13" s="857">
        <f t="shared" si="6"/>
        <v>0</v>
      </c>
      <c r="AK13" s="421"/>
      <c r="AL13" s="422"/>
      <c r="AM13" s="275">
        <f t="shared" si="7"/>
        <v>170</v>
      </c>
    </row>
    <row r="14" spans="1:39" x14ac:dyDescent="0.25">
      <c r="A14" s="73"/>
      <c r="B14" s="83">
        <f t="shared" si="0"/>
        <v>4</v>
      </c>
      <c r="C14" s="73"/>
      <c r="D14" s="857"/>
      <c r="E14" s="858"/>
      <c r="F14" s="857">
        <f t="shared" si="1"/>
        <v>0</v>
      </c>
      <c r="G14" s="421"/>
      <c r="H14" s="422"/>
      <c r="I14" s="275">
        <f t="shared" si="2"/>
        <v>40</v>
      </c>
      <c r="K14" s="73"/>
      <c r="L14" s="83">
        <f t="shared" si="3"/>
        <v>0</v>
      </c>
      <c r="M14" s="73"/>
      <c r="N14" s="857"/>
      <c r="O14" s="858"/>
      <c r="P14" s="1162">
        <f t="shared" si="8"/>
        <v>0</v>
      </c>
      <c r="Q14" s="1163"/>
      <c r="R14" s="1164"/>
      <c r="S14" s="1165">
        <f t="shared" si="9"/>
        <v>0</v>
      </c>
      <c r="U14" s="73"/>
      <c r="V14" s="83">
        <f t="shared" si="4"/>
        <v>8</v>
      </c>
      <c r="W14" s="73"/>
      <c r="X14" s="857"/>
      <c r="Y14" s="858"/>
      <c r="Z14" s="857">
        <f t="shared" si="10"/>
        <v>0</v>
      </c>
      <c r="AA14" s="421"/>
      <c r="AB14" s="422"/>
      <c r="AC14" s="275">
        <f t="shared" si="11"/>
        <v>80</v>
      </c>
      <c r="AE14" s="73"/>
      <c r="AF14" s="83">
        <f t="shared" si="5"/>
        <v>17</v>
      </c>
      <c r="AG14" s="73"/>
      <c r="AH14" s="857"/>
      <c r="AI14" s="858"/>
      <c r="AJ14" s="857">
        <f t="shared" si="6"/>
        <v>0</v>
      </c>
      <c r="AK14" s="421"/>
      <c r="AL14" s="422"/>
      <c r="AM14" s="275">
        <f t="shared" si="7"/>
        <v>170</v>
      </c>
    </row>
    <row r="15" spans="1:39" x14ac:dyDescent="0.25">
      <c r="A15" s="73"/>
      <c r="B15" s="83">
        <f t="shared" si="0"/>
        <v>4</v>
      </c>
      <c r="C15" s="73"/>
      <c r="D15" s="857"/>
      <c r="E15" s="858"/>
      <c r="F15" s="857">
        <f t="shared" si="1"/>
        <v>0</v>
      </c>
      <c r="G15" s="421"/>
      <c r="H15" s="422"/>
      <c r="I15" s="275">
        <f t="shared" si="2"/>
        <v>40</v>
      </c>
      <c r="K15" s="73" t="s">
        <v>22</v>
      </c>
      <c r="L15" s="83">
        <f t="shared" si="3"/>
        <v>0</v>
      </c>
      <c r="M15" s="73"/>
      <c r="N15" s="857"/>
      <c r="O15" s="858"/>
      <c r="P15" s="1162">
        <f t="shared" si="8"/>
        <v>0</v>
      </c>
      <c r="Q15" s="1163"/>
      <c r="R15" s="1164"/>
      <c r="S15" s="1165">
        <f t="shared" si="9"/>
        <v>0</v>
      </c>
      <c r="U15" s="73" t="s">
        <v>22</v>
      </c>
      <c r="V15" s="83">
        <f t="shared" si="4"/>
        <v>8</v>
      </c>
      <c r="W15" s="73"/>
      <c r="X15" s="857"/>
      <c r="Y15" s="858"/>
      <c r="Z15" s="857">
        <f t="shared" si="10"/>
        <v>0</v>
      </c>
      <c r="AA15" s="421"/>
      <c r="AB15" s="422"/>
      <c r="AC15" s="275">
        <f t="shared" si="11"/>
        <v>80</v>
      </c>
      <c r="AE15" s="73"/>
      <c r="AF15" s="83">
        <f t="shared" si="5"/>
        <v>17</v>
      </c>
      <c r="AG15" s="73"/>
      <c r="AH15" s="857"/>
      <c r="AI15" s="858"/>
      <c r="AJ15" s="857">
        <f t="shared" si="6"/>
        <v>0</v>
      </c>
      <c r="AK15" s="421"/>
      <c r="AL15" s="422"/>
      <c r="AM15" s="275">
        <f t="shared" si="7"/>
        <v>170</v>
      </c>
    </row>
    <row r="16" spans="1:39" x14ac:dyDescent="0.25">
      <c r="B16" s="83">
        <f t="shared" si="0"/>
        <v>4</v>
      </c>
      <c r="C16" s="73"/>
      <c r="D16" s="857"/>
      <c r="E16" s="858"/>
      <c r="F16" s="857">
        <f t="shared" si="1"/>
        <v>0</v>
      </c>
      <c r="G16" s="421"/>
      <c r="H16" s="422"/>
      <c r="I16" s="275">
        <f t="shared" si="2"/>
        <v>40</v>
      </c>
      <c r="L16" s="83">
        <f t="shared" si="3"/>
        <v>0</v>
      </c>
      <c r="M16" s="73"/>
      <c r="N16" s="857"/>
      <c r="O16" s="858"/>
      <c r="P16" s="1162">
        <f t="shared" si="8"/>
        <v>0</v>
      </c>
      <c r="Q16" s="1163"/>
      <c r="R16" s="1164"/>
      <c r="S16" s="1165">
        <f t="shared" si="9"/>
        <v>0</v>
      </c>
      <c r="V16" s="83">
        <f t="shared" si="4"/>
        <v>8</v>
      </c>
      <c r="W16" s="73"/>
      <c r="X16" s="857"/>
      <c r="Y16" s="858"/>
      <c r="Z16" s="857">
        <f t="shared" si="10"/>
        <v>0</v>
      </c>
      <c r="AA16" s="421"/>
      <c r="AB16" s="422"/>
      <c r="AC16" s="275">
        <f t="shared" si="11"/>
        <v>80</v>
      </c>
      <c r="AF16" s="83">
        <f t="shared" si="5"/>
        <v>17</v>
      </c>
      <c r="AG16" s="73"/>
      <c r="AH16" s="857"/>
      <c r="AI16" s="858"/>
      <c r="AJ16" s="857">
        <f t="shared" si="6"/>
        <v>0</v>
      </c>
      <c r="AK16" s="421"/>
      <c r="AL16" s="422"/>
      <c r="AM16" s="275">
        <f t="shared" si="7"/>
        <v>170</v>
      </c>
    </row>
    <row r="17" spans="1:39" x14ac:dyDescent="0.25">
      <c r="B17" s="83">
        <f t="shared" si="0"/>
        <v>4</v>
      </c>
      <c r="C17" s="73"/>
      <c r="D17" s="857"/>
      <c r="E17" s="858"/>
      <c r="F17" s="857">
        <f t="shared" si="1"/>
        <v>0</v>
      </c>
      <c r="G17" s="421"/>
      <c r="H17" s="422"/>
      <c r="I17" s="275">
        <f t="shared" si="2"/>
        <v>40</v>
      </c>
      <c r="L17" s="83">
        <f t="shared" si="3"/>
        <v>0</v>
      </c>
      <c r="M17" s="73"/>
      <c r="N17" s="857"/>
      <c r="O17" s="858"/>
      <c r="P17" s="1162">
        <f t="shared" si="8"/>
        <v>0</v>
      </c>
      <c r="Q17" s="1163"/>
      <c r="R17" s="1164"/>
      <c r="S17" s="1165">
        <f t="shared" si="9"/>
        <v>0</v>
      </c>
      <c r="V17" s="83">
        <f t="shared" si="4"/>
        <v>8</v>
      </c>
      <c r="W17" s="73"/>
      <c r="X17" s="857"/>
      <c r="Y17" s="858"/>
      <c r="Z17" s="857">
        <f t="shared" si="10"/>
        <v>0</v>
      </c>
      <c r="AA17" s="421"/>
      <c r="AB17" s="422"/>
      <c r="AC17" s="275">
        <f t="shared" si="11"/>
        <v>80</v>
      </c>
      <c r="AF17" s="83">
        <f t="shared" si="5"/>
        <v>17</v>
      </c>
      <c r="AG17" s="73"/>
      <c r="AH17" s="857"/>
      <c r="AI17" s="858"/>
      <c r="AJ17" s="857">
        <f t="shared" si="6"/>
        <v>0</v>
      </c>
      <c r="AK17" s="421"/>
      <c r="AL17" s="422"/>
      <c r="AM17" s="275">
        <f t="shared" si="7"/>
        <v>170</v>
      </c>
    </row>
    <row r="18" spans="1:39" x14ac:dyDescent="0.25">
      <c r="A18" s="122"/>
      <c r="B18" s="83">
        <f t="shared" si="0"/>
        <v>4</v>
      </c>
      <c r="C18" s="73"/>
      <c r="D18" s="857"/>
      <c r="E18" s="858"/>
      <c r="F18" s="857">
        <f t="shared" si="1"/>
        <v>0</v>
      </c>
      <c r="G18" s="421"/>
      <c r="H18" s="422"/>
      <c r="I18" s="275">
        <f t="shared" si="2"/>
        <v>40</v>
      </c>
      <c r="K18" s="122"/>
      <c r="L18" s="83">
        <f t="shared" si="3"/>
        <v>0</v>
      </c>
      <c r="M18" s="73"/>
      <c r="N18" s="857"/>
      <c r="O18" s="858"/>
      <c r="P18" s="857">
        <f t="shared" si="8"/>
        <v>0</v>
      </c>
      <c r="Q18" s="421"/>
      <c r="R18" s="422"/>
      <c r="S18" s="275">
        <f t="shared" si="9"/>
        <v>0</v>
      </c>
      <c r="U18" s="122"/>
      <c r="V18" s="83">
        <f t="shared" si="4"/>
        <v>8</v>
      </c>
      <c r="W18" s="73"/>
      <c r="X18" s="857"/>
      <c r="Y18" s="858"/>
      <c r="Z18" s="857">
        <f t="shared" si="10"/>
        <v>0</v>
      </c>
      <c r="AA18" s="421"/>
      <c r="AB18" s="422"/>
      <c r="AC18" s="275">
        <f t="shared" si="11"/>
        <v>80</v>
      </c>
      <c r="AE18" s="122"/>
      <c r="AF18" s="83">
        <f t="shared" si="5"/>
        <v>17</v>
      </c>
      <c r="AG18" s="73"/>
      <c r="AH18" s="857"/>
      <c r="AI18" s="858"/>
      <c r="AJ18" s="857">
        <f t="shared" si="6"/>
        <v>0</v>
      </c>
      <c r="AK18" s="421"/>
      <c r="AL18" s="422"/>
      <c r="AM18" s="275">
        <f t="shared" si="7"/>
        <v>170</v>
      </c>
    </row>
    <row r="19" spans="1:39" x14ac:dyDescent="0.25">
      <c r="A19" s="122"/>
      <c r="B19" s="83">
        <f t="shared" si="0"/>
        <v>4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40</v>
      </c>
      <c r="K19" s="122"/>
      <c r="L19" s="83">
        <f t="shared" si="3"/>
        <v>0</v>
      </c>
      <c r="M19" s="15"/>
      <c r="N19" s="857"/>
      <c r="O19" s="858"/>
      <c r="P19" s="857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7"/>
      <c r="Y19" s="858"/>
      <c r="Z19" s="857">
        <f t="shared" si="10"/>
        <v>0</v>
      </c>
      <c r="AA19" s="421"/>
      <c r="AB19" s="422"/>
      <c r="AC19" s="275">
        <f t="shared" si="11"/>
        <v>80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4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40</v>
      </c>
      <c r="K20" s="122"/>
      <c r="L20" s="83">
        <f t="shared" si="3"/>
        <v>0</v>
      </c>
      <c r="M20" s="15"/>
      <c r="N20" s="857"/>
      <c r="O20" s="858"/>
      <c r="P20" s="857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7"/>
      <c r="Y20" s="858"/>
      <c r="Z20" s="857">
        <f t="shared" si="10"/>
        <v>0</v>
      </c>
      <c r="AA20" s="421"/>
      <c r="AB20" s="422"/>
      <c r="AC20" s="275">
        <f t="shared" si="11"/>
        <v>80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4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40</v>
      </c>
      <c r="K21" s="122"/>
      <c r="L21" s="83">
        <f t="shared" si="3"/>
        <v>0</v>
      </c>
      <c r="M21" s="15"/>
      <c r="N21" s="857"/>
      <c r="O21" s="858"/>
      <c r="P21" s="857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7"/>
      <c r="Y21" s="858"/>
      <c r="Z21" s="857">
        <f t="shared" si="10"/>
        <v>0</v>
      </c>
      <c r="AA21" s="421"/>
      <c r="AB21" s="422"/>
      <c r="AC21" s="275">
        <f t="shared" si="11"/>
        <v>80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4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40</v>
      </c>
      <c r="K22" s="122"/>
      <c r="L22" s="281">
        <f t="shared" si="3"/>
        <v>0</v>
      </c>
      <c r="M22" s="15"/>
      <c r="N22" s="857"/>
      <c r="O22" s="858"/>
      <c r="P22" s="857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7"/>
      <c r="Y22" s="858"/>
      <c r="Z22" s="857">
        <f t="shared" si="10"/>
        <v>0</v>
      </c>
      <c r="AA22" s="421"/>
      <c r="AB22" s="422"/>
      <c r="AC22" s="275">
        <f t="shared" si="11"/>
        <v>80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4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40</v>
      </c>
      <c r="K23" s="123"/>
      <c r="L23" s="281">
        <f t="shared" si="3"/>
        <v>0</v>
      </c>
      <c r="M23" s="15"/>
      <c r="N23" s="857"/>
      <c r="O23" s="858"/>
      <c r="P23" s="857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7"/>
      <c r="Y23" s="858"/>
      <c r="Z23" s="857">
        <f t="shared" si="10"/>
        <v>0</v>
      </c>
      <c r="AA23" s="421"/>
      <c r="AB23" s="422"/>
      <c r="AC23" s="275">
        <f t="shared" si="11"/>
        <v>80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4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40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80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4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40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80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4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40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80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4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40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80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4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40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80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4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40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80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4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40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80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4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40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80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4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40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80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4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40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80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4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40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80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4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40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80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4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40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80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4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40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80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4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40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80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4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40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80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4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40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80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4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40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80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4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40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80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4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40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80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4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40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80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4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40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80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4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40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80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4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40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80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4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40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80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4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40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80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4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40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80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4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40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80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4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40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80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4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40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80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4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40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80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4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40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80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4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40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80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4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40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80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4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40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80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4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40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80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4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40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80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4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40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80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4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40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80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4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40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80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4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40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80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4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40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80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4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40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80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4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40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80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4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40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80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4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40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80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4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40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80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4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40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80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4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40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80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4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40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80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4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40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80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4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40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40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4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62" t="s">
        <v>11</v>
      </c>
      <c r="D83" s="1263"/>
      <c r="E83" s="57">
        <f>E5+E6-F78+E7</f>
        <v>40</v>
      </c>
      <c r="F83" s="73"/>
      <c r="M83" s="1262" t="s">
        <v>11</v>
      </c>
      <c r="N83" s="1263"/>
      <c r="O83" s="57">
        <f>O5+O6-P78+O7</f>
        <v>-100</v>
      </c>
      <c r="P83" s="73"/>
      <c r="W83" s="1262" t="s">
        <v>11</v>
      </c>
      <c r="X83" s="1263"/>
      <c r="Y83" s="57">
        <f>Y5+Y6-Z78+Y7</f>
        <v>80</v>
      </c>
      <c r="Z83" s="73"/>
      <c r="AG83" s="1262" t="s">
        <v>11</v>
      </c>
      <c r="AH83" s="1263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60" t="s">
        <v>295</v>
      </c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77" t="s">
        <v>361</v>
      </c>
      <c r="B5" s="1269" t="s">
        <v>362</v>
      </c>
      <c r="C5" s="212"/>
      <c r="D5" s="154">
        <v>44723</v>
      </c>
      <c r="E5" s="132">
        <v>18209.29</v>
      </c>
      <c r="F5" s="243">
        <v>21</v>
      </c>
      <c r="G5" s="1169">
        <v>18680.490000000002</v>
      </c>
      <c r="H5" s="138">
        <f>E4+E5-G5+E6+E7</f>
        <v>-471.20000000000073</v>
      </c>
    </row>
    <row r="6" spans="1:8" x14ac:dyDescent="0.25">
      <c r="A6" s="1277"/>
      <c r="B6" s="1269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1" t="s">
        <v>9</v>
      </c>
      <c r="G8" s="1062" t="s">
        <v>16</v>
      </c>
      <c r="H8" s="24"/>
    </row>
    <row r="9" spans="1:8" ht="15.75" thickTop="1" x14ac:dyDescent="0.25">
      <c r="A9" s="73"/>
      <c r="B9" s="977"/>
      <c r="C9" s="263">
        <v>1</v>
      </c>
      <c r="D9" s="92">
        <v>819.6</v>
      </c>
      <c r="E9" s="208">
        <v>44723</v>
      </c>
      <c r="F9" s="69">
        <v>819.6</v>
      </c>
      <c r="G9" s="70" t="s">
        <v>559</v>
      </c>
      <c r="H9" s="71">
        <v>34</v>
      </c>
    </row>
    <row r="10" spans="1:8" x14ac:dyDescent="0.25">
      <c r="B10" s="977"/>
      <c r="C10" s="15">
        <v>2</v>
      </c>
      <c r="D10" s="92">
        <v>881.3</v>
      </c>
      <c r="E10" s="208">
        <v>44723</v>
      </c>
      <c r="F10" s="92">
        <v>881.3</v>
      </c>
      <c r="G10" s="70" t="s">
        <v>559</v>
      </c>
      <c r="H10" s="266">
        <v>34</v>
      </c>
    </row>
    <row r="11" spans="1:8" x14ac:dyDescent="0.25">
      <c r="A11" s="55" t="s">
        <v>32</v>
      </c>
      <c r="B11" s="977"/>
      <c r="C11" s="263">
        <v>3</v>
      </c>
      <c r="D11" s="92">
        <v>772.5</v>
      </c>
      <c r="E11" s="208">
        <v>44723</v>
      </c>
      <c r="F11" s="92">
        <v>772.5</v>
      </c>
      <c r="G11" s="70" t="s">
        <v>559</v>
      </c>
      <c r="H11" s="266">
        <v>34</v>
      </c>
    </row>
    <row r="12" spans="1:8" x14ac:dyDescent="0.25">
      <c r="A12" s="85"/>
      <c r="B12" s="977"/>
      <c r="C12" s="15">
        <v>4</v>
      </c>
      <c r="D12" s="92">
        <v>907.6</v>
      </c>
      <c r="E12" s="208">
        <v>44723</v>
      </c>
      <c r="F12" s="92">
        <v>907.6</v>
      </c>
      <c r="G12" s="70" t="s">
        <v>559</v>
      </c>
      <c r="H12" s="266">
        <v>34</v>
      </c>
    </row>
    <row r="13" spans="1:8" x14ac:dyDescent="0.25">
      <c r="B13" s="977"/>
      <c r="C13" s="263">
        <v>5</v>
      </c>
      <c r="D13" s="92">
        <v>875.9</v>
      </c>
      <c r="E13" s="208">
        <v>44723</v>
      </c>
      <c r="F13" s="92">
        <v>875.9</v>
      </c>
      <c r="G13" s="70" t="s">
        <v>559</v>
      </c>
      <c r="H13" s="266">
        <v>34</v>
      </c>
    </row>
    <row r="14" spans="1:8" x14ac:dyDescent="0.25">
      <c r="A14" s="55" t="s">
        <v>33</v>
      </c>
      <c r="B14" s="977"/>
      <c r="C14" s="15">
        <v>6</v>
      </c>
      <c r="D14" s="92">
        <v>841.4</v>
      </c>
      <c r="E14" s="208">
        <v>44723</v>
      </c>
      <c r="F14" s="92">
        <v>841.4</v>
      </c>
      <c r="G14" s="70" t="s">
        <v>559</v>
      </c>
      <c r="H14" s="266">
        <v>34</v>
      </c>
    </row>
    <row r="15" spans="1:8" x14ac:dyDescent="0.25">
      <c r="B15" s="977"/>
      <c r="C15" s="263">
        <v>7</v>
      </c>
      <c r="D15" s="92">
        <v>897.7</v>
      </c>
      <c r="E15" s="208">
        <v>44723</v>
      </c>
      <c r="F15" s="92">
        <v>897.7</v>
      </c>
      <c r="G15" s="70" t="s">
        <v>559</v>
      </c>
      <c r="H15" s="266">
        <v>34</v>
      </c>
    </row>
    <row r="16" spans="1:8" x14ac:dyDescent="0.25">
      <c r="B16" s="977"/>
      <c r="C16" s="15">
        <v>8</v>
      </c>
      <c r="D16" s="92">
        <v>914</v>
      </c>
      <c r="E16" s="208">
        <v>44723</v>
      </c>
      <c r="F16" s="92">
        <v>914</v>
      </c>
      <c r="G16" s="70" t="s">
        <v>559</v>
      </c>
      <c r="H16" s="266">
        <v>34</v>
      </c>
    </row>
    <row r="17" spans="2:8" x14ac:dyDescent="0.25">
      <c r="B17" s="977"/>
      <c r="C17" s="263">
        <v>9</v>
      </c>
      <c r="D17" s="92">
        <v>961.2</v>
      </c>
      <c r="E17" s="208">
        <v>44723</v>
      </c>
      <c r="F17" s="92">
        <v>961.2</v>
      </c>
      <c r="G17" s="70" t="s">
        <v>559</v>
      </c>
      <c r="H17" s="266">
        <v>34</v>
      </c>
    </row>
    <row r="18" spans="2:8" x14ac:dyDescent="0.25">
      <c r="B18" s="977"/>
      <c r="C18" s="15">
        <v>10</v>
      </c>
      <c r="D18" s="92">
        <v>885</v>
      </c>
      <c r="E18" s="208">
        <v>44723</v>
      </c>
      <c r="F18" s="92">
        <v>885</v>
      </c>
      <c r="G18" s="70" t="s">
        <v>559</v>
      </c>
      <c r="H18" s="266">
        <v>34</v>
      </c>
    </row>
    <row r="19" spans="2:8" x14ac:dyDescent="0.25">
      <c r="B19" s="977"/>
      <c r="C19" s="263">
        <v>11</v>
      </c>
      <c r="D19" s="92">
        <v>885.9</v>
      </c>
      <c r="E19" s="208">
        <v>44723</v>
      </c>
      <c r="F19" s="92">
        <v>885.9</v>
      </c>
      <c r="G19" s="70" t="s">
        <v>589</v>
      </c>
      <c r="H19" s="266">
        <v>34</v>
      </c>
    </row>
    <row r="20" spans="2:8" x14ac:dyDescent="0.25">
      <c r="B20" s="977"/>
      <c r="C20" s="15">
        <v>12</v>
      </c>
      <c r="D20" s="92">
        <v>827.8</v>
      </c>
      <c r="E20" s="208">
        <v>44723</v>
      </c>
      <c r="F20" s="92">
        <v>827.8</v>
      </c>
      <c r="G20" s="70" t="s">
        <v>589</v>
      </c>
      <c r="H20" s="266">
        <v>34</v>
      </c>
    </row>
    <row r="21" spans="2:8" x14ac:dyDescent="0.25">
      <c r="B21" s="977"/>
      <c r="C21" s="263">
        <v>13</v>
      </c>
      <c r="D21" s="92">
        <v>970.2</v>
      </c>
      <c r="E21" s="208">
        <v>44723</v>
      </c>
      <c r="F21" s="92">
        <v>970.2</v>
      </c>
      <c r="G21" s="70" t="s">
        <v>589</v>
      </c>
      <c r="H21" s="266">
        <v>34</v>
      </c>
    </row>
    <row r="22" spans="2:8" x14ac:dyDescent="0.25">
      <c r="B22" s="977"/>
      <c r="C22" s="15">
        <v>14</v>
      </c>
      <c r="D22" s="92">
        <v>900.4</v>
      </c>
      <c r="E22" s="208">
        <v>44723</v>
      </c>
      <c r="F22" s="92">
        <v>900.4</v>
      </c>
      <c r="G22" s="70" t="s">
        <v>589</v>
      </c>
      <c r="H22" s="266">
        <v>34</v>
      </c>
    </row>
    <row r="23" spans="2:8" x14ac:dyDescent="0.25">
      <c r="B23" s="977"/>
      <c r="C23" s="263">
        <v>15</v>
      </c>
      <c r="D23" s="92">
        <v>934.8</v>
      </c>
      <c r="E23" s="208">
        <v>44723</v>
      </c>
      <c r="F23" s="92">
        <v>934.8</v>
      </c>
      <c r="G23" s="70" t="s">
        <v>589</v>
      </c>
      <c r="H23" s="266">
        <v>34</v>
      </c>
    </row>
    <row r="24" spans="2:8" x14ac:dyDescent="0.25">
      <c r="B24" s="977"/>
      <c r="C24" s="15">
        <v>16</v>
      </c>
      <c r="D24" s="92">
        <v>872.3</v>
      </c>
      <c r="E24" s="208">
        <v>44723</v>
      </c>
      <c r="F24" s="92">
        <v>872.3</v>
      </c>
      <c r="G24" s="70" t="s">
        <v>589</v>
      </c>
      <c r="H24" s="266">
        <v>34</v>
      </c>
    </row>
    <row r="25" spans="2:8" x14ac:dyDescent="0.25">
      <c r="B25" s="977"/>
      <c r="C25" s="263">
        <v>17</v>
      </c>
      <c r="D25" s="92">
        <v>872.3</v>
      </c>
      <c r="E25" s="208">
        <v>44723</v>
      </c>
      <c r="F25" s="92">
        <v>872.3</v>
      </c>
      <c r="G25" s="70" t="s">
        <v>589</v>
      </c>
      <c r="H25" s="266">
        <v>34</v>
      </c>
    </row>
    <row r="26" spans="2:8" x14ac:dyDescent="0.25">
      <c r="B26" s="977"/>
      <c r="C26" s="15">
        <v>18</v>
      </c>
      <c r="D26" s="92">
        <v>915.8</v>
      </c>
      <c r="E26" s="208">
        <v>44723</v>
      </c>
      <c r="F26" s="92">
        <v>915.8</v>
      </c>
      <c r="G26" s="70" t="s">
        <v>589</v>
      </c>
      <c r="H26" s="266">
        <v>34</v>
      </c>
    </row>
    <row r="27" spans="2:8" x14ac:dyDescent="0.25">
      <c r="B27" s="977"/>
      <c r="C27" s="263">
        <v>19</v>
      </c>
      <c r="D27" s="92">
        <v>943</v>
      </c>
      <c r="E27" s="208">
        <v>44723</v>
      </c>
      <c r="F27" s="92">
        <v>943</v>
      </c>
      <c r="G27" s="70" t="s">
        <v>589</v>
      </c>
      <c r="H27" s="266">
        <v>34</v>
      </c>
    </row>
    <row r="28" spans="2:8" x14ac:dyDescent="0.25">
      <c r="B28" s="977"/>
      <c r="C28" s="15">
        <v>20</v>
      </c>
      <c r="D28" s="383">
        <v>894.9</v>
      </c>
      <c r="E28" s="208">
        <v>44723</v>
      </c>
      <c r="F28" s="383">
        <v>894.9</v>
      </c>
      <c r="G28" s="70" t="s">
        <v>589</v>
      </c>
      <c r="H28" s="266">
        <v>34</v>
      </c>
    </row>
    <row r="29" spans="2:8" x14ac:dyDescent="0.25">
      <c r="B29" s="977"/>
      <c r="C29" s="263">
        <v>21</v>
      </c>
      <c r="D29" s="383">
        <v>906.89</v>
      </c>
      <c r="E29" s="208">
        <v>44723</v>
      </c>
      <c r="F29" s="1195">
        <v>906.7</v>
      </c>
      <c r="G29" s="70" t="s">
        <v>589</v>
      </c>
      <c r="H29" s="266">
        <v>34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155">
        <v>0</v>
      </c>
      <c r="G30" s="139"/>
      <c r="H30" s="211"/>
    </row>
    <row r="31" spans="2:8" ht="16.5" thickTop="1" x14ac:dyDescent="0.25">
      <c r="C31" s="15">
        <f>SUM(C9:C30)</f>
        <v>231</v>
      </c>
      <c r="D31" s="784">
        <f>SUM(D9:D30)</f>
        <v>18680.489999999998</v>
      </c>
      <c r="E31" s="13"/>
      <c r="F31" s="6">
        <f>SUM(F9:F30)</f>
        <v>18680.3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7" t="s">
        <v>19</v>
      </c>
      <c r="D34" s="1298"/>
      <c r="E34" s="39">
        <f>D31-F31</f>
        <v>0.18999999999869033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499984740745262"/>
  </sheetPr>
  <dimension ref="A1:U56"/>
  <sheetViews>
    <sheetView topLeftCell="H1" workbookViewId="0">
      <pane xSplit="4" ySplit="9" topLeftCell="L16" activePane="bottomRight" state="frozen"/>
      <selection activeCell="H1" sqref="H1"/>
      <selection pane="topRight" activeCell="L1" sqref="L1"/>
      <selection pane="bottomLeft" activeCell="H10" sqref="H10"/>
      <selection pane="bottomRight" activeCell="R22" sqref="R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305" t="s">
        <v>269</v>
      </c>
      <c r="B1" s="1305"/>
      <c r="C1" s="1305"/>
      <c r="D1" s="1305"/>
      <c r="E1" s="1305"/>
      <c r="F1" s="1305"/>
      <c r="G1" s="1305"/>
      <c r="H1" s="99">
        <v>1</v>
      </c>
      <c r="L1" s="1311" t="s">
        <v>294</v>
      </c>
      <c r="M1" s="1311"/>
      <c r="N1" s="1311"/>
      <c r="O1" s="1311"/>
      <c r="P1" s="1311"/>
      <c r="Q1" s="1311"/>
      <c r="R1" s="131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1"/>
      <c r="B4" s="941"/>
      <c r="C4" s="290"/>
      <c r="D4" s="429"/>
      <c r="E4" s="338"/>
      <c r="F4" s="315"/>
      <c r="G4" s="73"/>
      <c r="L4" s="941"/>
      <c r="M4" s="941"/>
      <c r="N4" s="290"/>
      <c r="O4" s="429"/>
      <c r="P4" s="338">
        <v>775.66</v>
      </c>
      <c r="Q4" s="315">
        <v>30</v>
      </c>
      <c r="R4" s="73"/>
    </row>
    <row r="5" spans="1:21" ht="15" customHeight="1" x14ac:dyDescent="0.25">
      <c r="A5" s="1306" t="s">
        <v>52</v>
      </c>
      <c r="B5" s="1307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06" t="s">
        <v>52</v>
      </c>
      <c r="M5" s="1307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3867.16</v>
      </c>
      <c r="S5" s="58">
        <f>P4+P5+P6-R5+P7</f>
        <v>1810.9500000000003</v>
      </c>
    </row>
    <row r="6" spans="1:21" ht="16.5" customHeight="1" x14ac:dyDescent="0.25">
      <c r="A6" s="1306"/>
      <c r="B6" s="1308"/>
      <c r="C6" s="290"/>
      <c r="D6" s="429"/>
      <c r="E6" s="338">
        <v>237.21</v>
      </c>
      <c r="F6" s="315">
        <v>9</v>
      </c>
      <c r="G6" s="243"/>
      <c r="H6" s="240"/>
      <c r="I6" s="240"/>
      <c r="L6" s="1306"/>
      <c r="M6" s="1308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306"/>
      <c r="B7" s="1308"/>
      <c r="C7" s="290"/>
      <c r="D7" s="429"/>
      <c r="E7" s="338"/>
      <c r="F7" s="315"/>
      <c r="G7" s="243"/>
      <c r="H7" s="240"/>
      <c r="I7" s="647"/>
      <c r="J7" s="510"/>
      <c r="L7" s="1306"/>
      <c r="M7" s="1308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7"/>
      <c r="U7" s="510"/>
    </row>
    <row r="8" spans="1:21" ht="16.5" customHeight="1" thickTop="1" thickBot="1" x14ac:dyDescent="0.3">
      <c r="A8" s="240"/>
      <c r="B8" s="598"/>
      <c r="C8" s="290"/>
      <c r="D8" s="429"/>
      <c r="E8" s="312"/>
      <c r="F8" s="313"/>
      <c r="G8" s="243"/>
      <c r="H8" s="240"/>
      <c r="I8" s="1309" t="s">
        <v>47</v>
      </c>
      <c r="J8" s="1303" t="s">
        <v>4</v>
      </c>
      <c r="L8" s="240"/>
      <c r="M8" s="598"/>
      <c r="N8" s="290"/>
      <c r="O8" s="429"/>
      <c r="P8" s="312"/>
      <c r="Q8" s="313"/>
      <c r="R8" s="243"/>
      <c r="S8" s="240"/>
      <c r="T8" s="1309" t="s">
        <v>47</v>
      </c>
      <c r="U8" s="1303" t="s">
        <v>4</v>
      </c>
    </row>
    <row r="9" spans="1:21" ht="16.5" customHeight="1" thickTop="1" thickBot="1" x14ac:dyDescent="0.3">
      <c r="A9" s="92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10"/>
      <c r="J9" s="1304"/>
      <c r="L9" s="92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10"/>
      <c r="U9" s="1304"/>
    </row>
    <row r="10" spans="1:21" ht="15.75" thickTop="1" x14ac:dyDescent="0.25">
      <c r="A10" s="925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5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543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1" x14ac:dyDescent="0.25">
      <c r="A11" s="925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5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561</v>
      </c>
      <c r="S11" s="266">
        <v>70</v>
      </c>
      <c r="T11" s="267">
        <f>T10-Q11</f>
        <v>4430.57</v>
      </c>
      <c r="U11" s="268">
        <f>U10-N11</f>
        <v>160</v>
      </c>
    </row>
    <row r="12" spans="1:21" x14ac:dyDescent="0.25">
      <c r="A12" s="926" t="s">
        <v>32</v>
      </c>
      <c r="B12" s="83"/>
      <c r="C12" s="15">
        <v>40</v>
      </c>
      <c r="D12" s="1063">
        <v>1040.33</v>
      </c>
      <c r="E12" s="1064">
        <v>44711</v>
      </c>
      <c r="F12" s="857">
        <f>D12</f>
        <v>1040.33</v>
      </c>
      <c r="G12" s="421" t="s">
        <v>477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6" t="s">
        <v>32</v>
      </c>
      <c r="M12" s="83"/>
      <c r="N12" s="15">
        <v>2</v>
      </c>
      <c r="O12" s="156">
        <v>55.88</v>
      </c>
      <c r="P12" s="1182">
        <v>44720</v>
      </c>
      <c r="Q12" s="264">
        <f>O12</f>
        <v>55.88</v>
      </c>
      <c r="R12" s="265" t="s">
        <v>564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1" x14ac:dyDescent="0.25">
      <c r="A13" s="927"/>
      <c r="B13" s="83"/>
      <c r="C13" s="15">
        <v>3</v>
      </c>
      <c r="D13" s="1063">
        <v>80</v>
      </c>
      <c r="E13" s="1065">
        <v>44713</v>
      </c>
      <c r="F13" s="857">
        <f t="shared" ref="F13:F52" si="4">D13</f>
        <v>80</v>
      </c>
      <c r="G13" s="421" t="s">
        <v>500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7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581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1" x14ac:dyDescent="0.25">
      <c r="A14" s="296"/>
      <c r="B14" s="83"/>
      <c r="C14" s="15"/>
      <c r="D14" s="1063"/>
      <c r="E14" s="1065"/>
      <c r="F14" s="857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587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1" x14ac:dyDescent="0.25">
      <c r="A15" s="928" t="s">
        <v>33</v>
      </c>
      <c r="B15" s="83"/>
      <c r="C15" s="15"/>
      <c r="D15" s="1063"/>
      <c r="E15" s="1065"/>
      <c r="F15" s="857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8" t="s">
        <v>33</v>
      </c>
      <c r="M15" s="83"/>
      <c r="N15" s="1342"/>
      <c r="O15" s="156">
        <v>52.87</v>
      </c>
      <c r="P15" s="493">
        <v>44725</v>
      </c>
      <c r="Q15" s="264">
        <f t="shared" si="5"/>
        <v>52.87</v>
      </c>
      <c r="R15" s="265" t="s">
        <v>594</v>
      </c>
      <c r="S15" s="266">
        <v>72</v>
      </c>
      <c r="T15" s="267">
        <f t="shared" si="2"/>
        <v>2973.3599999999997</v>
      </c>
      <c r="U15" s="268">
        <f t="shared" si="3"/>
        <v>110</v>
      </c>
    </row>
    <row r="16" spans="1:21" x14ac:dyDescent="0.25">
      <c r="A16" s="927"/>
      <c r="B16" s="83"/>
      <c r="C16" s="15">
        <v>30</v>
      </c>
      <c r="D16" s="1063"/>
      <c r="E16" s="1056"/>
      <c r="F16" s="1162">
        <v>775.66</v>
      </c>
      <c r="G16" s="1163"/>
      <c r="H16" s="1164"/>
      <c r="I16" s="1174">
        <f t="shared" si="0"/>
        <v>0</v>
      </c>
      <c r="J16" s="1175">
        <f t="shared" si="1"/>
        <v>0</v>
      </c>
      <c r="L16" s="927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606</v>
      </c>
      <c r="S16" s="266">
        <v>72</v>
      </c>
      <c r="T16" s="267">
        <f t="shared" si="2"/>
        <v>1990.0799999999997</v>
      </c>
      <c r="U16" s="268">
        <f t="shared" si="3"/>
        <v>75</v>
      </c>
    </row>
    <row r="17" spans="1:21" x14ac:dyDescent="0.25">
      <c r="A17" s="296"/>
      <c r="B17" s="83"/>
      <c r="C17" s="15"/>
      <c r="D17" s="1063"/>
      <c r="E17" s="1065"/>
      <c r="F17" s="1162">
        <f t="shared" si="4"/>
        <v>0</v>
      </c>
      <c r="G17" s="1163"/>
      <c r="H17" s="1164"/>
      <c r="I17" s="1174">
        <f t="shared" si="0"/>
        <v>0</v>
      </c>
      <c r="J17" s="1175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613</v>
      </c>
      <c r="S17" s="266">
        <v>72</v>
      </c>
      <c r="T17" s="267">
        <f t="shared" si="2"/>
        <v>1966.5199999999998</v>
      </c>
      <c r="U17" s="268">
        <f t="shared" si="3"/>
        <v>74</v>
      </c>
    </row>
    <row r="18" spans="1:21" x14ac:dyDescent="0.25">
      <c r="A18" s="925"/>
      <c r="B18" s="83"/>
      <c r="C18" s="15"/>
      <c r="D18" s="1063"/>
      <c r="E18" s="1065"/>
      <c r="F18" s="1162">
        <f t="shared" si="4"/>
        <v>0</v>
      </c>
      <c r="G18" s="1176"/>
      <c r="H18" s="1164"/>
      <c r="I18" s="1174">
        <f t="shared" si="0"/>
        <v>0</v>
      </c>
      <c r="J18" s="1175">
        <f t="shared" si="1"/>
        <v>0</v>
      </c>
      <c r="L18" s="925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1" t="s">
        <v>614</v>
      </c>
      <c r="S18" s="266">
        <v>72</v>
      </c>
      <c r="T18" s="267">
        <f t="shared" si="2"/>
        <v>1917.9399999999998</v>
      </c>
      <c r="U18" s="268">
        <f t="shared" si="3"/>
        <v>72</v>
      </c>
    </row>
    <row r="19" spans="1:21" x14ac:dyDescent="0.25">
      <c r="A19" s="925"/>
      <c r="B19" s="83"/>
      <c r="C19" s="53"/>
      <c r="D19" s="1063"/>
      <c r="E19" s="1065"/>
      <c r="F19" s="1162">
        <f t="shared" si="4"/>
        <v>0</v>
      </c>
      <c r="G19" s="1163"/>
      <c r="H19" s="1164"/>
      <c r="I19" s="1174">
        <f t="shared" si="0"/>
        <v>0</v>
      </c>
      <c r="J19" s="1175">
        <f t="shared" si="1"/>
        <v>0</v>
      </c>
      <c r="L19" s="925"/>
      <c r="M19" s="83"/>
      <c r="N19" s="1343"/>
      <c r="O19" s="156">
        <v>26.38</v>
      </c>
      <c r="P19" s="493">
        <v>44728</v>
      </c>
      <c r="Q19" s="264">
        <f t="shared" si="5"/>
        <v>26.38</v>
      </c>
      <c r="R19" s="265" t="s">
        <v>615</v>
      </c>
      <c r="S19" s="266">
        <v>72</v>
      </c>
      <c r="T19" s="267">
        <f t="shared" si="2"/>
        <v>1891.5599999999997</v>
      </c>
      <c r="U19" s="268">
        <f t="shared" si="3"/>
        <v>72</v>
      </c>
    </row>
    <row r="20" spans="1:21" x14ac:dyDescent="0.25">
      <c r="A20" s="925"/>
      <c r="B20" s="83"/>
      <c r="C20" s="15"/>
      <c r="D20" s="1063"/>
      <c r="E20" s="1054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5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621</v>
      </c>
      <c r="S20" s="266">
        <v>72</v>
      </c>
      <c r="T20" s="267">
        <f t="shared" si="2"/>
        <v>1864.3099999999997</v>
      </c>
      <c r="U20" s="268">
        <f t="shared" si="3"/>
        <v>71</v>
      </c>
    </row>
    <row r="21" spans="1:21" x14ac:dyDescent="0.25">
      <c r="A21" s="925"/>
      <c r="B21" s="83"/>
      <c r="C21" s="15"/>
      <c r="D21" s="1063"/>
      <c r="E21" s="1054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5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629</v>
      </c>
      <c r="S21" s="266">
        <v>74</v>
      </c>
      <c r="T21" s="267">
        <f t="shared" si="2"/>
        <v>1810.9499999999998</v>
      </c>
      <c r="U21" s="268">
        <f t="shared" si="3"/>
        <v>69</v>
      </c>
    </row>
    <row r="22" spans="1:21" x14ac:dyDescent="0.25">
      <c r="A22" s="925"/>
      <c r="B22" s="83"/>
      <c r="C22" s="15"/>
      <c r="D22" s="1063"/>
      <c r="E22" s="1057"/>
      <c r="F22" s="227">
        <f t="shared" si="4"/>
        <v>0</v>
      </c>
      <c r="G22" s="906"/>
      <c r="H22" s="907"/>
      <c r="I22" s="267">
        <f t="shared" si="0"/>
        <v>0</v>
      </c>
      <c r="J22" s="268">
        <f t="shared" si="1"/>
        <v>0</v>
      </c>
      <c r="L22" s="925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1810.9499999999998</v>
      </c>
      <c r="U22" s="268">
        <f t="shared" si="3"/>
        <v>69</v>
      </c>
    </row>
    <row r="23" spans="1:21" x14ac:dyDescent="0.25">
      <c r="A23" s="925"/>
      <c r="B23" s="83"/>
      <c r="C23" s="15"/>
      <c r="D23" s="1063"/>
      <c r="E23" s="1057"/>
      <c r="F23" s="227">
        <f t="shared" si="4"/>
        <v>0</v>
      </c>
      <c r="G23" s="906"/>
      <c r="H23" s="907"/>
      <c r="I23" s="267">
        <f t="shared" si="0"/>
        <v>0</v>
      </c>
      <c r="J23" s="268">
        <f t="shared" si="1"/>
        <v>0</v>
      </c>
      <c r="L23" s="925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1810.9499999999998</v>
      </c>
      <c r="U23" s="268">
        <f t="shared" si="3"/>
        <v>69</v>
      </c>
    </row>
    <row r="24" spans="1:21" x14ac:dyDescent="0.25">
      <c r="A24" s="2"/>
      <c r="B24" s="83"/>
      <c r="C24" s="15"/>
      <c r="D24" s="1063"/>
      <c r="E24" s="1057"/>
      <c r="F24" s="227">
        <f t="shared" si="4"/>
        <v>0</v>
      </c>
      <c r="G24" s="906"/>
      <c r="H24" s="907"/>
      <c r="I24" s="267">
        <f t="shared" si="0"/>
        <v>0</v>
      </c>
      <c r="J24" s="127">
        <f t="shared" si="1"/>
        <v>0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1810.9499999999998</v>
      </c>
      <c r="U24" s="127">
        <f t="shared" si="3"/>
        <v>69</v>
      </c>
    </row>
    <row r="25" spans="1:21" x14ac:dyDescent="0.25">
      <c r="A25" s="2"/>
      <c r="B25" s="83"/>
      <c r="C25" s="15"/>
      <c r="D25" s="1063"/>
      <c r="E25" s="1057"/>
      <c r="F25" s="227">
        <f t="shared" si="4"/>
        <v>0</v>
      </c>
      <c r="G25" s="906"/>
      <c r="H25" s="907"/>
      <c r="I25" s="267">
        <f t="shared" si="0"/>
        <v>0</v>
      </c>
      <c r="J25" s="127">
        <f t="shared" si="1"/>
        <v>0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1810.9499999999998</v>
      </c>
      <c r="U25" s="127">
        <f t="shared" si="3"/>
        <v>69</v>
      </c>
    </row>
    <row r="26" spans="1:21" x14ac:dyDescent="0.25">
      <c r="A26" s="2"/>
      <c r="B26" s="83"/>
      <c r="C26" s="15"/>
      <c r="D26" s="1063"/>
      <c r="E26" s="1057"/>
      <c r="F26" s="227">
        <f t="shared" si="4"/>
        <v>0</v>
      </c>
      <c r="G26" s="906"/>
      <c r="H26" s="907"/>
      <c r="I26" s="222">
        <f t="shared" si="0"/>
        <v>0</v>
      </c>
      <c r="J26" s="127">
        <f t="shared" si="1"/>
        <v>0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1810.9499999999998</v>
      </c>
      <c r="U26" s="127">
        <f t="shared" si="3"/>
        <v>69</v>
      </c>
    </row>
    <row r="27" spans="1:21" x14ac:dyDescent="0.25">
      <c r="A27" s="2"/>
      <c r="B27" s="83"/>
      <c r="C27" s="15"/>
      <c r="D27" s="1063"/>
      <c r="E27" s="1057"/>
      <c r="F27" s="227">
        <f t="shared" si="4"/>
        <v>0</v>
      </c>
      <c r="G27" s="906"/>
      <c r="H27" s="907"/>
      <c r="I27" s="222">
        <f t="shared" si="0"/>
        <v>0</v>
      </c>
      <c r="J27" s="127">
        <f t="shared" si="1"/>
        <v>0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1810.9499999999998</v>
      </c>
      <c r="U27" s="127">
        <f t="shared" si="3"/>
        <v>69</v>
      </c>
    </row>
    <row r="28" spans="1:21" x14ac:dyDescent="0.25">
      <c r="A28" s="2"/>
      <c r="B28" s="83"/>
      <c r="C28" s="15"/>
      <c r="D28" s="1063"/>
      <c r="E28" s="1057"/>
      <c r="F28" s="227">
        <f t="shared" si="4"/>
        <v>0</v>
      </c>
      <c r="G28" s="906"/>
      <c r="H28" s="907"/>
      <c r="I28" s="222">
        <f t="shared" si="0"/>
        <v>0</v>
      </c>
      <c r="J28" s="127">
        <f t="shared" si="1"/>
        <v>0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1810.9499999999998</v>
      </c>
      <c r="U28" s="127">
        <f t="shared" si="3"/>
        <v>69</v>
      </c>
    </row>
    <row r="29" spans="1:21" x14ac:dyDescent="0.25">
      <c r="A29" s="2"/>
      <c r="B29" s="83"/>
      <c r="C29" s="15"/>
      <c r="D29" s="1063"/>
      <c r="E29" s="1057"/>
      <c r="F29" s="227">
        <f t="shared" si="4"/>
        <v>0</v>
      </c>
      <c r="G29" s="906"/>
      <c r="H29" s="907"/>
      <c r="I29" s="222">
        <f t="shared" si="0"/>
        <v>0</v>
      </c>
      <c r="J29" s="127">
        <f t="shared" si="1"/>
        <v>0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1810.9499999999998</v>
      </c>
      <c r="U29" s="127">
        <f t="shared" si="3"/>
        <v>69</v>
      </c>
    </row>
    <row r="30" spans="1:21" x14ac:dyDescent="0.25">
      <c r="A30" s="2"/>
      <c r="B30" s="83"/>
      <c r="C30" s="15"/>
      <c r="D30" s="1063"/>
      <c r="E30" s="1057"/>
      <c r="F30" s="227">
        <f t="shared" si="4"/>
        <v>0</v>
      </c>
      <c r="G30" s="906"/>
      <c r="H30" s="907"/>
      <c r="I30" s="222">
        <f t="shared" si="0"/>
        <v>0</v>
      </c>
      <c r="J30" s="127">
        <f t="shared" si="1"/>
        <v>0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1810.9499999999998</v>
      </c>
      <c r="U30" s="127">
        <f t="shared" si="3"/>
        <v>69</v>
      </c>
    </row>
    <row r="31" spans="1:21" x14ac:dyDescent="0.25">
      <c r="A31" s="2"/>
      <c r="B31" s="83"/>
      <c r="C31" s="15"/>
      <c r="D31" s="1063"/>
      <c r="E31" s="1057"/>
      <c r="F31" s="227">
        <f t="shared" si="4"/>
        <v>0</v>
      </c>
      <c r="G31" s="906"/>
      <c r="H31" s="907"/>
      <c r="I31" s="222">
        <f t="shared" si="0"/>
        <v>0</v>
      </c>
      <c r="J31" s="127">
        <f t="shared" si="1"/>
        <v>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1810.9499999999998</v>
      </c>
      <c r="U31" s="127">
        <f t="shared" si="3"/>
        <v>69</v>
      </c>
    </row>
    <row r="32" spans="1:21" x14ac:dyDescent="0.25">
      <c r="A32" s="2"/>
      <c r="B32" s="83"/>
      <c r="C32" s="15"/>
      <c r="D32" s="1063"/>
      <c r="E32" s="1057"/>
      <c r="F32" s="227">
        <f t="shared" si="4"/>
        <v>0</v>
      </c>
      <c r="G32" s="906"/>
      <c r="H32" s="907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1810.9499999999998</v>
      </c>
      <c r="U32" s="127">
        <f t="shared" si="3"/>
        <v>69</v>
      </c>
    </row>
    <row r="33" spans="1:21" x14ac:dyDescent="0.25">
      <c r="A33" s="2"/>
      <c r="B33" s="83"/>
      <c r="C33" s="15"/>
      <c r="D33" s="1063"/>
      <c r="E33" s="1057"/>
      <c r="F33" s="227">
        <f t="shared" si="4"/>
        <v>0</v>
      </c>
      <c r="G33" s="906"/>
      <c r="H33" s="907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1810.9499999999998</v>
      </c>
      <c r="U33" s="127">
        <f t="shared" si="3"/>
        <v>69</v>
      </c>
    </row>
    <row r="34" spans="1:21" x14ac:dyDescent="0.25">
      <c r="A34" s="2"/>
      <c r="B34" s="83"/>
      <c r="C34" s="15"/>
      <c r="D34" s="1063"/>
      <c r="E34" s="1057"/>
      <c r="F34" s="227">
        <f t="shared" si="4"/>
        <v>0</v>
      </c>
      <c r="G34" s="906"/>
      <c r="H34" s="907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1810.9499999999998</v>
      </c>
      <c r="U34" s="127">
        <f t="shared" si="3"/>
        <v>69</v>
      </c>
    </row>
    <row r="35" spans="1:21" x14ac:dyDescent="0.25">
      <c r="A35" s="2"/>
      <c r="B35" s="83"/>
      <c r="C35" s="15"/>
      <c r="D35" s="1063"/>
      <c r="E35" s="1057"/>
      <c r="F35" s="227">
        <f t="shared" si="4"/>
        <v>0</v>
      </c>
      <c r="G35" s="906"/>
      <c r="H35" s="907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1810.9499999999998</v>
      </c>
      <c r="U35" s="127">
        <f t="shared" si="3"/>
        <v>69</v>
      </c>
    </row>
    <row r="36" spans="1:21" x14ac:dyDescent="0.25">
      <c r="A36" s="2"/>
      <c r="B36" s="83"/>
      <c r="C36" s="15"/>
      <c r="D36" s="1063"/>
      <c r="E36" s="1057"/>
      <c r="F36" s="227">
        <f t="shared" si="4"/>
        <v>0</v>
      </c>
      <c r="G36" s="906"/>
      <c r="H36" s="907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1810.9499999999998</v>
      </c>
      <c r="U36" s="127">
        <f t="shared" si="3"/>
        <v>69</v>
      </c>
    </row>
    <row r="37" spans="1:21" x14ac:dyDescent="0.25">
      <c r="A37" s="2"/>
      <c r="B37" s="83"/>
      <c r="C37" s="15"/>
      <c r="D37" s="1063"/>
      <c r="E37" s="1057"/>
      <c r="F37" s="227">
        <f t="shared" si="4"/>
        <v>0</v>
      </c>
      <c r="G37" s="906"/>
      <c r="H37" s="907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1810.9499999999998</v>
      </c>
      <c r="U37" s="127">
        <f t="shared" si="3"/>
        <v>69</v>
      </c>
    </row>
    <row r="38" spans="1:21" x14ac:dyDescent="0.25">
      <c r="A38" s="2"/>
      <c r="B38" s="83"/>
      <c r="C38" s="15"/>
      <c r="D38" s="1063"/>
      <c r="E38" s="1057"/>
      <c r="F38" s="227">
        <f t="shared" si="4"/>
        <v>0</v>
      </c>
      <c r="G38" s="906"/>
      <c r="H38" s="907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1810.9499999999998</v>
      </c>
      <c r="U38" s="127">
        <f t="shared" si="3"/>
        <v>69</v>
      </c>
    </row>
    <row r="39" spans="1:21" x14ac:dyDescent="0.25">
      <c r="A39" s="2"/>
      <c r="B39" s="83"/>
      <c r="C39" s="15"/>
      <c r="D39" s="1063"/>
      <c r="E39" s="1057"/>
      <c r="F39" s="227">
        <f t="shared" si="4"/>
        <v>0</v>
      </c>
      <c r="G39" s="906"/>
      <c r="H39" s="907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1810.9499999999998</v>
      </c>
      <c r="U39" s="127">
        <f t="shared" si="3"/>
        <v>69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1810.9499999999998</v>
      </c>
      <c r="U40" s="127">
        <f t="shared" si="3"/>
        <v>69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1810.9499999999998</v>
      </c>
      <c r="U41" s="127">
        <f t="shared" si="3"/>
        <v>69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1810.9499999999998</v>
      </c>
      <c r="U42" s="127">
        <f t="shared" si="3"/>
        <v>69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1810.9499999999998</v>
      </c>
      <c r="U43" s="127">
        <f t="shared" si="3"/>
        <v>69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1810.9499999999998</v>
      </c>
      <c r="U44" s="127">
        <f t="shared" si="3"/>
        <v>69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1810.9499999999998</v>
      </c>
      <c r="U45" s="127">
        <f t="shared" si="3"/>
        <v>69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1810.9499999999998</v>
      </c>
      <c r="U46" s="127">
        <f t="shared" si="3"/>
        <v>69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1810.9499999999998</v>
      </c>
      <c r="U47" s="127">
        <f t="shared" si="3"/>
        <v>69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2"/>
      <c r="H48" s="983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82"/>
      <c r="S48" s="983"/>
      <c r="T48" s="222">
        <f t="shared" si="2"/>
        <v>1810.9499999999998</v>
      </c>
      <c r="U48" s="127">
        <f t="shared" si="3"/>
        <v>69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2"/>
      <c r="H49" s="983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82"/>
      <c r="S49" s="983"/>
      <c r="T49" s="222">
        <f t="shared" si="2"/>
        <v>1810.9499999999998</v>
      </c>
      <c r="U49" s="127">
        <f t="shared" si="3"/>
        <v>69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2"/>
      <c r="H50" s="983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82"/>
      <c r="S50" s="983"/>
      <c r="T50" s="222">
        <f t="shared" si="2"/>
        <v>1810.9499999999998</v>
      </c>
      <c r="U50" s="127">
        <f t="shared" si="3"/>
        <v>69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2"/>
      <c r="H51" s="983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2"/>
      <c r="S51" s="983"/>
      <c r="T51" s="222">
        <f t="shared" si="2"/>
        <v>1810.9499999999998</v>
      </c>
      <c r="U51" s="127">
        <f t="shared" si="3"/>
        <v>69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133</v>
      </c>
      <c r="O53" s="156">
        <v>0</v>
      </c>
      <c r="P53" s="38"/>
      <c r="Q53" s="5">
        <f>SUM(Q10:Q52)</f>
        <v>3867.16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69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91" t="s">
        <v>11</v>
      </c>
      <c r="D56" s="1292"/>
      <c r="E56" s="146">
        <f>E5+E4+E6+-F53+E7</f>
        <v>4.5474735088646412E-13</v>
      </c>
      <c r="F56" s="5"/>
      <c r="L56" s="47"/>
      <c r="N56" s="1291" t="s">
        <v>11</v>
      </c>
      <c r="O56" s="1292"/>
      <c r="P56" s="146">
        <f>P5+P4+P6+-Q53+P7</f>
        <v>1810.9500000000003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AF42"/>
  <sheetViews>
    <sheetView topLeftCell="H1" workbookViewId="0">
      <pane xSplit="4" ySplit="9" topLeftCell="L13" activePane="bottomRight" state="frozen"/>
      <selection activeCell="H1" sqref="H1"/>
      <selection pane="topRight" activeCell="L1" sqref="L1"/>
      <selection pane="bottomLeft" activeCell="H10" sqref="H10"/>
      <selection pane="bottomRight" activeCell="R19" sqref="R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05" t="s">
        <v>271</v>
      </c>
      <c r="B1" s="1305"/>
      <c r="C1" s="1305"/>
      <c r="D1" s="1305"/>
      <c r="E1" s="1305"/>
      <c r="F1" s="1305"/>
      <c r="G1" s="1305"/>
      <c r="H1" s="99">
        <v>1</v>
      </c>
      <c r="L1" s="1311" t="s">
        <v>271</v>
      </c>
      <c r="M1" s="1311"/>
      <c r="N1" s="1311"/>
      <c r="O1" s="1311"/>
      <c r="P1" s="1311"/>
      <c r="Q1" s="1311"/>
      <c r="R1" s="1311"/>
      <c r="S1" s="99">
        <v>2</v>
      </c>
      <c r="W1" s="1311" t="s">
        <v>271</v>
      </c>
      <c r="X1" s="1311"/>
      <c r="Y1" s="1311"/>
      <c r="Z1" s="1311"/>
      <c r="AA1" s="1311"/>
      <c r="AB1" s="1311"/>
      <c r="AC1" s="1311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14" t="s">
        <v>222</v>
      </c>
      <c r="B5" s="1312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14" t="s">
        <v>357</v>
      </c>
      <c r="M5" s="1312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49" t="s">
        <v>67</v>
      </c>
      <c r="X5" s="1312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14"/>
      <c r="B6" s="1313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14"/>
      <c r="M6" s="1313"/>
      <c r="N6" s="290"/>
      <c r="O6" s="429"/>
      <c r="P6" s="338"/>
      <c r="Q6" s="315"/>
      <c r="R6" s="243"/>
      <c r="S6" s="240"/>
      <c r="T6" s="240"/>
      <c r="W6" s="1149"/>
      <c r="X6" s="1313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14"/>
      <c r="B7" s="1313"/>
      <c r="C7" s="290"/>
      <c r="D7" s="429"/>
      <c r="E7" s="338"/>
      <c r="F7" s="315"/>
      <c r="G7" s="243"/>
      <c r="H7" s="240"/>
      <c r="I7" s="647"/>
      <c r="J7" s="510"/>
      <c r="L7" s="1314"/>
      <c r="M7" s="1313"/>
      <c r="N7" s="290"/>
      <c r="O7" s="429"/>
      <c r="P7" s="338"/>
      <c r="Q7" s="315"/>
      <c r="R7" s="243"/>
      <c r="S7" s="240"/>
      <c r="T7" s="647"/>
      <c r="U7" s="510"/>
      <c r="W7" s="1149"/>
      <c r="X7" s="1313"/>
      <c r="Y7" s="290"/>
      <c r="Z7" s="429"/>
      <c r="AA7" s="338"/>
      <c r="AB7" s="315"/>
      <c r="AC7" s="243"/>
      <c r="AD7" s="240"/>
      <c r="AE7" s="647"/>
      <c r="AF7" s="510"/>
    </row>
    <row r="8" spans="1:32" ht="16.5" customHeight="1" thickTop="1" thickBot="1" x14ac:dyDescent="0.3">
      <c r="A8" s="240"/>
      <c r="B8" s="598"/>
      <c r="C8" s="290"/>
      <c r="D8" s="311"/>
      <c r="E8" s="427"/>
      <c r="F8" s="428"/>
      <c r="G8" s="243"/>
      <c r="H8" s="240"/>
      <c r="I8" s="1309" t="s">
        <v>47</v>
      </c>
      <c r="J8" s="1303" t="s">
        <v>4</v>
      </c>
      <c r="L8" s="240"/>
      <c r="M8" s="598"/>
      <c r="N8" s="290"/>
      <c r="O8" s="311"/>
      <c r="P8" s="427"/>
      <c r="Q8" s="428"/>
      <c r="R8" s="243"/>
      <c r="S8" s="240"/>
      <c r="T8" s="1309" t="s">
        <v>47</v>
      </c>
      <c r="U8" s="1303" t="s">
        <v>4</v>
      </c>
      <c r="W8" s="240"/>
      <c r="X8" s="598"/>
      <c r="Y8" s="290"/>
      <c r="Z8" s="311"/>
      <c r="AA8" s="427"/>
      <c r="AB8" s="428"/>
      <c r="AC8" s="243"/>
      <c r="AD8" s="240"/>
      <c r="AE8" s="1309" t="s">
        <v>47</v>
      </c>
      <c r="AF8" s="130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10"/>
      <c r="J9" s="130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10"/>
      <c r="U9" s="130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8" t="s">
        <v>15</v>
      </c>
      <c r="AD9" s="649"/>
      <c r="AE9" s="1310"/>
      <c r="AF9" s="1304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545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0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30">
        <v>44718</v>
      </c>
      <c r="Q11" s="264">
        <f t="shared" si="1"/>
        <v>100</v>
      </c>
      <c r="R11" s="265" t="s">
        <v>546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/>
      <c r="Z11" s="156">
        <v>0</v>
      </c>
      <c r="AA11" s="730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549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>
        <v>1</v>
      </c>
      <c r="D13" s="1063">
        <v>10.57</v>
      </c>
      <c r="E13" s="1065">
        <v>44711</v>
      </c>
      <c r="F13" s="857">
        <f t="shared" si="0"/>
        <v>10.57</v>
      </c>
      <c r="G13" s="421" t="s">
        <v>473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570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/>
      <c r="Z13" s="156">
        <v>0</v>
      </c>
      <c r="AA13" s="493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>
        <v>5</v>
      </c>
      <c r="D14" s="1063">
        <v>52.24</v>
      </c>
      <c r="E14" s="1065">
        <v>44711</v>
      </c>
      <c r="F14" s="857">
        <f t="shared" si="0"/>
        <v>52.24</v>
      </c>
      <c r="G14" s="421" t="s">
        <v>474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558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>
        <v>2</v>
      </c>
      <c r="D15" s="1063">
        <v>21.31</v>
      </c>
      <c r="E15" s="1065">
        <v>44711</v>
      </c>
      <c r="F15" s="857">
        <f t="shared" si="0"/>
        <v>21.31</v>
      </c>
      <c r="G15" s="421" t="s">
        <v>476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579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>
        <v>2</v>
      </c>
      <c r="D16" s="1063">
        <v>20.82</v>
      </c>
      <c r="E16" s="1054">
        <v>44711</v>
      </c>
      <c r="F16" s="227">
        <f t="shared" si="0"/>
        <v>20.82</v>
      </c>
      <c r="G16" s="421" t="s">
        <v>479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584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3">
        <v>0</v>
      </c>
      <c r="E17" s="1066"/>
      <c r="F17" s="227">
        <f t="shared" si="0"/>
        <v>0</v>
      </c>
      <c r="G17" s="1163"/>
      <c r="H17" s="1164"/>
      <c r="I17" s="1174">
        <f t="shared" si="3"/>
        <v>0</v>
      </c>
      <c r="J17" s="1175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598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3">
        <f t="shared" ref="D18:D36" si="9">C18*B18</f>
        <v>0</v>
      </c>
      <c r="E18" s="1066"/>
      <c r="F18" s="227">
        <f t="shared" si="0"/>
        <v>0</v>
      </c>
      <c r="G18" s="1176"/>
      <c r="H18" s="1164"/>
      <c r="I18" s="1174">
        <f t="shared" si="3"/>
        <v>0</v>
      </c>
      <c r="J18" s="1175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1" t="s">
        <v>600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1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3">
        <f t="shared" si="9"/>
        <v>0</v>
      </c>
      <c r="E19" s="1066"/>
      <c r="F19" s="227">
        <f t="shared" si="0"/>
        <v>0</v>
      </c>
      <c r="G19" s="1163"/>
      <c r="H19" s="1164"/>
      <c r="I19" s="1174">
        <f t="shared" si="3"/>
        <v>0</v>
      </c>
      <c r="J19" s="1175">
        <f t="shared" si="4"/>
        <v>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130</v>
      </c>
      <c r="U19" s="268">
        <f t="shared" si="6"/>
        <v>13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3">
        <f t="shared" si="9"/>
        <v>0</v>
      </c>
      <c r="E20" s="1054"/>
      <c r="F20" s="227">
        <f t="shared" si="0"/>
        <v>0</v>
      </c>
      <c r="G20" s="1163"/>
      <c r="H20" s="1164"/>
      <c r="I20" s="1174">
        <f t="shared" si="3"/>
        <v>0</v>
      </c>
      <c r="J20" s="1175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130</v>
      </c>
      <c r="U20" s="268">
        <f t="shared" si="6"/>
        <v>13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3">
        <f t="shared" si="9"/>
        <v>0</v>
      </c>
      <c r="E21" s="1054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130</v>
      </c>
      <c r="U21" s="268">
        <f t="shared" si="6"/>
        <v>13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3">
        <f t="shared" si="9"/>
        <v>0</v>
      </c>
      <c r="E22" s="1057"/>
      <c r="F22" s="227">
        <f t="shared" si="0"/>
        <v>0</v>
      </c>
      <c r="G22" s="906"/>
      <c r="H22" s="907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130</v>
      </c>
      <c r="U22" s="268">
        <f t="shared" si="6"/>
        <v>13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3">
        <f t="shared" si="9"/>
        <v>0</v>
      </c>
      <c r="E23" s="1057"/>
      <c r="F23" s="227">
        <f t="shared" si="0"/>
        <v>0</v>
      </c>
      <c r="G23" s="906"/>
      <c r="H23" s="907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130</v>
      </c>
      <c r="U23" s="268">
        <f t="shared" si="6"/>
        <v>13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3">
        <f t="shared" si="9"/>
        <v>0</v>
      </c>
      <c r="E24" s="1057"/>
      <c r="F24" s="227">
        <f t="shared" si="0"/>
        <v>0</v>
      </c>
      <c r="G24" s="906"/>
      <c r="H24" s="907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130</v>
      </c>
      <c r="U24" s="127">
        <f t="shared" si="6"/>
        <v>13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3">
        <f t="shared" si="9"/>
        <v>0</v>
      </c>
      <c r="E25" s="1057"/>
      <c r="F25" s="227">
        <f t="shared" si="0"/>
        <v>0</v>
      </c>
      <c r="G25" s="906"/>
      <c r="H25" s="907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130</v>
      </c>
      <c r="U25" s="127">
        <f t="shared" si="6"/>
        <v>13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3">
        <f t="shared" si="9"/>
        <v>0</v>
      </c>
      <c r="E26" s="1057"/>
      <c r="F26" s="227">
        <f t="shared" si="0"/>
        <v>0</v>
      </c>
      <c r="G26" s="906"/>
      <c r="H26" s="907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130</v>
      </c>
      <c r="U26" s="127">
        <f t="shared" si="6"/>
        <v>13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3">
        <f t="shared" si="9"/>
        <v>0</v>
      </c>
      <c r="E27" s="1057"/>
      <c r="F27" s="227">
        <f t="shared" si="0"/>
        <v>0</v>
      </c>
      <c r="G27" s="906"/>
      <c r="H27" s="907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130</v>
      </c>
      <c r="U27" s="127">
        <f t="shared" si="6"/>
        <v>13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3">
        <f t="shared" si="9"/>
        <v>0</v>
      </c>
      <c r="E28" s="1057"/>
      <c r="F28" s="227">
        <f t="shared" si="0"/>
        <v>0</v>
      </c>
      <c r="G28" s="906"/>
      <c r="H28" s="907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130</v>
      </c>
      <c r="U28" s="127">
        <f t="shared" si="6"/>
        <v>13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87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130</v>
      </c>
      <c r="U29" s="127">
        <f t="shared" si="6"/>
        <v>13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87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7"/>
      <c r="Q30" s="69">
        <f t="shared" si="1"/>
        <v>0</v>
      </c>
      <c r="R30" s="70"/>
      <c r="S30" s="71"/>
      <c r="T30" s="222">
        <f t="shared" si="5"/>
        <v>130</v>
      </c>
      <c r="U30" s="127">
        <f t="shared" si="6"/>
        <v>13</v>
      </c>
      <c r="W30" s="2"/>
      <c r="X30" s="83"/>
      <c r="Y30" s="15"/>
      <c r="Z30" s="156">
        <v>0</v>
      </c>
      <c r="AA30" s="987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87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7"/>
      <c r="Q31" s="69">
        <f t="shared" si="1"/>
        <v>0</v>
      </c>
      <c r="R31" s="70"/>
      <c r="S31" s="71"/>
      <c r="T31" s="222">
        <f t="shared" si="5"/>
        <v>130</v>
      </c>
      <c r="U31" s="127">
        <f t="shared" si="6"/>
        <v>13</v>
      </c>
      <c r="W31" s="2"/>
      <c r="X31" s="83"/>
      <c r="Y31" s="15"/>
      <c r="Z31" s="156">
        <v>0</v>
      </c>
      <c r="AA31" s="987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87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7"/>
      <c r="Q32" s="69">
        <f t="shared" si="1"/>
        <v>0</v>
      </c>
      <c r="R32" s="265"/>
      <c r="S32" s="266"/>
      <c r="T32" s="267">
        <f t="shared" si="5"/>
        <v>130</v>
      </c>
      <c r="U32" s="268">
        <f t="shared" si="6"/>
        <v>13</v>
      </c>
      <c r="W32" s="2"/>
      <c r="X32" s="83"/>
      <c r="Y32" s="15"/>
      <c r="Z32" s="156">
        <v>0</v>
      </c>
      <c r="AA32" s="987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87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7"/>
      <c r="Q33" s="69">
        <f t="shared" si="1"/>
        <v>0</v>
      </c>
      <c r="R33" s="265"/>
      <c r="S33" s="266"/>
      <c r="T33" s="267">
        <f t="shared" si="5"/>
        <v>130</v>
      </c>
      <c r="U33" s="268">
        <f t="shared" si="6"/>
        <v>13</v>
      </c>
      <c r="W33" s="2"/>
      <c r="X33" s="83"/>
      <c r="Y33" s="15"/>
      <c r="Z33" s="156">
        <v>0</v>
      </c>
      <c r="AA33" s="987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87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7"/>
      <c r="Q34" s="69">
        <f t="shared" si="1"/>
        <v>0</v>
      </c>
      <c r="R34" s="265"/>
      <c r="S34" s="266"/>
      <c r="T34" s="267">
        <f t="shared" si="5"/>
        <v>130</v>
      </c>
      <c r="U34" s="268">
        <f t="shared" si="6"/>
        <v>13</v>
      </c>
      <c r="W34" s="2"/>
      <c r="X34" s="83"/>
      <c r="Y34" s="15"/>
      <c r="Z34" s="156">
        <v>0</v>
      </c>
      <c r="AA34" s="987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87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7"/>
      <c r="Q35" s="69">
        <f t="shared" si="1"/>
        <v>0</v>
      </c>
      <c r="R35" s="265"/>
      <c r="S35" s="266"/>
      <c r="T35" s="267">
        <f t="shared" si="5"/>
        <v>130</v>
      </c>
      <c r="U35" s="268">
        <f t="shared" si="6"/>
        <v>13</v>
      </c>
      <c r="W35" s="2"/>
      <c r="X35" s="83"/>
      <c r="Y35" s="15"/>
      <c r="Z35" s="156">
        <v>0</v>
      </c>
      <c r="AA35" s="987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87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7"/>
      <c r="Q36" s="69">
        <f t="shared" si="1"/>
        <v>0</v>
      </c>
      <c r="R36" s="265"/>
      <c r="S36" s="266"/>
      <c r="T36" s="267">
        <f t="shared" si="5"/>
        <v>130</v>
      </c>
      <c r="U36" s="268">
        <f t="shared" si="6"/>
        <v>13</v>
      </c>
      <c r="W36" s="2"/>
      <c r="X36" s="83"/>
      <c r="Y36" s="15"/>
      <c r="Z36" s="156">
        <v>0</v>
      </c>
      <c r="AA36" s="987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0"/>
      <c r="E37" s="987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90"/>
      <c r="P37" s="987"/>
      <c r="Q37" s="69">
        <f t="shared" si="1"/>
        <v>0</v>
      </c>
      <c r="R37" s="265"/>
      <c r="S37" s="266"/>
      <c r="T37" s="267">
        <f t="shared" si="5"/>
        <v>130</v>
      </c>
      <c r="U37" s="268">
        <f t="shared" si="6"/>
        <v>13</v>
      </c>
      <c r="W37" s="2"/>
      <c r="X37" s="83"/>
      <c r="Y37" s="15"/>
      <c r="Z37" s="990"/>
      <c r="AA37" s="987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37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13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91" t="s">
        <v>11</v>
      </c>
      <c r="D42" s="1292"/>
      <c r="E42" s="146">
        <f>E5+E4+E6+-F39</f>
        <v>156.01999999999998</v>
      </c>
      <c r="F42" s="5"/>
      <c r="L42" s="47"/>
      <c r="N42" s="1291" t="s">
        <v>11</v>
      </c>
      <c r="O42" s="1292"/>
      <c r="P42" s="146">
        <f>P5+P4+P6+-Q39</f>
        <v>500</v>
      </c>
      <c r="Q42" s="5"/>
      <c r="W42" s="47"/>
      <c r="Y42" s="1291" t="s">
        <v>11</v>
      </c>
      <c r="Z42" s="1292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1"/>
      <c r="F4" s="313"/>
    </row>
    <row r="5" spans="1:10" ht="15" customHeight="1" x14ac:dyDescent="0.25">
      <c r="A5" s="1317"/>
      <c r="B5" s="1319" t="s">
        <v>81</v>
      </c>
      <c r="C5" s="247"/>
      <c r="D5" s="311"/>
      <c r="E5" s="762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17"/>
      <c r="B6" s="1320"/>
      <c r="C6" s="247"/>
      <c r="D6" s="311"/>
      <c r="E6" s="762"/>
      <c r="F6" s="315"/>
      <c r="G6" s="302"/>
      <c r="H6" s="58"/>
    </row>
    <row r="7" spans="1:10" ht="16.5" customHeight="1" thickTop="1" thickBot="1" x14ac:dyDescent="0.3">
      <c r="A7" s="1318"/>
      <c r="B7" s="1321"/>
      <c r="C7" s="247"/>
      <c r="D7" s="311"/>
      <c r="E7" s="761"/>
      <c r="F7" s="313"/>
      <c r="G7" s="240"/>
      <c r="I7" s="1322" t="s">
        <v>3</v>
      </c>
      <c r="J7" s="131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23"/>
      <c r="J8" s="1316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0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0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0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2"/>
      <c r="H15" s="800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2"/>
      <c r="H16" s="800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2"/>
      <c r="H17" s="800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3"/>
      <c r="H18" s="800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2"/>
      <c r="H19" s="800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0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0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0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0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0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0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0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91" t="s">
        <v>11</v>
      </c>
      <c r="D101" s="129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1"/>
      <c r="F4" s="313"/>
    </row>
    <row r="5" spans="1:11" ht="16.5" thickBot="1" x14ac:dyDescent="0.3">
      <c r="A5" s="1317"/>
      <c r="B5" s="1319" t="s">
        <v>84</v>
      </c>
      <c r="C5" s="904"/>
      <c r="D5" s="929"/>
      <c r="E5" s="762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18"/>
      <c r="B6" s="1321"/>
      <c r="C6" s="247"/>
      <c r="D6" s="311"/>
      <c r="E6" s="761"/>
      <c r="F6" s="313"/>
      <c r="G6" s="240"/>
      <c r="I6" s="1322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3"/>
      <c r="J7" s="1316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1" t="s">
        <v>11</v>
      </c>
      <c r="D100" s="129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87"/>
      <c r="B5" s="1324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88"/>
      <c r="B6" s="1325"/>
      <c r="C6" s="247"/>
      <c r="D6" s="311"/>
      <c r="E6" s="314"/>
      <c r="F6" s="315"/>
      <c r="G6" s="240"/>
      <c r="I6" s="1322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3"/>
      <c r="J7" s="1316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0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0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0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1" t="s">
        <v>11</v>
      </c>
      <c r="D33" s="129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61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261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4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481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60"/>
      <c r="B1" s="1260"/>
      <c r="C1" s="1260"/>
      <c r="D1" s="1260"/>
      <c r="E1" s="1260"/>
      <c r="F1" s="1260"/>
      <c r="G1" s="12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326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327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328"/>
      <c r="C6" s="247"/>
      <c r="D6" s="245"/>
      <c r="E6" s="446"/>
      <c r="F6" s="268"/>
      <c r="G6" s="240"/>
      <c r="H6" s="240"/>
      <c r="I6" s="1322" t="s">
        <v>3</v>
      </c>
      <c r="J6" s="131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3"/>
      <c r="J7" s="1329"/>
    </row>
    <row r="8" spans="1:10" ht="15.75" thickTop="1" x14ac:dyDescent="0.25">
      <c r="A8" s="80" t="s">
        <v>32</v>
      </c>
      <c r="B8" s="610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10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0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0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0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0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0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0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0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0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0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0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0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0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0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0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0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0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0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0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0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0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0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0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3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0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91" t="s">
        <v>11</v>
      </c>
      <c r="D36" s="1292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3399"/>
  </sheetPr>
  <dimension ref="A1:U44"/>
  <sheetViews>
    <sheetView topLeftCell="A19" workbookViewId="0">
      <selection activeCell="G36" sqref="G3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30" t="s">
        <v>278</v>
      </c>
      <c r="B1" s="1330"/>
      <c r="C1" s="1330"/>
      <c r="D1" s="1330"/>
      <c r="E1" s="1330"/>
      <c r="F1" s="1330"/>
      <c r="G1" s="1330"/>
      <c r="H1" s="356">
        <v>1</v>
      </c>
      <c r="I1" s="567"/>
      <c r="L1" s="1253" t="s">
        <v>127</v>
      </c>
      <c r="M1" s="1253"/>
      <c r="N1" s="1253"/>
      <c r="O1" s="1253"/>
      <c r="P1" s="1253"/>
      <c r="Q1" s="1253"/>
      <c r="R1" s="1253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90"/>
      <c r="H4" s="153"/>
      <c r="I4" s="572"/>
      <c r="L4" s="75"/>
      <c r="M4" s="75"/>
      <c r="N4" s="562"/>
      <c r="O4" s="248"/>
      <c r="P4" s="246"/>
      <c r="Q4" s="243"/>
      <c r="R4" s="1008"/>
      <c r="S4" s="153"/>
      <c r="T4" s="572"/>
    </row>
    <row r="5" spans="1:21" ht="15" customHeight="1" x14ac:dyDescent="0.25">
      <c r="A5" s="909"/>
      <c r="B5" s="1331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3597.8299999999995</v>
      </c>
      <c r="H5" s="138">
        <f>E5-G5</f>
        <v>-3092.9499999999994</v>
      </c>
      <c r="I5" s="569"/>
      <c r="L5" s="1005"/>
      <c r="M5" s="1331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69"/>
    </row>
    <row r="6" spans="1:21" ht="15.75" thickBot="1" x14ac:dyDescent="0.3">
      <c r="A6" s="250" t="s">
        <v>52</v>
      </c>
      <c r="B6" s="1332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32"/>
      <c r="N6" s="565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8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8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5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5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5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3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3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05"/>
      <c r="B12" s="195">
        <f t="shared" si="4"/>
        <v>123</v>
      </c>
      <c r="C12" s="15">
        <v>1</v>
      </c>
      <c r="D12" s="981">
        <v>29.64</v>
      </c>
      <c r="E12" s="997">
        <v>44686</v>
      </c>
      <c r="F12" s="998">
        <f t="shared" si="0"/>
        <v>29.64</v>
      </c>
      <c r="G12" s="985" t="s">
        <v>137</v>
      </c>
      <c r="H12" s="986">
        <v>70</v>
      </c>
      <c r="I12" s="322">
        <f t="shared" si="5"/>
        <v>3379.71</v>
      </c>
      <c r="J12" s="60">
        <f t="shared" si="1"/>
        <v>2074.8000000000002</v>
      </c>
      <c r="L12" s="905"/>
      <c r="M12" s="195">
        <f t="shared" si="6"/>
        <v>172</v>
      </c>
      <c r="N12" s="15"/>
      <c r="O12" s="69"/>
      <c r="P12" s="493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1">
        <v>113.83</v>
      </c>
      <c r="E13" s="997">
        <v>44686</v>
      </c>
      <c r="F13" s="998">
        <f t="shared" si="0"/>
        <v>113.83</v>
      </c>
      <c r="G13" s="985" t="s">
        <v>140</v>
      </c>
      <c r="H13" s="986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3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1">
        <v>204.56</v>
      </c>
      <c r="E14" s="997">
        <v>44687</v>
      </c>
      <c r="F14" s="998">
        <f t="shared" si="0"/>
        <v>204.56</v>
      </c>
      <c r="G14" s="985" t="s">
        <v>139</v>
      </c>
      <c r="H14" s="986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3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1">
        <v>220.31</v>
      </c>
      <c r="E15" s="999">
        <v>44688</v>
      </c>
      <c r="F15" s="1020">
        <f t="shared" si="0"/>
        <v>220.31</v>
      </c>
      <c r="G15" s="1021" t="s">
        <v>147</v>
      </c>
      <c r="H15" s="986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1">
        <v>113.24</v>
      </c>
      <c r="E16" s="999">
        <v>44690</v>
      </c>
      <c r="F16" s="998">
        <f t="shared" si="0"/>
        <v>113.24</v>
      </c>
      <c r="G16" s="985" t="s">
        <v>156</v>
      </c>
      <c r="H16" s="986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1">
        <v>30.96</v>
      </c>
      <c r="E17" s="999">
        <v>44692</v>
      </c>
      <c r="F17" s="998">
        <f t="shared" si="0"/>
        <v>30.96</v>
      </c>
      <c r="G17" s="985" t="s">
        <v>161</v>
      </c>
      <c r="H17" s="986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1">
        <v>208.82</v>
      </c>
      <c r="E18" s="999">
        <v>44692</v>
      </c>
      <c r="F18" s="998">
        <f t="shared" si="0"/>
        <v>208.82</v>
      </c>
      <c r="G18" s="985" t="s">
        <v>165</v>
      </c>
      <c r="H18" s="986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1">
        <v>107.91</v>
      </c>
      <c r="E19" s="999">
        <v>44694</v>
      </c>
      <c r="F19" s="1020">
        <f t="shared" si="0"/>
        <v>107.91</v>
      </c>
      <c r="G19" s="1021" t="s">
        <v>186</v>
      </c>
      <c r="H19" s="986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1">
        <v>57.07</v>
      </c>
      <c r="E20" s="999">
        <v>44695</v>
      </c>
      <c r="F20" s="998">
        <f t="shared" si="0"/>
        <v>57.07</v>
      </c>
      <c r="G20" s="985" t="s">
        <v>181</v>
      </c>
      <c r="H20" s="986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1">
        <v>268.63</v>
      </c>
      <c r="E21" s="999">
        <v>44695</v>
      </c>
      <c r="F21" s="998">
        <f t="shared" si="0"/>
        <v>268.63</v>
      </c>
      <c r="G21" s="982" t="s">
        <v>190</v>
      </c>
      <c r="H21" s="983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1">
        <v>56.54</v>
      </c>
      <c r="E22" s="999">
        <v>44697</v>
      </c>
      <c r="F22" s="998">
        <f t="shared" si="0"/>
        <v>56.54</v>
      </c>
      <c r="G22" s="982" t="s">
        <v>196</v>
      </c>
      <c r="H22" s="983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1">
        <v>170.62</v>
      </c>
      <c r="E23" s="988">
        <v>44697</v>
      </c>
      <c r="F23" s="998">
        <f t="shared" si="0"/>
        <v>170.62</v>
      </c>
      <c r="G23" s="982" t="s">
        <v>197</v>
      </c>
      <c r="H23" s="983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1">
        <v>150.04</v>
      </c>
      <c r="E24" s="988">
        <v>44697</v>
      </c>
      <c r="F24" s="998">
        <f t="shared" si="0"/>
        <v>150.04</v>
      </c>
      <c r="G24" s="982" t="s">
        <v>201</v>
      </c>
      <c r="H24" s="983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1">
        <v>49.88</v>
      </c>
      <c r="E25" s="988">
        <v>44699</v>
      </c>
      <c r="F25" s="998">
        <f t="shared" si="0"/>
        <v>49.88</v>
      </c>
      <c r="G25" s="982" t="s">
        <v>207</v>
      </c>
      <c r="H25" s="983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1">
        <v>107.74</v>
      </c>
      <c r="E26" s="988">
        <v>44699</v>
      </c>
      <c r="F26" s="998">
        <f t="shared" si="0"/>
        <v>107.74</v>
      </c>
      <c r="G26" s="982" t="s">
        <v>208</v>
      </c>
      <c r="H26" s="983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1">
        <v>103.23</v>
      </c>
      <c r="E27" s="988">
        <v>44702</v>
      </c>
      <c r="F27" s="998">
        <f t="shared" si="0"/>
        <v>103.23</v>
      </c>
      <c r="G27" s="982" t="s">
        <v>217</v>
      </c>
      <c r="H27" s="983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60">
        <v>44712</v>
      </c>
      <c r="F28" s="1067">
        <f t="shared" si="0"/>
        <v>112.51</v>
      </c>
      <c r="G28" s="906" t="s">
        <v>482</v>
      </c>
      <c r="H28" s="907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60">
        <v>44716</v>
      </c>
      <c r="F29" s="1067">
        <f t="shared" si="0"/>
        <v>61.64</v>
      </c>
      <c r="G29" s="906" t="s">
        <v>535</v>
      </c>
      <c r="H29" s="907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60">
        <v>44718</v>
      </c>
      <c r="F30" s="1067">
        <f t="shared" si="0"/>
        <v>161.49</v>
      </c>
      <c r="G30" s="906" t="s">
        <v>540</v>
      </c>
      <c r="H30" s="907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60">
        <v>44719</v>
      </c>
      <c r="F31" s="1067">
        <f t="shared" si="0"/>
        <v>53.64</v>
      </c>
      <c r="G31" s="906" t="s">
        <v>548</v>
      </c>
      <c r="H31" s="907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60">
        <v>44723</v>
      </c>
      <c r="F32" s="1067">
        <f t="shared" si="0"/>
        <v>55.56</v>
      </c>
      <c r="G32" s="906" t="s">
        <v>555</v>
      </c>
      <c r="H32" s="907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60">
        <v>44725</v>
      </c>
      <c r="F33" s="1067">
        <f t="shared" si="0"/>
        <v>169.1</v>
      </c>
      <c r="G33" s="906" t="s">
        <v>595</v>
      </c>
      <c r="H33" s="907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60">
        <v>44730</v>
      </c>
      <c r="F34" s="1067">
        <f t="shared" si="0"/>
        <v>375.08</v>
      </c>
      <c r="G34" s="906" t="s">
        <v>635</v>
      </c>
      <c r="H34" s="907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60">
        <v>44730</v>
      </c>
      <c r="F35" s="1067">
        <f t="shared" si="0"/>
        <v>110.91</v>
      </c>
      <c r="G35" s="906" t="s">
        <v>638</v>
      </c>
      <c r="H35" s="907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11</v>
      </c>
      <c r="C36" s="15"/>
      <c r="D36" s="227"/>
      <c r="E36" s="1060"/>
      <c r="F36" s="1067">
        <f t="shared" si="0"/>
        <v>0</v>
      </c>
      <c r="G36" s="906"/>
      <c r="H36" s="907"/>
      <c r="I36" s="565">
        <f t="shared" si="5"/>
        <v>316.39999999999998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0"/>
      <c r="F37" s="1067">
        <f t="shared" si="0"/>
        <v>0</v>
      </c>
      <c r="G37" s="906"/>
      <c r="H37" s="907"/>
      <c r="I37" s="565">
        <f t="shared" si="5"/>
        <v>316.39999999999998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5">
        <f t="shared" si="5"/>
        <v>316.39999999999998</v>
      </c>
      <c r="J38" s="60">
        <f>SUM(J9:J37)</f>
        <v>251848.09999999995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3597.8299999999995</v>
      </c>
      <c r="E39" s="134"/>
      <c r="F39" s="105">
        <f>SUM(F9:F38)</f>
        <v>3597.8299999999995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9" t="s">
        <v>21</v>
      </c>
      <c r="E41" s="1250"/>
      <c r="F41" s="141">
        <f>G5-F39</f>
        <v>0</v>
      </c>
      <c r="M41" s="197"/>
      <c r="O41" s="1249" t="s">
        <v>21</v>
      </c>
      <c r="P41" s="1250"/>
      <c r="Q41" s="141">
        <f>R5-Q39</f>
        <v>0</v>
      </c>
    </row>
    <row r="42" spans="1:21" ht="15.75" thickBot="1" x14ac:dyDescent="0.3">
      <c r="A42" s="125"/>
      <c r="D42" s="788" t="s">
        <v>4</v>
      </c>
      <c r="E42" s="789"/>
      <c r="F42" s="49">
        <v>0</v>
      </c>
      <c r="L42" s="125"/>
      <c r="O42" s="1006" t="s">
        <v>4</v>
      </c>
      <c r="P42" s="1007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58"/>
      <c r="B5" s="1255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58"/>
      <c r="B6" s="1255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8"/>
      <c r="B10" s="195">
        <f>B9-C10</f>
        <v>0</v>
      </c>
      <c r="C10" s="263"/>
      <c r="D10" s="264"/>
      <c r="E10" s="730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0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0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0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0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7"/>
      <c r="D15" s="264"/>
      <c r="E15" s="730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0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0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7"/>
      <c r="D18" s="264"/>
      <c r="E18" s="730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0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0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0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0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0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0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7030A0"/>
  </sheetPr>
  <dimension ref="A1:S59"/>
  <sheetViews>
    <sheetView workbookViewId="0">
      <pane ySplit="9" topLeftCell="A38" activePane="bottomLeft" state="frozen"/>
      <selection pane="bottomLeft" activeCell="G44" sqref="G4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64" t="s">
        <v>269</v>
      </c>
      <c r="B1" s="1264"/>
      <c r="C1" s="1264"/>
      <c r="D1" s="1264"/>
      <c r="E1" s="1264"/>
      <c r="F1" s="1264"/>
      <c r="G1" s="1264"/>
      <c r="H1" s="11">
        <v>1</v>
      </c>
      <c r="K1" s="1260" t="s">
        <v>279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11" t="s">
        <v>52</v>
      </c>
      <c r="B4" s="735"/>
      <c r="C4" s="128"/>
      <c r="D4" s="135"/>
      <c r="E4" s="86">
        <v>18.02</v>
      </c>
      <c r="F4" s="73">
        <v>0</v>
      </c>
      <c r="G4" s="967"/>
      <c r="K4" s="1211" t="s">
        <v>52</v>
      </c>
      <c r="L4" s="735"/>
      <c r="M4" s="128"/>
      <c r="N4" s="135"/>
      <c r="O4" s="86"/>
      <c r="P4" s="73"/>
      <c r="Q4" s="1100"/>
    </row>
    <row r="5" spans="1:19" ht="15" customHeight="1" x14ac:dyDescent="0.25">
      <c r="A5" s="1333"/>
      <c r="B5" s="1334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3521.0800000000004</v>
      </c>
      <c r="H5" s="138">
        <f>E5-G5+E4+E6+E7+E8</f>
        <v>1332.7999999999997</v>
      </c>
      <c r="K5" s="1333"/>
      <c r="L5" s="1334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212"/>
      <c r="B6" s="1335"/>
      <c r="C6" s="904">
        <v>32</v>
      </c>
      <c r="D6" s="245">
        <v>44707</v>
      </c>
      <c r="E6" s="246">
        <v>3030.44</v>
      </c>
      <c r="F6" s="243">
        <v>102</v>
      </c>
      <c r="G6" s="73"/>
      <c r="K6" s="1212"/>
      <c r="L6" s="1335"/>
      <c r="M6" s="904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6" t="s">
        <v>67</v>
      </c>
      <c r="C7" s="1009">
        <v>27.5</v>
      </c>
      <c r="D7" s="135">
        <v>44709</v>
      </c>
      <c r="E7" s="105">
        <v>519.1</v>
      </c>
      <c r="F7" s="73">
        <v>21</v>
      </c>
      <c r="G7" s="73"/>
      <c r="K7" s="836" t="s">
        <v>52</v>
      </c>
      <c r="M7" s="1009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9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9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20"/>
      <c r="B10" s="284">
        <f>F4+F5+F6+F7+F8-C10</f>
        <v>161</v>
      </c>
      <c r="C10" s="15">
        <f>6+1</f>
        <v>7</v>
      </c>
      <c r="D10" s="92">
        <f>173.53+31.51</f>
        <v>205.04</v>
      </c>
      <c r="E10" s="874">
        <v>44695</v>
      </c>
      <c r="F10" s="829">
        <f>D10</f>
        <v>205.04</v>
      </c>
      <c r="G10" s="830" t="s">
        <v>191</v>
      </c>
      <c r="H10" s="238">
        <v>34</v>
      </c>
      <c r="I10" s="270">
        <f>E6+E5+E4-F10+E7+E8</f>
        <v>4648.8400000000011</v>
      </c>
      <c r="K10" s="920"/>
      <c r="L10" s="284">
        <f>P4+P5+P6+P7+P8-M10</f>
        <v>153</v>
      </c>
      <c r="M10" s="15"/>
      <c r="N10" s="92"/>
      <c r="O10" s="874"/>
      <c r="P10" s="829">
        <f>N10</f>
        <v>0</v>
      </c>
      <c r="Q10" s="830"/>
      <c r="R10" s="238"/>
      <c r="S10" s="270">
        <f>O6+O5+O4-P10+O7+O8</f>
        <v>4381.3900000000003</v>
      </c>
    </row>
    <row r="11" spans="1:19" x14ac:dyDescent="0.25">
      <c r="A11" s="242"/>
      <c r="B11" s="457">
        <f>B10-C11</f>
        <v>160</v>
      </c>
      <c r="C11" s="767">
        <v>1</v>
      </c>
      <c r="D11" s="431">
        <v>30.58</v>
      </c>
      <c r="E11" s="876">
        <v>44698</v>
      </c>
      <c r="F11" s="875">
        <f t="shared" ref="F11:F50" si="0">D11</f>
        <v>30.58</v>
      </c>
      <c r="G11" s="877" t="s">
        <v>188</v>
      </c>
      <c r="H11" s="878">
        <v>34</v>
      </c>
      <c r="I11" s="270">
        <f>I10-F11</f>
        <v>4618.2600000000011</v>
      </c>
      <c r="K11" s="242"/>
      <c r="L11" s="457">
        <f>L10-M11</f>
        <v>153</v>
      </c>
      <c r="M11" s="767"/>
      <c r="N11" s="431"/>
      <c r="O11" s="876"/>
      <c r="P11" s="875">
        <f t="shared" ref="P11:P41" si="1">N11</f>
        <v>0</v>
      </c>
      <c r="Q11" s="877"/>
      <c r="R11" s="878"/>
      <c r="S11" s="270">
        <f>S10-P11</f>
        <v>4381.3900000000003</v>
      </c>
    </row>
    <row r="12" spans="1:19" x14ac:dyDescent="0.25">
      <c r="A12" s="242"/>
      <c r="B12" s="457">
        <f t="shared" ref="B12:B50" si="2">B11-C12</f>
        <v>153</v>
      </c>
      <c r="C12" s="767">
        <v>7</v>
      </c>
      <c r="D12" s="431">
        <v>203.1</v>
      </c>
      <c r="E12" s="876">
        <v>44698</v>
      </c>
      <c r="F12" s="875">
        <f t="shared" si="0"/>
        <v>203.1</v>
      </c>
      <c r="G12" s="877" t="s">
        <v>200</v>
      </c>
      <c r="H12" s="878">
        <v>34</v>
      </c>
      <c r="I12" s="270">
        <f t="shared" ref="I12:I13" si="3">I11-F12</f>
        <v>4415.1600000000008</v>
      </c>
      <c r="K12" s="242"/>
      <c r="L12" s="457">
        <f t="shared" ref="L12:L41" si="4">L11-M12</f>
        <v>153</v>
      </c>
      <c r="M12" s="767"/>
      <c r="N12" s="431"/>
      <c r="O12" s="876"/>
      <c r="P12" s="875">
        <f t="shared" si="1"/>
        <v>0</v>
      </c>
      <c r="Q12" s="877"/>
      <c r="R12" s="878"/>
      <c r="S12" s="270">
        <f t="shared" ref="S12:S13" si="5">S11-P12</f>
        <v>4381.3900000000003</v>
      </c>
    </row>
    <row r="13" spans="1:19" x14ac:dyDescent="0.25">
      <c r="A13" s="920"/>
      <c r="B13" s="457">
        <f t="shared" si="2"/>
        <v>150</v>
      </c>
      <c r="C13" s="430">
        <v>3</v>
      </c>
      <c r="D13" s="566">
        <v>86.09</v>
      </c>
      <c r="E13" s="876">
        <v>44699</v>
      </c>
      <c r="F13" s="875">
        <f t="shared" si="0"/>
        <v>86.09</v>
      </c>
      <c r="G13" s="877" t="s">
        <v>183</v>
      </c>
      <c r="H13" s="878">
        <v>34</v>
      </c>
      <c r="I13" s="270">
        <f t="shared" si="3"/>
        <v>4329.0700000000006</v>
      </c>
      <c r="K13" s="920"/>
      <c r="L13" s="457">
        <f t="shared" si="4"/>
        <v>153</v>
      </c>
      <c r="M13" s="430"/>
      <c r="N13" s="566"/>
      <c r="O13" s="876"/>
      <c r="P13" s="875">
        <f t="shared" si="1"/>
        <v>0</v>
      </c>
      <c r="Q13" s="877"/>
      <c r="R13" s="878"/>
      <c r="S13" s="270">
        <f t="shared" si="5"/>
        <v>4381.3900000000003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6">
        <v>44701</v>
      </c>
      <c r="F14" s="875">
        <f t="shared" si="0"/>
        <v>119.65</v>
      </c>
      <c r="G14" s="877" t="s">
        <v>212</v>
      </c>
      <c r="H14" s="878">
        <v>34</v>
      </c>
      <c r="I14" s="270">
        <f>I13-F14</f>
        <v>4209.420000000001</v>
      </c>
      <c r="K14" s="242"/>
      <c r="L14" s="457">
        <f t="shared" si="4"/>
        <v>153</v>
      </c>
      <c r="M14" s="430"/>
      <c r="N14" s="566"/>
      <c r="O14" s="876"/>
      <c r="P14" s="875">
        <f t="shared" si="1"/>
        <v>0</v>
      </c>
      <c r="Q14" s="877"/>
      <c r="R14" s="878"/>
      <c r="S14" s="270">
        <f>S13-P14</f>
        <v>4381.3900000000003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6">
        <v>44702</v>
      </c>
      <c r="F15" s="875">
        <f t="shared" si="0"/>
        <v>23.43</v>
      </c>
      <c r="G15" s="877" t="s">
        <v>214</v>
      </c>
      <c r="H15" s="878">
        <v>34</v>
      </c>
      <c r="I15" s="270">
        <f t="shared" ref="I15:I50" si="6">I14-F15</f>
        <v>4185.9900000000007</v>
      </c>
      <c r="K15" s="242"/>
      <c r="L15" s="457">
        <f t="shared" si="4"/>
        <v>153</v>
      </c>
      <c r="M15" s="430"/>
      <c r="N15" s="566"/>
      <c r="O15" s="876"/>
      <c r="P15" s="875">
        <f t="shared" si="1"/>
        <v>0</v>
      </c>
      <c r="Q15" s="877"/>
      <c r="R15" s="878"/>
      <c r="S15" s="270">
        <f t="shared" ref="S15:S41" si="7">S14-P15</f>
        <v>4381.3900000000003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6">
        <v>44702</v>
      </c>
      <c r="F16" s="875">
        <f t="shared" si="0"/>
        <v>142.37</v>
      </c>
      <c r="G16" s="877" t="s">
        <v>217</v>
      </c>
      <c r="H16" s="878">
        <v>34</v>
      </c>
      <c r="I16" s="270">
        <f t="shared" si="6"/>
        <v>4043.6200000000008</v>
      </c>
      <c r="K16" s="240"/>
      <c r="L16" s="457">
        <f t="shared" si="4"/>
        <v>153</v>
      </c>
      <c r="M16" s="430"/>
      <c r="N16" s="566"/>
      <c r="O16" s="876"/>
      <c r="P16" s="875">
        <f t="shared" si="1"/>
        <v>0</v>
      </c>
      <c r="Q16" s="877"/>
      <c r="R16" s="878"/>
      <c r="S16" s="270">
        <f t="shared" si="7"/>
        <v>4381.3900000000003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6">
        <v>44704</v>
      </c>
      <c r="F17" s="875">
        <f t="shared" si="0"/>
        <v>206.24</v>
      </c>
      <c r="G17" s="877" t="s">
        <v>235</v>
      </c>
      <c r="H17" s="878">
        <v>34</v>
      </c>
      <c r="I17" s="270">
        <f t="shared" si="6"/>
        <v>3837.380000000001</v>
      </c>
      <c r="K17" s="240"/>
      <c r="L17" s="457">
        <f t="shared" si="4"/>
        <v>153</v>
      </c>
      <c r="M17" s="430"/>
      <c r="N17" s="566"/>
      <c r="O17" s="876"/>
      <c r="P17" s="875">
        <f t="shared" si="1"/>
        <v>0</v>
      </c>
      <c r="Q17" s="877"/>
      <c r="R17" s="878"/>
      <c r="S17" s="270">
        <f t="shared" si="7"/>
        <v>4381.3900000000003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6">
        <v>44707</v>
      </c>
      <c r="F18" s="875">
        <f t="shared" si="0"/>
        <v>200.93</v>
      </c>
      <c r="G18" s="877" t="s">
        <v>246</v>
      </c>
      <c r="H18" s="878">
        <v>34</v>
      </c>
      <c r="I18" s="270">
        <f t="shared" si="6"/>
        <v>3636.4500000000012</v>
      </c>
      <c r="K18" s="240"/>
      <c r="L18" s="457">
        <f t="shared" si="4"/>
        <v>153</v>
      </c>
      <c r="M18" s="430"/>
      <c r="N18" s="566"/>
      <c r="O18" s="876"/>
      <c r="P18" s="875">
        <f t="shared" si="1"/>
        <v>0</v>
      </c>
      <c r="Q18" s="877"/>
      <c r="R18" s="878"/>
      <c r="S18" s="270">
        <f t="shared" si="7"/>
        <v>4381.3900000000003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6">
        <v>44708</v>
      </c>
      <c r="F19" s="875">
        <f t="shared" si="0"/>
        <v>59.51</v>
      </c>
      <c r="G19" s="877" t="s">
        <v>255</v>
      </c>
      <c r="H19" s="878">
        <v>34</v>
      </c>
      <c r="I19" s="270">
        <f t="shared" si="6"/>
        <v>3576.940000000001</v>
      </c>
      <c r="K19" s="240"/>
      <c r="L19" s="457">
        <f t="shared" si="4"/>
        <v>153</v>
      </c>
      <c r="M19" s="430"/>
      <c r="N19" s="566"/>
      <c r="O19" s="876"/>
      <c r="P19" s="875">
        <f t="shared" si="1"/>
        <v>0</v>
      </c>
      <c r="Q19" s="877"/>
      <c r="R19" s="878"/>
      <c r="S19" s="270">
        <f t="shared" si="7"/>
        <v>4381.3900000000003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6">
        <v>44709</v>
      </c>
      <c r="F20" s="875">
        <f t="shared" si="0"/>
        <v>30.19</v>
      </c>
      <c r="G20" s="877" t="s">
        <v>258</v>
      </c>
      <c r="H20" s="878">
        <v>34</v>
      </c>
      <c r="I20" s="270">
        <f t="shared" si="6"/>
        <v>3546.7500000000009</v>
      </c>
      <c r="K20" s="240"/>
      <c r="L20" s="457">
        <f t="shared" si="4"/>
        <v>153</v>
      </c>
      <c r="M20" s="430"/>
      <c r="N20" s="566"/>
      <c r="O20" s="876"/>
      <c r="P20" s="875">
        <f t="shared" si="1"/>
        <v>0</v>
      </c>
      <c r="Q20" s="877"/>
      <c r="R20" s="878"/>
      <c r="S20" s="270">
        <f t="shared" si="7"/>
        <v>4381.3900000000003</v>
      </c>
    </row>
    <row r="21" spans="1:19" x14ac:dyDescent="0.25">
      <c r="A21" s="240"/>
      <c r="B21" s="457">
        <f t="shared" si="2"/>
        <v>122</v>
      </c>
      <c r="C21" s="430">
        <v>1</v>
      </c>
      <c r="D21" s="566">
        <v>28.88</v>
      </c>
      <c r="E21" s="876">
        <v>44709</v>
      </c>
      <c r="F21" s="875">
        <f t="shared" si="0"/>
        <v>28.88</v>
      </c>
      <c r="G21" s="879" t="s">
        <v>259</v>
      </c>
      <c r="H21" s="880">
        <v>34</v>
      </c>
      <c r="I21" s="132">
        <f t="shared" si="6"/>
        <v>3517.8700000000008</v>
      </c>
      <c r="K21" s="240"/>
      <c r="L21" s="457">
        <f t="shared" si="4"/>
        <v>153</v>
      </c>
      <c r="M21" s="430"/>
      <c r="N21" s="566"/>
      <c r="O21" s="876"/>
      <c r="P21" s="875">
        <f t="shared" si="1"/>
        <v>0</v>
      </c>
      <c r="Q21" s="879"/>
      <c r="R21" s="880"/>
      <c r="S21" s="132">
        <f t="shared" si="7"/>
        <v>4381.3900000000003</v>
      </c>
    </row>
    <row r="22" spans="1:19" x14ac:dyDescent="0.25">
      <c r="A22" s="240"/>
      <c r="B22" s="457">
        <f t="shared" si="2"/>
        <v>115</v>
      </c>
      <c r="C22" s="430">
        <v>7</v>
      </c>
      <c r="D22" s="1068">
        <v>189.33</v>
      </c>
      <c r="E22" s="1069">
        <v>44711</v>
      </c>
      <c r="F22" s="1070">
        <f t="shared" si="0"/>
        <v>189.33</v>
      </c>
      <c r="G22" s="1071" t="s">
        <v>474</v>
      </c>
      <c r="H22" s="1072">
        <v>34</v>
      </c>
      <c r="I22" s="132">
        <f t="shared" si="6"/>
        <v>3328.5400000000009</v>
      </c>
      <c r="K22" s="240"/>
      <c r="L22" s="457">
        <f t="shared" si="4"/>
        <v>153</v>
      </c>
      <c r="M22" s="430"/>
      <c r="N22" s="566"/>
      <c r="O22" s="459"/>
      <c r="P22" s="431">
        <f t="shared" si="1"/>
        <v>0</v>
      </c>
      <c r="Q22" s="1103"/>
      <c r="R22" s="1104"/>
      <c r="S22" s="132">
        <f t="shared" si="7"/>
        <v>4381.3900000000003</v>
      </c>
    </row>
    <row r="23" spans="1:19" x14ac:dyDescent="0.25">
      <c r="A23" s="240"/>
      <c r="B23" s="457">
        <f t="shared" si="2"/>
        <v>114</v>
      </c>
      <c r="C23" s="430">
        <v>1</v>
      </c>
      <c r="D23" s="1068">
        <v>30.04</v>
      </c>
      <c r="E23" s="1069">
        <v>44712</v>
      </c>
      <c r="F23" s="1070">
        <f t="shared" si="0"/>
        <v>30.04</v>
      </c>
      <c r="G23" s="1071" t="s">
        <v>483</v>
      </c>
      <c r="H23" s="1072">
        <v>34</v>
      </c>
      <c r="I23" s="132">
        <f t="shared" si="6"/>
        <v>3298.5000000000009</v>
      </c>
      <c r="K23" s="240"/>
      <c r="L23" s="457">
        <f t="shared" si="4"/>
        <v>153</v>
      </c>
      <c r="M23" s="430"/>
      <c r="N23" s="566"/>
      <c r="O23" s="459"/>
      <c r="P23" s="431">
        <f t="shared" si="1"/>
        <v>0</v>
      </c>
      <c r="Q23" s="1103"/>
      <c r="R23" s="1104"/>
      <c r="S23" s="132">
        <f t="shared" si="7"/>
        <v>4381.3900000000003</v>
      </c>
    </row>
    <row r="24" spans="1:19" x14ac:dyDescent="0.25">
      <c r="A24" s="240"/>
      <c r="B24" s="457">
        <f t="shared" si="2"/>
        <v>113</v>
      </c>
      <c r="C24" s="430">
        <v>1</v>
      </c>
      <c r="D24" s="1068">
        <v>29.46</v>
      </c>
      <c r="E24" s="1069">
        <v>44712</v>
      </c>
      <c r="F24" s="1070">
        <f t="shared" si="0"/>
        <v>29.46</v>
      </c>
      <c r="G24" s="1071" t="s">
        <v>486</v>
      </c>
      <c r="H24" s="1072">
        <v>34</v>
      </c>
      <c r="I24" s="132">
        <f t="shared" si="6"/>
        <v>3269.0400000000009</v>
      </c>
      <c r="K24" s="240"/>
      <c r="L24" s="457">
        <f t="shared" si="4"/>
        <v>153</v>
      </c>
      <c r="M24" s="430"/>
      <c r="N24" s="566"/>
      <c r="O24" s="459"/>
      <c r="P24" s="431">
        <f t="shared" si="1"/>
        <v>0</v>
      </c>
      <c r="Q24" s="1103"/>
      <c r="R24" s="1104"/>
      <c r="S24" s="132">
        <f t="shared" si="7"/>
        <v>4381.3900000000003</v>
      </c>
    </row>
    <row r="25" spans="1:19" x14ac:dyDescent="0.25">
      <c r="A25" s="240"/>
      <c r="B25" s="457">
        <f t="shared" si="2"/>
        <v>109</v>
      </c>
      <c r="C25" s="430">
        <v>4</v>
      </c>
      <c r="D25" s="1068">
        <v>120.83</v>
      </c>
      <c r="E25" s="1069">
        <v>44713</v>
      </c>
      <c r="F25" s="1070">
        <f t="shared" si="0"/>
        <v>120.83</v>
      </c>
      <c r="G25" s="1071" t="s">
        <v>501</v>
      </c>
      <c r="H25" s="1072">
        <v>34</v>
      </c>
      <c r="I25" s="132">
        <f t="shared" si="6"/>
        <v>3148.2100000000009</v>
      </c>
      <c r="K25" s="240"/>
      <c r="L25" s="457">
        <f t="shared" si="4"/>
        <v>153</v>
      </c>
      <c r="M25" s="430"/>
      <c r="N25" s="566"/>
      <c r="O25" s="459"/>
      <c r="P25" s="431">
        <f t="shared" si="1"/>
        <v>0</v>
      </c>
      <c r="Q25" s="1103"/>
      <c r="R25" s="1104"/>
      <c r="S25" s="132">
        <f t="shared" si="7"/>
        <v>4381.3900000000003</v>
      </c>
    </row>
    <row r="26" spans="1:19" x14ac:dyDescent="0.25">
      <c r="B26" s="457">
        <f t="shared" si="2"/>
        <v>108</v>
      </c>
      <c r="C26" s="430">
        <v>1</v>
      </c>
      <c r="D26" s="1068">
        <v>29.66</v>
      </c>
      <c r="E26" s="1069">
        <v>44715</v>
      </c>
      <c r="F26" s="1070">
        <f t="shared" si="0"/>
        <v>29.66</v>
      </c>
      <c r="G26" s="1071" t="s">
        <v>515</v>
      </c>
      <c r="H26" s="1072">
        <v>34</v>
      </c>
      <c r="I26" s="132">
        <f t="shared" si="6"/>
        <v>3118.5500000000011</v>
      </c>
      <c r="L26" s="457">
        <f t="shared" si="4"/>
        <v>153</v>
      </c>
      <c r="M26" s="430"/>
      <c r="N26" s="566"/>
      <c r="O26" s="459"/>
      <c r="P26" s="431">
        <f t="shared" si="1"/>
        <v>0</v>
      </c>
      <c r="Q26" s="1103"/>
      <c r="R26" s="1104"/>
      <c r="S26" s="132">
        <f t="shared" si="7"/>
        <v>4381.3900000000003</v>
      </c>
    </row>
    <row r="27" spans="1:19" x14ac:dyDescent="0.25">
      <c r="B27" s="457">
        <f t="shared" si="2"/>
        <v>101</v>
      </c>
      <c r="C27" s="430">
        <v>7</v>
      </c>
      <c r="D27" s="1068">
        <v>204.12</v>
      </c>
      <c r="E27" s="1069">
        <v>44715</v>
      </c>
      <c r="F27" s="1070">
        <f t="shared" si="0"/>
        <v>204.12</v>
      </c>
      <c r="G27" s="1071" t="s">
        <v>517</v>
      </c>
      <c r="H27" s="1072">
        <v>34</v>
      </c>
      <c r="I27" s="132">
        <f t="shared" si="6"/>
        <v>2914.4300000000012</v>
      </c>
      <c r="L27" s="457">
        <f t="shared" si="4"/>
        <v>153</v>
      </c>
      <c r="M27" s="430"/>
      <c r="N27" s="566"/>
      <c r="O27" s="459"/>
      <c r="P27" s="431">
        <f t="shared" si="1"/>
        <v>0</v>
      </c>
      <c r="Q27" s="1103"/>
      <c r="R27" s="1105"/>
      <c r="S27" s="132">
        <f t="shared" si="7"/>
        <v>4381.3900000000003</v>
      </c>
    </row>
    <row r="28" spans="1:19" x14ac:dyDescent="0.25">
      <c r="B28" s="457">
        <f t="shared" si="2"/>
        <v>100</v>
      </c>
      <c r="C28" s="430">
        <v>1</v>
      </c>
      <c r="D28" s="1068">
        <v>28.43</v>
      </c>
      <c r="E28" s="1069">
        <v>44715</v>
      </c>
      <c r="F28" s="1070">
        <f t="shared" si="0"/>
        <v>28.43</v>
      </c>
      <c r="G28" s="1071" t="s">
        <v>519</v>
      </c>
      <c r="H28" s="1072">
        <v>34</v>
      </c>
      <c r="I28" s="132">
        <f t="shared" si="6"/>
        <v>2886.0000000000014</v>
      </c>
      <c r="L28" s="457">
        <f t="shared" si="4"/>
        <v>153</v>
      </c>
      <c r="M28" s="430"/>
      <c r="N28" s="566"/>
      <c r="O28" s="459"/>
      <c r="P28" s="431">
        <f t="shared" si="1"/>
        <v>0</v>
      </c>
      <c r="Q28" s="1103"/>
      <c r="R28" s="1105"/>
      <c r="S28" s="132">
        <f t="shared" si="7"/>
        <v>4381.3900000000003</v>
      </c>
    </row>
    <row r="29" spans="1:19" x14ac:dyDescent="0.25">
      <c r="B29" s="457">
        <f t="shared" si="2"/>
        <v>91</v>
      </c>
      <c r="C29" s="430">
        <v>9</v>
      </c>
      <c r="D29" s="1068">
        <v>271.56</v>
      </c>
      <c r="E29" s="1069">
        <v>44718</v>
      </c>
      <c r="F29" s="1070">
        <f t="shared" si="0"/>
        <v>271.56</v>
      </c>
      <c r="G29" s="1071" t="s">
        <v>541</v>
      </c>
      <c r="H29" s="1072">
        <v>34</v>
      </c>
      <c r="I29" s="132">
        <f t="shared" si="6"/>
        <v>2614.4400000000014</v>
      </c>
      <c r="L29" s="457">
        <f t="shared" si="4"/>
        <v>153</v>
      </c>
      <c r="M29" s="430"/>
      <c r="N29" s="566"/>
      <c r="O29" s="459"/>
      <c r="P29" s="431">
        <f t="shared" si="1"/>
        <v>0</v>
      </c>
      <c r="Q29" s="1103"/>
      <c r="R29" s="1105"/>
      <c r="S29" s="132">
        <f t="shared" si="7"/>
        <v>4381.3900000000003</v>
      </c>
    </row>
    <row r="30" spans="1:19" x14ac:dyDescent="0.25">
      <c r="B30" s="457">
        <f t="shared" si="2"/>
        <v>84</v>
      </c>
      <c r="C30" s="430">
        <v>7</v>
      </c>
      <c r="D30" s="1068">
        <v>204.91</v>
      </c>
      <c r="E30" s="1069">
        <v>44719</v>
      </c>
      <c r="F30" s="1070">
        <f t="shared" si="0"/>
        <v>204.91</v>
      </c>
      <c r="G30" s="1071" t="s">
        <v>547</v>
      </c>
      <c r="H30" s="1072">
        <v>34</v>
      </c>
      <c r="I30" s="132">
        <f t="shared" si="6"/>
        <v>2409.5300000000016</v>
      </c>
      <c r="L30" s="457">
        <f t="shared" si="4"/>
        <v>153</v>
      </c>
      <c r="M30" s="430"/>
      <c r="N30" s="566"/>
      <c r="O30" s="459"/>
      <c r="P30" s="431">
        <f t="shared" si="1"/>
        <v>0</v>
      </c>
      <c r="Q30" s="1103"/>
      <c r="R30" s="1105"/>
      <c r="S30" s="132">
        <f t="shared" si="7"/>
        <v>4381.3900000000003</v>
      </c>
    </row>
    <row r="31" spans="1:19" x14ac:dyDescent="0.25">
      <c r="B31" s="457">
        <f t="shared" si="2"/>
        <v>77</v>
      </c>
      <c r="C31" s="430">
        <v>7</v>
      </c>
      <c r="D31" s="1068">
        <v>209.4</v>
      </c>
      <c r="E31" s="1189">
        <v>44721</v>
      </c>
      <c r="F31" s="1070">
        <f t="shared" si="0"/>
        <v>209.4</v>
      </c>
      <c r="G31" s="1071" t="s">
        <v>570</v>
      </c>
      <c r="H31" s="1072">
        <v>34</v>
      </c>
      <c r="I31" s="132">
        <f t="shared" si="6"/>
        <v>2200.1300000000015</v>
      </c>
      <c r="L31" s="457">
        <f t="shared" si="4"/>
        <v>153</v>
      </c>
      <c r="M31" s="430"/>
      <c r="N31" s="566"/>
      <c r="O31" s="1106"/>
      <c r="P31" s="431">
        <f t="shared" si="1"/>
        <v>0</v>
      </c>
      <c r="Q31" s="1107"/>
      <c r="R31" s="1105"/>
      <c r="S31" s="132">
        <f t="shared" si="7"/>
        <v>4381.3900000000003</v>
      </c>
    </row>
    <row r="32" spans="1:19" x14ac:dyDescent="0.25">
      <c r="B32" s="457">
        <f t="shared" si="2"/>
        <v>69</v>
      </c>
      <c r="C32" s="430">
        <v>8</v>
      </c>
      <c r="D32" s="1068">
        <v>239.76</v>
      </c>
      <c r="E32" s="1189">
        <v>44722</v>
      </c>
      <c r="F32" s="1070">
        <f t="shared" si="0"/>
        <v>239.76</v>
      </c>
      <c r="G32" s="1071" t="s">
        <v>577</v>
      </c>
      <c r="H32" s="1072">
        <v>34</v>
      </c>
      <c r="I32" s="132">
        <f t="shared" si="6"/>
        <v>1960.3700000000015</v>
      </c>
      <c r="L32" s="457">
        <f t="shared" si="4"/>
        <v>153</v>
      </c>
      <c r="M32" s="430"/>
      <c r="N32" s="566"/>
      <c r="O32" s="1106"/>
      <c r="P32" s="431">
        <f t="shared" si="1"/>
        <v>0</v>
      </c>
      <c r="Q32" s="1107"/>
      <c r="R32" s="1105"/>
      <c r="S32" s="132">
        <f t="shared" si="7"/>
        <v>4381.3900000000003</v>
      </c>
    </row>
    <row r="33" spans="2:19" x14ac:dyDescent="0.25">
      <c r="B33" s="457">
        <f t="shared" si="2"/>
        <v>67</v>
      </c>
      <c r="C33" s="430">
        <v>2</v>
      </c>
      <c r="D33" s="1068">
        <v>63.9</v>
      </c>
      <c r="E33" s="1189">
        <v>44723</v>
      </c>
      <c r="F33" s="1070">
        <f t="shared" si="0"/>
        <v>63.9</v>
      </c>
      <c r="G33" s="1073" t="s">
        <v>555</v>
      </c>
      <c r="H33" s="1072">
        <v>34</v>
      </c>
      <c r="I33" s="132">
        <f t="shared" si="6"/>
        <v>1896.4700000000014</v>
      </c>
      <c r="L33" s="457">
        <f t="shared" si="4"/>
        <v>153</v>
      </c>
      <c r="M33" s="430"/>
      <c r="N33" s="566"/>
      <c r="O33" s="1106"/>
      <c r="P33" s="431">
        <f t="shared" si="1"/>
        <v>0</v>
      </c>
      <c r="Q33" s="1107"/>
      <c r="R33" s="1105"/>
      <c r="S33" s="132">
        <f t="shared" si="7"/>
        <v>4381.3900000000003</v>
      </c>
    </row>
    <row r="34" spans="2:19" x14ac:dyDescent="0.25">
      <c r="B34" s="457">
        <f t="shared" si="2"/>
        <v>65</v>
      </c>
      <c r="C34" s="430">
        <v>2</v>
      </c>
      <c r="D34" s="1068">
        <v>61.09</v>
      </c>
      <c r="E34" s="1189">
        <v>44723</v>
      </c>
      <c r="F34" s="1070">
        <f t="shared" si="0"/>
        <v>61.09</v>
      </c>
      <c r="G34" s="1071" t="s">
        <v>592</v>
      </c>
      <c r="H34" s="1072">
        <v>34</v>
      </c>
      <c r="I34" s="132">
        <f t="shared" si="6"/>
        <v>1835.3800000000015</v>
      </c>
      <c r="L34" s="457">
        <f t="shared" si="4"/>
        <v>153</v>
      </c>
      <c r="M34" s="430"/>
      <c r="N34" s="566"/>
      <c r="O34" s="1106"/>
      <c r="P34" s="431">
        <f t="shared" si="1"/>
        <v>0</v>
      </c>
      <c r="Q34" s="1107"/>
      <c r="R34" s="1105"/>
      <c r="S34" s="132">
        <f t="shared" si="7"/>
        <v>4381.3900000000003</v>
      </c>
    </row>
    <row r="35" spans="2:19" x14ac:dyDescent="0.25">
      <c r="B35" s="457">
        <f t="shared" si="2"/>
        <v>64</v>
      </c>
      <c r="C35" s="430">
        <v>1</v>
      </c>
      <c r="D35" s="1068">
        <v>29.71</v>
      </c>
      <c r="E35" s="1189">
        <v>44725</v>
      </c>
      <c r="F35" s="1070">
        <f t="shared" si="0"/>
        <v>29.71</v>
      </c>
      <c r="G35" s="1071" t="s">
        <v>593</v>
      </c>
      <c r="H35" s="1072">
        <v>34</v>
      </c>
      <c r="I35" s="132">
        <f t="shared" si="6"/>
        <v>1805.6700000000014</v>
      </c>
      <c r="L35" s="457">
        <f t="shared" si="4"/>
        <v>153</v>
      </c>
      <c r="M35" s="430"/>
      <c r="N35" s="566"/>
      <c r="O35" s="1106"/>
      <c r="P35" s="431">
        <f t="shared" si="1"/>
        <v>0</v>
      </c>
      <c r="Q35" s="1107"/>
      <c r="R35" s="1105"/>
      <c r="S35" s="132">
        <f t="shared" si="7"/>
        <v>4381.3900000000003</v>
      </c>
    </row>
    <row r="36" spans="2:19" x14ac:dyDescent="0.25">
      <c r="B36" s="457">
        <f t="shared" si="2"/>
        <v>62</v>
      </c>
      <c r="C36" s="430">
        <v>2</v>
      </c>
      <c r="D36" s="1068">
        <v>61.78</v>
      </c>
      <c r="E36" s="1189">
        <v>44725</v>
      </c>
      <c r="F36" s="1070">
        <f t="shared" si="0"/>
        <v>61.78</v>
      </c>
      <c r="G36" s="1071" t="s">
        <v>596</v>
      </c>
      <c r="H36" s="1072">
        <v>34</v>
      </c>
      <c r="I36" s="132">
        <f t="shared" si="6"/>
        <v>1743.8900000000015</v>
      </c>
      <c r="L36" s="457">
        <f t="shared" si="4"/>
        <v>153</v>
      </c>
      <c r="M36" s="430"/>
      <c r="N36" s="566"/>
      <c r="O36" s="1106"/>
      <c r="P36" s="431">
        <f t="shared" si="1"/>
        <v>0</v>
      </c>
      <c r="Q36" s="1107"/>
      <c r="R36" s="1105"/>
      <c r="S36" s="132">
        <f t="shared" si="7"/>
        <v>4381.3900000000003</v>
      </c>
    </row>
    <row r="37" spans="2:19" x14ac:dyDescent="0.25">
      <c r="B37" s="457">
        <f t="shared" si="2"/>
        <v>57</v>
      </c>
      <c r="C37" s="430">
        <v>5</v>
      </c>
      <c r="D37" s="1068">
        <v>149.54</v>
      </c>
      <c r="E37" s="1189">
        <v>44726</v>
      </c>
      <c r="F37" s="1070">
        <f t="shared" si="0"/>
        <v>149.54</v>
      </c>
      <c r="G37" s="1071" t="s">
        <v>598</v>
      </c>
      <c r="H37" s="1072">
        <v>34</v>
      </c>
      <c r="I37" s="132">
        <f t="shared" si="6"/>
        <v>1594.3500000000015</v>
      </c>
      <c r="L37" s="457">
        <f t="shared" si="4"/>
        <v>153</v>
      </c>
      <c r="M37" s="430"/>
      <c r="N37" s="566"/>
      <c r="O37" s="1106"/>
      <c r="P37" s="431">
        <f t="shared" si="1"/>
        <v>0</v>
      </c>
      <c r="Q37" s="1107"/>
      <c r="R37" s="1105"/>
      <c r="S37" s="132">
        <f t="shared" si="7"/>
        <v>4381.3900000000003</v>
      </c>
    </row>
    <row r="38" spans="2:19" x14ac:dyDescent="0.25">
      <c r="B38" s="457">
        <f t="shared" si="2"/>
        <v>54</v>
      </c>
      <c r="C38" s="430">
        <v>3</v>
      </c>
      <c r="D38" s="1068">
        <v>91.41</v>
      </c>
      <c r="E38" s="1189">
        <v>44729</v>
      </c>
      <c r="F38" s="1070">
        <f t="shared" si="0"/>
        <v>91.41</v>
      </c>
      <c r="G38" s="1071" t="s">
        <v>627</v>
      </c>
      <c r="H38" s="1072">
        <v>34</v>
      </c>
      <c r="I38" s="132">
        <f t="shared" si="6"/>
        <v>1502.9400000000014</v>
      </c>
      <c r="L38" s="457">
        <f t="shared" si="4"/>
        <v>153</v>
      </c>
      <c r="M38" s="430"/>
      <c r="N38" s="566"/>
      <c r="O38" s="1106"/>
      <c r="P38" s="431">
        <f t="shared" si="1"/>
        <v>0</v>
      </c>
      <c r="Q38" s="1107"/>
      <c r="R38" s="1105"/>
      <c r="S38" s="132">
        <f t="shared" si="7"/>
        <v>4381.3900000000003</v>
      </c>
    </row>
    <row r="39" spans="2:19" x14ac:dyDescent="0.25">
      <c r="B39" s="457">
        <f t="shared" si="2"/>
        <v>53</v>
      </c>
      <c r="C39" s="430">
        <v>1</v>
      </c>
      <c r="D39" s="1068">
        <v>30.52</v>
      </c>
      <c r="E39" s="1189">
        <v>44730</v>
      </c>
      <c r="F39" s="1070">
        <f t="shared" si="0"/>
        <v>30.52</v>
      </c>
      <c r="G39" s="1071" t="s">
        <v>632</v>
      </c>
      <c r="H39" s="1072">
        <v>34</v>
      </c>
      <c r="I39" s="132">
        <f t="shared" si="6"/>
        <v>1472.4200000000014</v>
      </c>
      <c r="L39" s="457">
        <f t="shared" si="4"/>
        <v>153</v>
      </c>
      <c r="M39" s="430"/>
      <c r="N39" s="566"/>
      <c r="O39" s="1106"/>
      <c r="P39" s="431">
        <f t="shared" si="1"/>
        <v>0</v>
      </c>
      <c r="Q39" s="1107"/>
      <c r="R39" s="1105"/>
      <c r="S39" s="132">
        <f t="shared" si="7"/>
        <v>4381.3900000000003</v>
      </c>
    </row>
    <row r="40" spans="2:19" x14ac:dyDescent="0.25">
      <c r="B40" s="457">
        <f t="shared" si="2"/>
        <v>52</v>
      </c>
      <c r="C40" s="430">
        <v>1</v>
      </c>
      <c r="D40" s="1068">
        <v>29.18</v>
      </c>
      <c r="E40" s="1346">
        <v>44730</v>
      </c>
      <c r="F40" s="1070">
        <f t="shared" si="0"/>
        <v>29.18</v>
      </c>
      <c r="G40" s="1071" t="s">
        <v>633</v>
      </c>
      <c r="H40" s="1072">
        <v>34</v>
      </c>
      <c r="I40" s="132">
        <f t="shared" si="6"/>
        <v>1443.2400000000014</v>
      </c>
      <c r="L40" s="457">
        <f t="shared" si="4"/>
        <v>153</v>
      </c>
      <c r="M40" s="430"/>
      <c r="N40" s="566"/>
      <c r="O40" s="1106"/>
      <c r="P40" s="431">
        <f t="shared" si="1"/>
        <v>0</v>
      </c>
      <c r="Q40" s="1107"/>
      <c r="R40" s="1105"/>
      <c r="S40" s="132">
        <f t="shared" si="7"/>
        <v>4381.3900000000003</v>
      </c>
    </row>
    <row r="41" spans="2:19" x14ac:dyDescent="0.25">
      <c r="B41" s="457">
        <f t="shared" si="2"/>
        <v>50</v>
      </c>
      <c r="C41" s="430">
        <v>2</v>
      </c>
      <c r="D41" s="1068">
        <v>60.91</v>
      </c>
      <c r="E41" s="1346">
        <v>44730</v>
      </c>
      <c r="F41" s="1070">
        <f t="shared" si="0"/>
        <v>60.91</v>
      </c>
      <c r="G41" s="1071" t="s">
        <v>634</v>
      </c>
      <c r="H41" s="1072">
        <v>34</v>
      </c>
      <c r="I41" s="132">
        <f t="shared" si="6"/>
        <v>1382.3300000000013</v>
      </c>
      <c r="L41" s="457">
        <f t="shared" si="4"/>
        <v>153</v>
      </c>
      <c r="M41" s="430"/>
      <c r="N41" s="566"/>
      <c r="O41" s="881"/>
      <c r="P41" s="875">
        <f t="shared" si="1"/>
        <v>0</v>
      </c>
      <c r="Q41" s="882"/>
      <c r="R41" s="882"/>
      <c r="S41" s="132">
        <f t="shared" si="7"/>
        <v>4381.3900000000003</v>
      </c>
    </row>
    <row r="42" spans="2:19" x14ac:dyDescent="0.25">
      <c r="B42" s="457">
        <f t="shared" si="2"/>
        <v>49</v>
      </c>
      <c r="C42" s="430">
        <v>1</v>
      </c>
      <c r="D42" s="1068">
        <v>31.27</v>
      </c>
      <c r="E42" s="1346">
        <v>44730</v>
      </c>
      <c r="F42" s="1070">
        <f t="shared" si="0"/>
        <v>31.27</v>
      </c>
      <c r="G42" s="1071" t="s">
        <v>636</v>
      </c>
      <c r="H42" s="1072">
        <v>34</v>
      </c>
      <c r="I42" s="132">
        <f t="shared" si="6"/>
        <v>1351.0600000000013</v>
      </c>
      <c r="L42" s="457"/>
      <c r="M42" s="430"/>
      <c r="N42" s="566"/>
      <c r="O42" s="881"/>
      <c r="P42" s="875"/>
      <c r="Q42" s="882"/>
      <c r="R42" s="882"/>
      <c r="S42" s="132"/>
    </row>
    <row r="43" spans="2:19" x14ac:dyDescent="0.25">
      <c r="B43" s="457">
        <f t="shared" si="2"/>
        <v>48</v>
      </c>
      <c r="C43" s="430">
        <v>1</v>
      </c>
      <c r="D43" s="1068">
        <v>18.260000000000002</v>
      </c>
      <c r="E43" s="1346">
        <v>44730</v>
      </c>
      <c r="F43" s="1070">
        <f t="shared" si="0"/>
        <v>18.260000000000002</v>
      </c>
      <c r="G43" s="1071" t="s">
        <v>637</v>
      </c>
      <c r="H43" s="1072">
        <v>34</v>
      </c>
      <c r="I43" s="132">
        <f t="shared" si="6"/>
        <v>1332.8000000000013</v>
      </c>
      <c r="L43" s="457"/>
      <c r="M43" s="430"/>
      <c r="N43" s="566"/>
      <c r="O43" s="881"/>
      <c r="P43" s="875"/>
      <c r="Q43" s="882"/>
      <c r="R43" s="882"/>
      <c r="S43" s="132"/>
    </row>
    <row r="44" spans="2:19" x14ac:dyDescent="0.25">
      <c r="B44" s="457">
        <f t="shared" si="2"/>
        <v>48</v>
      </c>
      <c r="C44" s="430"/>
      <c r="D44" s="1068"/>
      <c r="E44" s="1346"/>
      <c r="F44" s="1070">
        <f t="shared" si="0"/>
        <v>0</v>
      </c>
      <c r="G44" s="1071"/>
      <c r="H44" s="1072"/>
      <c r="I44" s="132">
        <f t="shared" si="6"/>
        <v>1332.8000000000013</v>
      </c>
      <c r="L44" s="457"/>
      <c r="M44" s="430"/>
      <c r="N44" s="566"/>
      <c r="O44" s="881"/>
      <c r="P44" s="875"/>
      <c r="Q44" s="882"/>
      <c r="R44" s="882"/>
      <c r="S44" s="132"/>
    </row>
    <row r="45" spans="2:19" x14ac:dyDescent="0.25">
      <c r="B45" s="457">
        <f t="shared" si="2"/>
        <v>48</v>
      </c>
      <c r="C45" s="430"/>
      <c r="D45" s="1068"/>
      <c r="E45" s="1346"/>
      <c r="F45" s="1070">
        <f t="shared" si="0"/>
        <v>0</v>
      </c>
      <c r="G45" s="1071"/>
      <c r="H45" s="1072"/>
      <c r="I45" s="132">
        <f t="shared" si="6"/>
        <v>1332.8000000000013</v>
      </c>
      <c r="L45" s="457"/>
      <c r="M45" s="430"/>
      <c r="N45" s="566"/>
      <c r="O45" s="881"/>
      <c r="P45" s="875"/>
      <c r="Q45" s="882"/>
      <c r="R45" s="882"/>
      <c r="S45" s="132"/>
    </row>
    <row r="46" spans="2:19" x14ac:dyDescent="0.25">
      <c r="B46" s="457">
        <f t="shared" si="2"/>
        <v>48</v>
      </c>
      <c r="C46" s="430"/>
      <c r="D46" s="566"/>
      <c r="E46" s="1347"/>
      <c r="F46" s="875">
        <f t="shared" si="0"/>
        <v>0</v>
      </c>
      <c r="G46" s="1103"/>
      <c r="H46" s="1104"/>
      <c r="I46" s="132">
        <f t="shared" si="6"/>
        <v>1332.8000000000013</v>
      </c>
      <c r="L46" s="457"/>
      <c r="M46" s="430"/>
      <c r="N46" s="566"/>
      <c r="O46" s="881"/>
      <c r="P46" s="875"/>
      <c r="Q46" s="882"/>
      <c r="R46" s="882"/>
      <c r="S46" s="132"/>
    </row>
    <row r="47" spans="2:19" x14ac:dyDescent="0.25">
      <c r="B47" s="457">
        <f t="shared" si="2"/>
        <v>48</v>
      </c>
      <c r="C47" s="430"/>
      <c r="D47" s="566"/>
      <c r="E47" s="1347"/>
      <c r="F47" s="875">
        <f t="shared" si="0"/>
        <v>0</v>
      </c>
      <c r="G47" s="1103"/>
      <c r="H47" s="1104"/>
      <c r="I47" s="132">
        <f t="shared" si="6"/>
        <v>1332.8000000000013</v>
      </c>
      <c r="L47" s="457"/>
      <c r="M47" s="430"/>
      <c r="N47" s="566"/>
      <c r="O47" s="881"/>
      <c r="P47" s="875"/>
      <c r="Q47" s="882"/>
      <c r="R47" s="882"/>
      <c r="S47" s="132"/>
    </row>
    <row r="48" spans="2:19" x14ac:dyDescent="0.25">
      <c r="B48" s="457">
        <f t="shared" si="2"/>
        <v>48</v>
      </c>
      <c r="C48" s="430"/>
      <c r="D48" s="566"/>
      <c r="E48" s="1347"/>
      <c r="F48" s="875">
        <f t="shared" si="0"/>
        <v>0</v>
      </c>
      <c r="G48" s="1103"/>
      <c r="H48" s="1104"/>
      <c r="I48" s="132">
        <f t="shared" si="6"/>
        <v>1332.8000000000013</v>
      </c>
      <c r="L48" s="457"/>
      <c r="M48" s="430"/>
      <c r="N48" s="566"/>
      <c r="O48" s="881"/>
      <c r="P48" s="875"/>
      <c r="Q48" s="882"/>
      <c r="R48" s="882"/>
      <c r="S48" s="132"/>
    </row>
    <row r="49" spans="1:19" x14ac:dyDescent="0.25">
      <c r="B49" s="457">
        <f t="shared" si="2"/>
        <v>48</v>
      </c>
      <c r="C49" s="430"/>
      <c r="D49" s="566"/>
      <c r="E49" s="1347"/>
      <c r="F49" s="875">
        <f t="shared" si="0"/>
        <v>0</v>
      </c>
      <c r="G49" s="1103"/>
      <c r="H49" s="1104"/>
      <c r="I49" s="132">
        <f t="shared" si="6"/>
        <v>1332.8000000000013</v>
      </c>
      <c r="L49" s="457"/>
      <c r="M49" s="430"/>
      <c r="N49" s="566"/>
      <c r="O49" s="881"/>
      <c r="P49" s="875"/>
      <c r="Q49" s="882"/>
      <c r="R49" s="882"/>
      <c r="S49" s="132"/>
    </row>
    <row r="50" spans="1:19" x14ac:dyDescent="0.25">
      <c r="B50" s="457">
        <f t="shared" si="2"/>
        <v>48</v>
      </c>
      <c r="C50" s="430"/>
      <c r="D50" s="566"/>
      <c r="E50" s="1347"/>
      <c r="F50" s="875">
        <f t="shared" si="0"/>
        <v>0</v>
      </c>
      <c r="G50" s="1103"/>
      <c r="H50" s="1104"/>
      <c r="I50" s="132">
        <f t="shared" si="6"/>
        <v>1332.8000000000013</v>
      </c>
      <c r="L50" s="457"/>
      <c r="M50" s="430"/>
      <c r="N50" s="566"/>
      <c r="O50" s="881"/>
      <c r="P50" s="875"/>
      <c r="Q50" s="882"/>
      <c r="R50" s="882"/>
      <c r="S50" s="132"/>
    </row>
    <row r="51" spans="1:19" ht="15.75" thickBot="1" x14ac:dyDescent="0.3">
      <c r="B51" s="74"/>
      <c r="C51" s="432"/>
      <c r="D51" s="890"/>
      <c r="E51" s="1348"/>
      <c r="F51" s="453"/>
      <c r="G51" s="455"/>
      <c r="H51" s="455"/>
      <c r="I51" s="373"/>
      <c r="L51" s="74"/>
      <c r="M51" s="432"/>
      <c r="N51" s="890"/>
      <c r="O51" s="454"/>
      <c r="P51" s="453"/>
      <c r="Q51" s="455"/>
      <c r="R51" s="455"/>
      <c r="S51" s="373"/>
    </row>
    <row r="52" spans="1:19" ht="16.5" thickTop="1" thickBot="1" x14ac:dyDescent="0.3">
      <c r="A52" s="75"/>
      <c r="B52" s="75"/>
      <c r="C52" s="75"/>
      <c r="D52" s="105">
        <f>SUM(D10:D51)</f>
        <v>3521.0800000000004</v>
      </c>
      <c r="E52" s="75"/>
      <c r="F52" s="105">
        <f>SUM(F10:F51)</f>
        <v>3521.0800000000004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3" t="s">
        <v>21</v>
      </c>
      <c r="E53" s="964"/>
      <c r="F53" s="141">
        <f>E6+E5+E4-F52</f>
        <v>813.70000000000027</v>
      </c>
      <c r="G53" s="75"/>
      <c r="H53" s="75"/>
      <c r="K53" s="75"/>
      <c r="L53" s="75"/>
      <c r="M53" s="75"/>
      <c r="N53" s="1096" t="s">
        <v>21</v>
      </c>
      <c r="O53" s="1097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65" t="s">
        <v>4</v>
      </c>
      <c r="E54" s="966"/>
      <c r="F54" s="49">
        <f>F5+F4-C10+F6+F7</f>
        <v>161</v>
      </c>
      <c r="G54" s="75"/>
      <c r="H54" s="75"/>
      <c r="K54" s="75"/>
      <c r="L54" s="75"/>
      <c r="M54" s="75"/>
      <c r="N54" s="1098" t="s">
        <v>4</v>
      </c>
      <c r="O54" s="1099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279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359</v>
      </c>
      <c r="C4" s="102"/>
      <c r="D4" s="135"/>
      <c r="E4" s="86"/>
      <c r="F4" s="73"/>
      <c r="G4" s="690"/>
    </row>
    <row r="5" spans="1:9" x14ac:dyDescent="0.25">
      <c r="A5" s="1277" t="s">
        <v>358</v>
      </c>
      <c r="B5" s="1337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277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4523.7</v>
      </c>
      <c r="E8" s="328">
        <v>44719</v>
      </c>
      <c r="F8" s="279">
        <f t="shared" ref="F8:F28" si="0">D8</f>
        <v>4523.7</v>
      </c>
      <c r="G8" s="319" t="s">
        <v>547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78">
        <f t="shared" si="0"/>
        <v>0</v>
      </c>
      <c r="G9" s="1179"/>
      <c r="H9" s="1002"/>
      <c r="I9" s="1169">
        <f>I8-D9</f>
        <v>0</v>
      </c>
    </row>
    <row r="10" spans="1:9" x14ac:dyDescent="0.25">
      <c r="A10" s="75"/>
      <c r="B10" s="2"/>
      <c r="C10" s="15"/>
      <c r="D10" s="650"/>
      <c r="E10" s="328"/>
      <c r="F10" s="1178">
        <f t="shared" si="0"/>
        <v>0</v>
      </c>
      <c r="G10" s="1179"/>
      <c r="H10" s="1002"/>
      <c r="I10" s="1169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78">
        <f t="shared" si="0"/>
        <v>0</v>
      </c>
      <c r="G11" s="1179"/>
      <c r="H11" s="1002"/>
      <c r="I11" s="1169">
        <f t="shared" si="1"/>
        <v>0</v>
      </c>
    </row>
    <row r="12" spans="1:9" x14ac:dyDescent="0.25">
      <c r="A12" s="75"/>
      <c r="B12" s="2"/>
      <c r="C12" s="15"/>
      <c r="D12" s="650"/>
      <c r="E12" s="328"/>
      <c r="F12" s="1178">
        <f t="shared" si="0"/>
        <v>0</v>
      </c>
      <c r="G12" s="1179"/>
      <c r="H12" s="1002"/>
      <c r="I12" s="1169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56</v>
      </c>
      <c r="C4" s="102"/>
      <c r="D4" s="135"/>
      <c r="E4" s="86"/>
      <c r="F4" s="73"/>
      <c r="G4" s="532"/>
    </row>
    <row r="5" spans="1:9" x14ac:dyDescent="0.25">
      <c r="A5" s="242"/>
      <c r="B5" s="1337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0"/>
      <c r="B8" s="94"/>
      <c r="C8" s="15"/>
      <c r="D8" s="14"/>
      <c r="E8" s="942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4"/>
      <c r="D9" s="952"/>
      <c r="E9" s="942"/>
      <c r="F9" s="279">
        <f t="shared" si="0"/>
        <v>0</v>
      </c>
      <c r="G9" s="886"/>
      <c r="H9" s="565"/>
      <c r="I9" s="262">
        <f>I8-D9</f>
        <v>0</v>
      </c>
    </row>
    <row r="10" spans="1:9" x14ac:dyDescent="0.25">
      <c r="A10" s="242"/>
      <c r="B10" s="2"/>
      <c r="C10" s="884"/>
      <c r="D10" s="953"/>
      <c r="E10" s="942"/>
      <c r="F10" s="279">
        <f t="shared" si="0"/>
        <v>0</v>
      </c>
      <c r="G10" s="886"/>
      <c r="H10" s="322"/>
      <c r="I10" s="262">
        <f t="shared" ref="I10:I28" si="1">I9-D10</f>
        <v>0</v>
      </c>
    </row>
    <row r="11" spans="1:9" x14ac:dyDescent="0.25">
      <c r="A11" s="920"/>
      <c r="B11" s="2"/>
      <c r="C11" s="884"/>
      <c r="D11" s="953"/>
      <c r="E11" s="942"/>
      <c r="F11" s="279">
        <f t="shared" si="0"/>
        <v>0</v>
      </c>
      <c r="G11" s="886"/>
      <c r="H11" s="322"/>
      <c r="I11" s="262">
        <f t="shared" si="1"/>
        <v>0</v>
      </c>
    </row>
    <row r="12" spans="1:9" x14ac:dyDescent="0.25">
      <c r="A12" s="242"/>
      <c r="B12" s="2"/>
      <c r="C12" s="884"/>
      <c r="D12" s="953"/>
      <c r="E12" s="942"/>
      <c r="F12" s="279">
        <f t="shared" si="0"/>
        <v>0</v>
      </c>
      <c r="G12" s="886"/>
      <c r="H12" s="322"/>
      <c r="I12" s="262">
        <f t="shared" si="1"/>
        <v>0</v>
      </c>
    </row>
    <row r="13" spans="1:9" x14ac:dyDescent="0.25">
      <c r="A13" s="242"/>
      <c r="B13" s="2"/>
      <c r="C13" s="884"/>
      <c r="D13" s="953"/>
      <c r="E13" s="942"/>
      <c r="F13" s="279">
        <f t="shared" si="0"/>
        <v>0</v>
      </c>
      <c r="G13" s="886"/>
      <c r="H13" s="322"/>
      <c r="I13" s="262">
        <f t="shared" si="1"/>
        <v>0</v>
      </c>
    </row>
    <row r="14" spans="1:9" x14ac:dyDescent="0.25">
      <c r="A14" s="240"/>
      <c r="B14" s="2"/>
      <c r="C14" s="884"/>
      <c r="D14" s="953"/>
      <c r="E14" s="942"/>
      <c r="F14" s="279">
        <f t="shared" si="0"/>
        <v>0</v>
      </c>
      <c r="G14" s="886"/>
      <c r="H14" s="322"/>
      <c r="I14" s="262">
        <f t="shared" si="1"/>
        <v>0</v>
      </c>
    </row>
    <row r="15" spans="1:9" x14ac:dyDescent="0.25">
      <c r="A15" s="240"/>
      <c r="B15" s="2"/>
      <c r="C15" s="884"/>
      <c r="D15" s="953"/>
      <c r="E15" s="942"/>
      <c r="F15" s="279">
        <f t="shared" si="0"/>
        <v>0</v>
      </c>
      <c r="G15" s="886"/>
      <c r="H15" s="322"/>
      <c r="I15" s="262">
        <f t="shared" si="1"/>
        <v>0</v>
      </c>
    </row>
    <row r="16" spans="1:9" x14ac:dyDescent="0.25">
      <c r="A16" s="240"/>
      <c r="B16" s="2"/>
      <c r="C16" s="884"/>
      <c r="D16" s="954"/>
      <c r="E16" s="942"/>
      <c r="F16" s="279">
        <f t="shared" si="0"/>
        <v>0</v>
      </c>
      <c r="G16" s="887"/>
      <c r="H16" s="565"/>
      <c r="I16" s="262">
        <f t="shared" si="1"/>
        <v>0</v>
      </c>
    </row>
    <row r="17" spans="1:9" x14ac:dyDescent="0.25">
      <c r="A17" s="240"/>
      <c r="B17" s="2"/>
      <c r="C17" s="53"/>
      <c r="D17" s="954"/>
      <c r="E17" s="942"/>
      <c r="F17" s="279">
        <f t="shared" si="0"/>
        <v>0</v>
      </c>
      <c r="G17" s="887"/>
      <c r="H17" s="565"/>
      <c r="I17" s="262">
        <f t="shared" si="1"/>
        <v>0</v>
      </c>
    </row>
    <row r="18" spans="1:9" x14ac:dyDescent="0.25">
      <c r="A18" s="240"/>
      <c r="B18" s="2"/>
      <c r="C18" s="884"/>
      <c r="D18" s="954"/>
      <c r="E18" s="942"/>
      <c r="F18" s="279">
        <f t="shared" si="0"/>
        <v>0</v>
      </c>
      <c r="G18" s="887"/>
      <c r="H18" s="565"/>
      <c r="I18" s="262">
        <f t="shared" si="1"/>
        <v>0</v>
      </c>
    </row>
    <row r="19" spans="1:9" x14ac:dyDescent="0.25">
      <c r="B19" s="2"/>
      <c r="C19" s="884"/>
      <c r="D19" s="954"/>
      <c r="E19" s="942"/>
      <c r="F19" s="279">
        <f t="shared" si="0"/>
        <v>0</v>
      </c>
      <c r="G19" s="887"/>
      <c r="H19" s="565"/>
      <c r="I19" s="262">
        <f t="shared" si="1"/>
        <v>0</v>
      </c>
    </row>
    <row r="20" spans="1:9" x14ac:dyDescent="0.25">
      <c r="B20" s="2"/>
      <c r="C20" s="884"/>
      <c r="D20" s="954"/>
      <c r="E20" s="942"/>
      <c r="F20" s="279">
        <f t="shared" si="0"/>
        <v>0</v>
      </c>
      <c r="G20" s="887"/>
      <c r="H20" s="565"/>
      <c r="I20" s="262">
        <f t="shared" si="1"/>
        <v>0</v>
      </c>
    </row>
    <row r="21" spans="1:9" x14ac:dyDescent="0.25">
      <c r="B21" s="2"/>
      <c r="C21" s="884"/>
      <c r="D21" s="954"/>
      <c r="E21" s="942"/>
      <c r="F21" s="279">
        <f t="shared" si="0"/>
        <v>0</v>
      </c>
      <c r="G21" s="887"/>
      <c r="I21" s="262">
        <f t="shared" si="1"/>
        <v>0</v>
      </c>
    </row>
    <row r="22" spans="1:9" x14ac:dyDescent="0.25">
      <c r="B22" s="2"/>
      <c r="C22" s="884"/>
      <c r="D22" s="954"/>
      <c r="E22" s="942"/>
      <c r="F22" s="279">
        <f t="shared" si="0"/>
        <v>0</v>
      </c>
      <c r="G22" s="887"/>
      <c r="I22" s="262">
        <f t="shared" si="1"/>
        <v>0</v>
      </c>
    </row>
    <row r="23" spans="1:9" x14ac:dyDescent="0.25">
      <c r="B23" s="2"/>
      <c r="C23" s="884"/>
      <c r="D23" s="954"/>
      <c r="E23" s="942"/>
      <c r="F23" s="279">
        <f t="shared" si="0"/>
        <v>0</v>
      </c>
      <c r="G23" s="887"/>
      <c r="I23" s="262">
        <f t="shared" si="1"/>
        <v>0</v>
      </c>
    </row>
    <row r="24" spans="1:9" x14ac:dyDescent="0.25">
      <c r="B24" s="2"/>
      <c r="C24" s="884"/>
      <c r="D24" s="954"/>
      <c r="E24" s="942"/>
      <c r="F24" s="279">
        <f t="shared" si="0"/>
        <v>0</v>
      </c>
      <c r="G24" s="887"/>
      <c r="I24" s="262">
        <f t="shared" si="1"/>
        <v>0</v>
      </c>
    </row>
    <row r="25" spans="1:9" x14ac:dyDescent="0.25">
      <c r="B25" s="2"/>
      <c r="C25" s="884"/>
      <c r="D25" s="954"/>
      <c r="E25" s="942"/>
      <c r="F25" s="279">
        <f t="shared" si="0"/>
        <v>0</v>
      </c>
      <c r="G25" s="887"/>
      <c r="I25" s="262">
        <f t="shared" si="1"/>
        <v>0</v>
      </c>
    </row>
    <row r="26" spans="1:9" x14ac:dyDescent="0.25">
      <c r="B26" s="109"/>
      <c r="C26" s="884"/>
      <c r="D26" s="954"/>
      <c r="E26" s="942"/>
      <c r="F26" s="279">
        <f t="shared" si="0"/>
        <v>0</v>
      </c>
      <c r="G26" s="888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88</v>
      </c>
      <c r="C4" s="102"/>
      <c r="D4" s="135"/>
      <c r="E4" s="86"/>
      <c r="F4" s="73"/>
      <c r="G4" s="812"/>
    </row>
    <row r="5" spans="1:9" x14ac:dyDescent="0.25">
      <c r="A5" s="75"/>
      <c r="B5" s="1337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0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9">
        <f t="shared" si="0"/>
        <v>0</v>
      </c>
      <c r="G27" s="831"/>
      <c r="H27" s="832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8" t="s">
        <v>21</v>
      </c>
      <c r="E33" s="80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0" t="s">
        <v>4</v>
      </c>
      <c r="E34" s="81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8" t="s">
        <v>91</v>
      </c>
      <c r="C4" s="102"/>
      <c r="D4" s="135"/>
      <c r="E4" s="86"/>
      <c r="F4" s="73"/>
      <c r="G4" s="872"/>
    </row>
    <row r="5" spans="1:10" x14ac:dyDescent="0.25">
      <c r="A5" s="75"/>
      <c r="B5" s="1339"/>
      <c r="C5" s="102"/>
      <c r="D5" s="135"/>
      <c r="E5" s="86"/>
      <c r="F5" s="73"/>
      <c r="G5" s="883">
        <f>F32</f>
        <v>0</v>
      </c>
      <c r="H5" s="138">
        <f>E5-G5</f>
        <v>0</v>
      </c>
    </row>
    <row r="6" spans="1:10" ht="15.75" thickBot="1" x14ac:dyDescent="0.3">
      <c r="B6" s="873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4"/>
      <c r="D9" s="105"/>
      <c r="E9" s="885"/>
      <c r="F9" s="279">
        <f t="shared" si="0"/>
        <v>0</v>
      </c>
      <c r="G9" s="886"/>
      <c r="H9" s="71"/>
      <c r="I9" s="262">
        <f>I8-D9</f>
        <v>0</v>
      </c>
    </row>
    <row r="10" spans="1:10" x14ac:dyDescent="0.25">
      <c r="A10" s="75"/>
      <c r="B10" s="2"/>
      <c r="C10" s="884"/>
      <c r="D10" s="275"/>
      <c r="E10" s="885"/>
      <c r="F10" s="279">
        <f t="shared" si="0"/>
        <v>0</v>
      </c>
      <c r="G10" s="886"/>
      <c r="H10" s="71"/>
      <c r="I10" s="262">
        <f t="shared" ref="I10:I28" si="1">I9-D10</f>
        <v>0</v>
      </c>
    </row>
    <row r="11" spans="1:10" x14ac:dyDescent="0.25">
      <c r="A11" s="55"/>
      <c r="B11" s="2"/>
      <c r="C11" s="884"/>
      <c r="D11" s="275"/>
      <c r="E11" s="885"/>
      <c r="F11" s="279">
        <f t="shared" si="0"/>
        <v>0</v>
      </c>
      <c r="G11" s="886"/>
      <c r="H11" s="71"/>
      <c r="I11" s="262">
        <f t="shared" si="1"/>
        <v>0</v>
      </c>
    </row>
    <row r="12" spans="1:10" x14ac:dyDescent="0.25">
      <c r="A12" s="75"/>
      <c r="B12" s="2"/>
      <c r="C12" s="884"/>
      <c r="D12" s="275"/>
      <c r="E12" s="885"/>
      <c r="F12" s="279">
        <f t="shared" si="0"/>
        <v>0</v>
      </c>
      <c r="G12" s="886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4"/>
      <c r="D13" s="275"/>
      <c r="E13" s="885"/>
      <c r="F13" s="279">
        <f t="shared" si="0"/>
        <v>0</v>
      </c>
      <c r="G13" s="886"/>
      <c r="H13" s="266"/>
      <c r="I13" s="262">
        <f t="shared" si="1"/>
        <v>0</v>
      </c>
      <c r="J13" s="240"/>
    </row>
    <row r="14" spans="1:10" x14ac:dyDescent="0.25">
      <c r="B14" s="2"/>
      <c r="C14" s="884"/>
      <c r="D14" s="275"/>
      <c r="E14" s="885"/>
      <c r="F14" s="279">
        <f t="shared" si="0"/>
        <v>0</v>
      </c>
      <c r="G14" s="886"/>
      <c r="H14" s="266"/>
      <c r="I14" s="262">
        <f t="shared" si="1"/>
        <v>0</v>
      </c>
      <c r="J14" s="240"/>
    </row>
    <row r="15" spans="1:10" x14ac:dyDescent="0.25">
      <c r="B15" s="2"/>
      <c r="C15" s="884"/>
      <c r="D15" s="275"/>
      <c r="E15" s="885"/>
      <c r="F15" s="279">
        <f t="shared" si="0"/>
        <v>0</v>
      </c>
      <c r="G15" s="886"/>
      <c r="H15" s="266"/>
      <c r="I15" s="262">
        <f t="shared" si="1"/>
        <v>0</v>
      </c>
      <c r="J15" s="240"/>
    </row>
    <row r="16" spans="1:10" x14ac:dyDescent="0.25">
      <c r="B16" s="2"/>
      <c r="C16" s="884"/>
      <c r="D16" s="105"/>
      <c r="E16" s="885"/>
      <c r="F16" s="279">
        <f t="shared" si="0"/>
        <v>0</v>
      </c>
      <c r="G16" s="886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5"/>
      <c r="F17" s="279">
        <f t="shared" si="0"/>
        <v>0</v>
      </c>
      <c r="G17" s="886"/>
      <c r="H17" s="266"/>
      <c r="I17" s="262">
        <f t="shared" si="1"/>
        <v>0</v>
      </c>
      <c r="J17" s="240"/>
    </row>
    <row r="18" spans="1:10" x14ac:dyDescent="0.25">
      <c r="B18" s="2"/>
      <c r="C18" s="884"/>
      <c r="D18" s="105"/>
      <c r="E18" s="885"/>
      <c r="F18" s="279">
        <f t="shared" si="0"/>
        <v>0</v>
      </c>
      <c r="G18" s="886"/>
      <c r="H18" s="266"/>
      <c r="I18" s="262">
        <f t="shared" si="1"/>
        <v>0</v>
      </c>
      <c r="J18" s="240"/>
    </row>
    <row r="19" spans="1:10" x14ac:dyDescent="0.25">
      <c r="B19" s="2"/>
      <c r="C19" s="884"/>
      <c r="D19" s="105"/>
      <c r="E19" s="885"/>
      <c r="F19" s="279">
        <f t="shared" si="0"/>
        <v>0</v>
      </c>
      <c r="G19" s="886"/>
      <c r="H19" s="266"/>
      <c r="I19" s="262">
        <f t="shared" si="1"/>
        <v>0</v>
      </c>
      <c r="J19" s="240"/>
    </row>
    <row r="20" spans="1:10" x14ac:dyDescent="0.25">
      <c r="B20" s="2"/>
      <c r="C20" s="884"/>
      <c r="D20" s="105"/>
      <c r="E20" s="885"/>
      <c r="F20" s="279">
        <f t="shared" si="0"/>
        <v>0</v>
      </c>
      <c r="G20" s="887"/>
      <c r="H20" s="71"/>
      <c r="I20" s="262">
        <f t="shared" si="1"/>
        <v>0</v>
      </c>
    </row>
    <row r="21" spans="1:10" x14ac:dyDescent="0.25">
      <c r="B21" s="2"/>
      <c r="C21" s="884"/>
      <c r="D21" s="105"/>
      <c r="E21" s="885"/>
      <c r="F21" s="279">
        <f t="shared" si="0"/>
        <v>0</v>
      </c>
      <c r="G21" s="887"/>
      <c r="H21" s="71"/>
      <c r="I21" s="262">
        <f t="shared" si="1"/>
        <v>0</v>
      </c>
    </row>
    <row r="22" spans="1:10" x14ac:dyDescent="0.25">
      <c r="B22" s="2"/>
      <c r="C22" s="884"/>
      <c r="D22" s="105"/>
      <c r="E22" s="885"/>
      <c r="F22" s="279">
        <f t="shared" si="0"/>
        <v>0</v>
      </c>
      <c r="G22" s="887"/>
      <c r="H22" s="71"/>
      <c r="I22" s="262">
        <f t="shared" si="1"/>
        <v>0</v>
      </c>
    </row>
    <row r="23" spans="1:10" x14ac:dyDescent="0.25">
      <c r="B23" s="2"/>
      <c r="C23" s="884"/>
      <c r="D23" s="105"/>
      <c r="E23" s="885"/>
      <c r="F23" s="279">
        <f t="shared" si="0"/>
        <v>0</v>
      </c>
      <c r="G23" s="887"/>
      <c r="H23" s="71"/>
      <c r="I23" s="262">
        <f t="shared" si="1"/>
        <v>0</v>
      </c>
    </row>
    <row r="24" spans="1:10" x14ac:dyDescent="0.25">
      <c r="B24" s="2"/>
      <c r="C24" s="884"/>
      <c r="D24" s="105"/>
      <c r="E24" s="885"/>
      <c r="F24" s="279">
        <f t="shared" si="0"/>
        <v>0</v>
      </c>
      <c r="G24" s="887"/>
      <c r="H24" s="71"/>
      <c r="I24" s="262">
        <f t="shared" si="1"/>
        <v>0</v>
      </c>
    </row>
    <row r="25" spans="1:10" x14ac:dyDescent="0.25">
      <c r="B25" s="2"/>
      <c r="C25" s="884"/>
      <c r="D25" s="105"/>
      <c r="E25" s="885"/>
      <c r="F25" s="279">
        <f t="shared" si="0"/>
        <v>0</v>
      </c>
      <c r="G25" s="887"/>
      <c r="H25" s="71"/>
      <c r="I25" s="262">
        <f t="shared" si="1"/>
        <v>0</v>
      </c>
    </row>
    <row r="26" spans="1:10" x14ac:dyDescent="0.25">
      <c r="B26" s="109"/>
      <c r="C26" s="884"/>
      <c r="D26" s="105"/>
      <c r="E26" s="885"/>
      <c r="F26" s="279">
        <f t="shared" si="0"/>
        <v>0</v>
      </c>
      <c r="G26" s="888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8" t="s">
        <v>21</v>
      </c>
      <c r="E33" s="86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0" t="s">
        <v>4</v>
      </c>
      <c r="E34" s="8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CCCCFF"/>
  </sheetPr>
  <dimension ref="A1:I39"/>
  <sheetViews>
    <sheetView workbookViewId="0">
      <selection activeCell="E16" sqref="E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279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426</v>
      </c>
      <c r="C4" s="102"/>
      <c r="D4" s="135"/>
      <c r="E4" s="86"/>
      <c r="F4" s="73"/>
      <c r="G4" s="1136"/>
    </row>
    <row r="5" spans="1:9" x14ac:dyDescent="0.25">
      <c r="A5" s="1277" t="s">
        <v>425</v>
      </c>
      <c r="B5" s="1337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77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0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1" t="s">
        <v>21</v>
      </c>
      <c r="E33" s="1132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33" t="s">
        <v>4</v>
      </c>
      <c r="E34" s="1134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279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0" t="s">
        <v>451</v>
      </c>
      <c r="C4" s="102"/>
      <c r="D4" s="135"/>
      <c r="E4" s="86"/>
      <c r="F4" s="73"/>
      <c r="G4" s="1148"/>
    </row>
    <row r="5" spans="1:9" x14ac:dyDescent="0.25">
      <c r="A5" s="1277" t="s">
        <v>52</v>
      </c>
      <c r="B5" s="1341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77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0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44" t="s">
        <v>21</v>
      </c>
      <c r="E33" s="1145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46" t="s">
        <v>4</v>
      </c>
      <c r="E34" s="1147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4" t="s">
        <v>268</v>
      </c>
      <c r="B1" s="1264"/>
      <c r="C1" s="1264"/>
      <c r="D1" s="1264"/>
      <c r="E1" s="1264"/>
      <c r="F1" s="1264"/>
      <c r="G1" s="1264"/>
      <c r="H1" s="11">
        <v>1</v>
      </c>
      <c r="K1" s="1260" t="s">
        <v>268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65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65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265"/>
      <c r="C6" s="734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265"/>
      <c r="M6" s="734">
        <v>90</v>
      </c>
      <c r="N6" s="248">
        <v>44727</v>
      </c>
      <c r="O6" s="69">
        <v>501.36</v>
      </c>
      <c r="P6" s="73">
        <v>42</v>
      </c>
      <c r="Q6" s="262">
        <f>P48</f>
        <v>296.19</v>
      </c>
      <c r="R6" s="7">
        <f>O6-Q6+O7+O5-Q5</f>
        <v>443.72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578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611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1">
        <v>44694</v>
      </c>
      <c r="F11" s="334">
        <f>D11</f>
        <v>37.5</v>
      </c>
      <c r="G11" s="1042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626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7">
        <v>171.43</v>
      </c>
      <c r="E12" s="858">
        <v>44711</v>
      </c>
      <c r="F12" s="857">
        <f>D12</f>
        <v>171.43</v>
      </c>
      <c r="G12" s="421" t="s">
        <v>474</v>
      </c>
      <c r="H12" s="422">
        <v>93</v>
      </c>
      <c r="I12" s="275">
        <f t="shared" si="3"/>
        <v>58.069999999999993</v>
      </c>
      <c r="K12" s="195"/>
      <c r="L12" s="83">
        <f t="shared" si="4"/>
        <v>37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443.71999999999991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7">
        <v>58.07</v>
      </c>
      <c r="E13" s="858">
        <v>44711</v>
      </c>
      <c r="F13" s="857">
        <f t="shared" ref="F13:F45" si="6">D13</f>
        <v>58.07</v>
      </c>
      <c r="G13" s="421" t="s">
        <v>475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37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443.71999999999991</v>
      </c>
    </row>
    <row r="14" spans="1:19" x14ac:dyDescent="0.25">
      <c r="A14" s="73"/>
      <c r="B14" s="83">
        <f t="shared" si="2"/>
        <v>0</v>
      </c>
      <c r="C14" s="15"/>
      <c r="D14" s="857"/>
      <c r="E14" s="858"/>
      <c r="F14" s="1162">
        <f t="shared" si="6"/>
        <v>0</v>
      </c>
      <c r="G14" s="1163"/>
      <c r="H14" s="1164"/>
      <c r="I14" s="1165">
        <f t="shared" si="3"/>
        <v>0</v>
      </c>
      <c r="K14" s="73"/>
      <c r="L14" s="83">
        <f t="shared" si="4"/>
        <v>37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443.71999999999991</v>
      </c>
    </row>
    <row r="15" spans="1:19" x14ac:dyDescent="0.25">
      <c r="A15" s="73"/>
      <c r="B15" s="83">
        <f t="shared" si="2"/>
        <v>0</v>
      </c>
      <c r="C15" s="15"/>
      <c r="D15" s="857"/>
      <c r="E15" s="858"/>
      <c r="F15" s="1162">
        <f t="shared" si="6"/>
        <v>0</v>
      </c>
      <c r="G15" s="1163"/>
      <c r="H15" s="1164"/>
      <c r="I15" s="1165">
        <f t="shared" si="3"/>
        <v>0</v>
      </c>
      <c r="K15" s="73"/>
      <c r="L15" s="83">
        <f t="shared" si="4"/>
        <v>37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443.71999999999991</v>
      </c>
    </row>
    <row r="16" spans="1:19" x14ac:dyDescent="0.25">
      <c r="B16" s="83">
        <f t="shared" si="2"/>
        <v>0</v>
      </c>
      <c r="C16" s="15"/>
      <c r="D16" s="857"/>
      <c r="E16" s="858"/>
      <c r="F16" s="1162">
        <f t="shared" si="6"/>
        <v>0</v>
      </c>
      <c r="G16" s="1163"/>
      <c r="H16" s="1164"/>
      <c r="I16" s="1165">
        <f t="shared" si="3"/>
        <v>0</v>
      </c>
      <c r="L16" s="83">
        <f t="shared" si="4"/>
        <v>37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443.71999999999991</v>
      </c>
    </row>
    <row r="17" spans="1:19" x14ac:dyDescent="0.25">
      <c r="B17" s="83">
        <f t="shared" si="2"/>
        <v>0</v>
      </c>
      <c r="C17" s="15"/>
      <c r="D17" s="857"/>
      <c r="E17" s="858"/>
      <c r="F17" s="1162">
        <f t="shared" si="6"/>
        <v>0</v>
      </c>
      <c r="G17" s="1163"/>
      <c r="H17" s="1164"/>
      <c r="I17" s="1165">
        <f t="shared" si="3"/>
        <v>0</v>
      </c>
      <c r="L17" s="83">
        <f t="shared" si="4"/>
        <v>37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443.71999999999991</v>
      </c>
    </row>
    <row r="18" spans="1:19" x14ac:dyDescent="0.25">
      <c r="A18" s="122"/>
      <c r="B18" s="83">
        <f t="shared" si="2"/>
        <v>0</v>
      </c>
      <c r="C18" s="15"/>
      <c r="D18" s="857"/>
      <c r="E18" s="858"/>
      <c r="F18" s="857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37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443.71999999999991</v>
      </c>
    </row>
    <row r="19" spans="1:19" x14ac:dyDescent="0.25">
      <c r="A19" s="122"/>
      <c r="B19" s="83">
        <f t="shared" si="2"/>
        <v>0</v>
      </c>
      <c r="C19" s="15"/>
      <c r="D19" s="857"/>
      <c r="E19" s="858"/>
      <c r="F19" s="857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37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443.71999999999991</v>
      </c>
    </row>
    <row r="20" spans="1:19" x14ac:dyDescent="0.25">
      <c r="A20" s="122"/>
      <c r="B20" s="83">
        <f t="shared" si="2"/>
        <v>0</v>
      </c>
      <c r="C20" s="15"/>
      <c r="D20" s="857"/>
      <c r="E20" s="858"/>
      <c r="F20" s="857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37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443.71999999999991</v>
      </c>
    </row>
    <row r="21" spans="1:19" x14ac:dyDescent="0.25">
      <c r="A21" s="122"/>
      <c r="B21" s="83">
        <f t="shared" si="2"/>
        <v>0</v>
      </c>
      <c r="C21" s="15"/>
      <c r="D21" s="857"/>
      <c r="E21" s="858"/>
      <c r="F21" s="857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37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443.71999999999991</v>
      </c>
    </row>
    <row r="22" spans="1:19" x14ac:dyDescent="0.25">
      <c r="A22" s="122"/>
      <c r="B22" s="281">
        <f t="shared" si="2"/>
        <v>0</v>
      </c>
      <c r="C22" s="15"/>
      <c r="D22" s="857"/>
      <c r="E22" s="858"/>
      <c r="F22" s="857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37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443.71999999999991</v>
      </c>
    </row>
    <row r="23" spans="1:19" x14ac:dyDescent="0.25">
      <c r="A23" s="123"/>
      <c r="B23" s="281">
        <f t="shared" si="2"/>
        <v>0</v>
      </c>
      <c r="C23" s="15"/>
      <c r="D23" s="857"/>
      <c r="E23" s="858"/>
      <c r="F23" s="857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37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443.71999999999991</v>
      </c>
    </row>
    <row r="24" spans="1:19" x14ac:dyDescent="0.25">
      <c r="A24" s="122"/>
      <c r="B24" s="281">
        <f t="shared" si="2"/>
        <v>0</v>
      </c>
      <c r="C24" s="15"/>
      <c r="D24" s="857"/>
      <c r="E24" s="858"/>
      <c r="F24" s="857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37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443.71999999999991</v>
      </c>
    </row>
    <row r="25" spans="1:19" x14ac:dyDescent="0.25">
      <c r="A25" s="122"/>
      <c r="B25" s="281">
        <f t="shared" si="2"/>
        <v>0</v>
      </c>
      <c r="C25" s="15"/>
      <c r="D25" s="857"/>
      <c r="E25" s="858"/>
      <c r="F25" s="857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37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443.71999999999991</v>
      </c>
    </row>
    <row r="26" spans="1:19" x14ac:dyDescent="0.25">
      <c r="A26" s="122"/>
      <c r="B26" s="195">
        <f t="shared" si="2"/>
        <v>0</v>
      </c>
      <c r="C26" s="15"/>
      <c r="D26" s="857"/>
      <c r="E26" s="858"/>
      <c r="F26" s="857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37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443.71999999999991</v>
      </c>
    </row>
    <row r="27" spans="1:19" x14ac:dyDescent="0.25">
      <c r="A27" s="122"/>
      <c r="B27" s="281">
        <f t="shared" si="2"/>
        <v>0</v>
      </c>
      <c r="C27" s="15"/>
      <c r="D27" s="857"/>
      <c r="E27" s="858"/>
      <c r="F27" s="857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37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443.71999999999991</v>
      </c>
    </row>
    <row r="28" spans="1:19" x14ac:dyDescent="0.25">
      <c r="A28" s="122"/>
      <c r="B28" s="195">
        <f t="shared" si="2"/>
        <v>0</v>
      </c>
      <c r="C28" s="15"/>
      <c r="D28" s="857"/>
      <c r="E28" s="858"/>
      <c r="F28" s="857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37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443.71999999999991</v>
      </c>
    </row>
    <row r="29" spans="1:19" x14ac:dyDescent="0.25">
      <c r="A29" s="122"/>
      <c r="B29" s="281">
        <f t="shared" si="2"/>
        <v>0</v>
      </c>
      <c r="C29" s="15"/>
      <c r="D29" s="334"/>
      <c r="E29" s="1041"/>
      <c r="F29" s="334">
        <f t="shared" si="6"/>
        <v>0</v>
      </c>
      <c r="G29" s="1042"/>
      <c r="H29" s="301"/>
      <c r="I29" s="275">
        <f t="shared" si="3"/>
        <v>0</v>
      </c>
      <c r="K29" s="122"/>
      <c r="L29" s="281">
        <f t="shared" si="4"/>
        <v>37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443.71999999999991</v>
      </c>
    </row>
    <row r="30" spans="1:19" x14ac:dyDescent="0.25">
      <c r="A30" s="122"/>
      <c r="B30" s="281">
        <f t="shared" si="2"/>
        <v>0</v>
      </c>
      <c r="C30" s="15"/>
      <c r="D30" s="334"/>
      <c r="E30" s="1041"/>
      <c r="F30" s="334">
        <f t="shared" si="6"/>
        <v>0</v>
      </c>
      <c r="G30" s="1042"/>
      <c r="H30" s="301"/>
      <c r="I30" s="275">
        <f t="shared" si="3"/>
        <v>0</v>
      </c>
      <c r="K30" s="122"/>
      <c r="L30" s="281">
        <f t="shared" si="4"/>
        <v>37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443.71999999999991</v>
      </c>
    </row>
    <row r="31" spans="1:19" x14ac:dyDescent="0.25">
      <c r="A31" s="122"/>
      <c r="B31" s="281">
        <f t="shared" si="2"/>
        <v>0</v>
      </c>
      <c r="C31" s="15"/>
      <c r="D31" s="334"/>
      <c r="E31" s="1041"/>
      <c r="F31" s="334">
        <f t="shared" si="6"/>
        <v>0</v>
      </c>
      <c r="G31" s="1042"/>
      <c r="H31" s="301"/>
      <c r="I31" s="275">
        <f t="shared" si="3"/>
        <v>0</v>
      </c>
      <c r="K31" s="122"/>
      <c r="L31" s="281">
        <f t="shared" si="4"/>
        <v>37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443.71999999999991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37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443.71999999999991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37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443.71999999999991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37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443.71999999999991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37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443.71999999999991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37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443.71999999999991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37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443.71999999999991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37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443.71999999999991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37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443.71999999999991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37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443.71999999999991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37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443.71999999999991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37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443.71999999999991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37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443.71999999999991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37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443.71999999999991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37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443.71999999999991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25</v>
      </c>
      <c r="N48" s="6">
        <f>SUM(N9:N47)</f>
        <v>296.19</v>
      </c>
      <c r="P48" s="6">
        <f>SUM(P9:P47)</f>
        <v>296.19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37</v>
      </c>
    </row>
    <row r="52" spans="3:16" ht="15.75" thickBot="1" x14ac:dyDescent="0.3"/>
    <row r="53" spans="3:16" ht="15.75" thickBot="1" x14ac:dyDescent="0.3">
      <c r="C53" s="1262" t="s">
        <v>11</v>
      </c>
      <c r="D53" s="1263"/>
      <c r="E53" s="57">
        <f>E5+E6-F48+E7</f>
        <v>0</v>
      </c>
      <c r="F53" s="73"/>
      <c r="M53" s="1262" t="s">
        <v>11</v>
      </c>
      <c r="N53" s="1263"/>
      <c r="O53" s="57">
        <f>O5+O6-P48+O7</f>
        <v>443.72000000000008</v>
      </c>
      <c r="P53" s="73"/>
    </row>
  </sheetData>
  <sortState xmlns:xlrd2="http://schemas.microsoft.com/office/spreadsheetml/2017/richdata2"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AC53"/>
  <sheetViews>
    <sheetView topLeftCell="S4" workbookViewId="0">
      <selection activeCell="U21" sqref="U21:U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4" t="s">
        <v>270</v>
      </c>
      <c r="B1" s="1264"/>
      <c r="C1" s="1264"/>
      <c r="D1" s="1264"/>
      <c r="E1" s="1264"/>
      <c r="F1" s="1264"/>
      <c r="G1" s="1264"/>
      <c r="H1" s="11">
        <v>1</v>
      </c>
      <c r="K1" s="1264" t="str">
        <f>A1</f>
        <v>INVENTARIO DEL MES DE    M AYO      2022</v>
      </c>
      <c r="L1" s="1264"/>
      <c r="M1" s="1264"/>
      <c r="N1" s="1264"/>
      <c r="O1" s="1264"/>
      <c r="P1" s="1264"/>
      <c r="Q1" s="1264"/>
      <c r="R1" s="11">
        <v>2</v>
      </c>
      <c r="U1" s="1260" t="s">
        <v>269</v>
      </c>
      <c r="V1" s="1260"/>
      <c r="W1" s="1260"/>
      <c r="X1" s="1260"/>
      <c r="Y1" s="1260"/>
      <c r="Z1" s="1260"/>
      <c r="AA1" s="126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0"/>
      <c r="D4" s="248"/>
      <c r="E4" s="259"/>
      <c r="F4" s="253"/>
      <c r="G4" s="160"/>
      <c r="H4" s="160"/>
      <c r="K4" s="12"/>
      <c r="L4" s="12"/>
      <c r="M4" s="750"/>
      <c r="N4" s="248"/>
      <c r="O4" s="259"/>
      <c r="P4" s="253"/>
      <c r="Q4" s="160"/>
      <c r="R4" s="160"/>
      <c r="U4" s="12"/>
      <c r="V4" s="12"/>
      <c r="W4" s="750"/>
      <c r="X4" s="248"/>
      <c r="Y4" s="259">
        <v>72.650000000000006</v>
      </c>
      <c r="Z4" s="253">
        <v>6</v>
      </c>
      <c r="AA4" s="160"/>
      <c r="AB4" s="160"/>
    </row>
    <row r="5" spans="1:29" ht="15.75" x14ac:dyDescent="0.25">
      <c r="A5" s="250" t="s">
        <v>64</v>
      </c>
      <c r="B5" s="1266" t="s">
        <v>74</v>
      </c>
      <c r="C5" s="733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66" t="s">
        <v>74</v>
      </c>
      <c r="M5" s="96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66" t="s">
        <v>74</v>
      </c>
      <c r="W5" s="96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66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864.18000000000006</v>
      </c>
      <c r="H6" s="7">
        <f>E6-G6+E7+E5-G5+E4</f>
        <v>0</v>
      </c>
      <c r="K6" s="250"/>
      <c r="L6" s="1266"/>
      <c r="M6" s="562"/>
      <c r="N6" s="248"/>
      <c r="O6" s="267">
        <v>49.47</v>
      </c>
      <c r="P6" s="253">
        <v>4</v>
      </c>
      <c r="Q6" s="262">
        <f>P42</f>
        <v>254.06</v>
      </c>
      <c r="R6" s="7">
        <f>O6-Q6+O7+O5-Q5+O4</f>
        <v>0</v>
      </c>
      <c r="U6" s="250"/>
      <c r="V6" s="1266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294.76</v>
      </c>
      <c r="AB6" s="7">
        <f>Y6-AA6+Y7+Y5-AA5+Y4</f>
        <v>194.28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7">
        <v>304.91000000000003</v>
      </c>
      <c r="F7" s="253">
        <v>25</v>
      </c>
      <c r="G7" s="240"/>
      <c r="K7" s="240"/>
      <c r="L7" s="272"/>
      <c r="M7" s="562"/>
      <c r="N7" s="248"/>
      <c r="O7" s="747"/>
      <c r="P7" s="253"/>
      <c r="Q7" s="240"/>
      <c r="U7" s="240"/>
      <c r="V7" s="272"/>
      <c r="W7" s="562"/>
      <c r="X7" s="248"/>
      <c r="Y7" s="747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6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72.650000000000006</v>
      </c>
      <c r="U9" s="80" t="s">
        <v>32</v>
      </c>
      <c r="V9" s="83">
        <f>Z6-W9+Z5+Z7+Z4</f>
        <v>27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309.54999999999995</v>
      </c>
    </row>
    <row r="10" spans="1:29" x14ac:dyDescent="0.25">
      <c r="A10" s="862"/>
      <c r="B10" s="83">
        <f>B9-C10</f>
        <v>40</v>
      </c>
      <c r="C10" s="243">
        <v>15</v>
      </c>
      <c r="D10" s="857">
        <v>186.49</v>
      </c>
      <c r="E10" s="858">
        <v>44624</v>
      </c>
      <c r="F10" s="857">
        <f t="shared" si="0"/>
        <v>186.49</v>
      </c>
      <c r="G10" s="421" t="s">
        <v>96</v>
      </c>
      <c r="H10" s="422">
        <v>125</v>
      </c>
      <c r="I10" s="275">
        <f>I9-F10</f>
        <v>490.3599999999999</v>
      </c>
      <c r="K10" s="862"/>
      <c r="L10" s="83">
        <f>L9-M10</f>
        <v>6</v>
      </c>
      <c r="M10" s="243"/>
      <c r="N10" s="264"/>
      <c r="O10" s="293"/>
      <c r="P10" s="1170">
        <f t="shared" si="1"/>
        <v>0</v>
      </c>
      <c r="Q10" s="1171"/>
      <c r="R10" s="1002"/>
      <c r="S10" s="1165">
        <f>S9-P10</f>
        <v>72.650000000000006</v>
      </c>
      <c r="U10" s="862"/>
      <c r="V10" s="83">
        <f>V9-W10</f>
        <v>17</v>
      </c>
      <c r="W10" s="243">
        <v>10</v>
      </c>
      <c r="X10" s="334">
        <v>115.27</v>
      </c>
      <c r="Y10" s="1041">
        <v>44729</v>
      </c>
      <c r="Z10" s="334">
        <f t="shared" si="2"/>
        <v>115.27</v>
      </c>
      <c r="AA10" s="1042" t="s">
        <v>626</v>
      </c>
      <c r="AB10" s="301">
        <v>105</v>
      </c>
      <c r="AC10" s="275">
        <f>AC9-Z10</f>
        <v>194.27999999999997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7">
        <v>122.76</v>
      </c>
      <c r="E11" s="858">
        <v>44638</v>
      </c>
      <c r="F11" s="857">
        <f t="shared" si="0"/>
        <v>122.76</v>
      </c>
      <c r="G11" s="421" t="s">
        <v>98</v>
      </c>
      <c r="H11" s="422">
        <v>125</v>
      </c>
      <c r="I11" s="275">
        <f t="shared" ref="I11:I40" si="4">I10-F11</f>
        <v>367.59999999999991</v>
      </c>
      <c r="K11" s="195"/>
      <c r="L11" s="296">
        <f t="shared" ref="L11:L40" si="5">L10-M11</f>
        <v>0</v>
      </c>
      <c r="M11" s="243">
        <v>6</v>
      </c>
      <c r="N11" s="264"/>
      <c r="O11" s="293"/>
      <c r="P11" s="1170">
        <v>72.650000000000006</v>
      </c>
      <c r="Q11" s="1171"/>
      <c r="R11" s="1002"/>
      <c r="S11" s="1165">
        <f t="shared" ref="S11:S40" si="6">S10-P11</f>
        <v>0</v>
      </c>
      <c r="U11" s="195"/>
      <c r="V11" s="296">
        <f t="shared" ref="V11:V40" si="7">V10-W11</f>
        <v>17</v>
      </c>
      <c r="W11" s="243"/>
      <c r="X11" s="334"/>
      <c r="Y11" s="1041"/>
      <c r="Z11" s="334">
        <f t="shared" si="2"/>
        <v>0</v>
      </c>
      <c r="AA11" s="1042"/>
      <c r="AB11" s="301"/>
      <c r="AC11" s="275">
        <f t="shared" ref="AC11:AC40" si="8">AC10-Z11</f>
        <v>194.27999999999997</v>
      </c>
    </row>
    <row r="12" spans="1:29" x14ac:dyDescent="0.25">
      <c r="A12" s="195"/>
      <c r="B12" s="296">
        <f t="shared" si="3"/>
        <v>15</v>
      </c>
      <c r="C12" s="243">
        <v>15</v>
      </c>
      <c r="D12" s="943">
        <v>184.1</v>
      </c>
      <c r="E12" s="944">
        <v>44664</v>
      </c>
      <c r="F12" s="943">
        <f t="shared" si="0"/>
        <v>184.1</v>
      </c>
      <c r="G12" s="945" t="s">
        <v>109</v>
      </c>
      <c r="H12" s="946">
        <v>125</v>
      </c>
      <c r="I12" s="275">
        <f t="shared" si="4"/>
        <v>183.49999999999991</v>
      </c>
      <c r="K12" s="195"/>
      <c r="L12" s="296">
        <f t="shared" si="5"/>
        <v>0</v>
      </c>
      <c r="M12" s="243"/>
      <c r="N12" s="264"/>
      <c r="O12" s="293"/>
      <c r="P12" s="1170">
        <f t="shared" si="1"/>
        <v>0</v>
      </c>
      <c r="Q12" s="1171"/>
      <c r="R12" s="1002"/>
      <c r="S12" s="1165">
        <f t="shared" si="6"/>
        <v>0</v>
      </c>
      <c r="U12" s="195"/>
      <c r="V12" s="296">
        <f t="shared" si="7"/>
        <v>17</v>
      </c>
      <c r="W12" s="243"/>
      <c r="X12" s="334"/>
      <c r="Y12" s="1041"/>
      <c r="Z12" s="334">
        <f t="shared" si="2"/>
        <v>0</v>
      </c>
      <c r="AA12" s="1042"/>
      <c r="AB12" s="301"/>
      <c r="AC12" s="275">
        <f t="shared" si="8"/>
        <v>194.27999999999997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3">
        <v>122.14</v>
      </c>
      <c r="E13" s="944">
        <v>44667</v>
      </c>
      <c r="F13" s="943">
        <f t="shared" si="0"/>
        <v>122.14</v>
      </c>
      <c r="G13" s="945" t="s">
        <v>111</v>
      </c>
      <c r="H13" s="946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/>
      <c r="N13" s="264"/>
      <c r="O13" s="293"/>
      <c r="P13" s="1170">
        <f t="shared" si="1"/>
        <v>0</v>
      </c>
      <c r="Q13" s="1171"/>
      <c r="R13" s="1002"/>
      <c r="S13" s="1165">
        <f t="shared" si="6"/>
        <v>0</v>
      </c>
      <c r="U13" s="82" t="s">
        <v>33</v>
      </c>
      <c r="V13" s="296">
        <f t="shared" si="7"/>
        <v>17</v>
      </c>
      <c r="W13" s="243"/>
      <c r="X13" s="334"/>
      <c r="Y13" s="1041"/>
      <c r="Z13" s="334">
        <f t="shared" si="2"/>
        <v>0</v>
      </c>
      <c r="AA13" s="1042"/>
      <c r="AB13" s="301"/>
      <c r="AC13" s="275">
        <f t="shared" si="8"/>
        <v>194.27999999999997</v>
      </c>
    </row>
    <row r="14" spans="1:29" x14ac:dyDescent="0.25">
      <c r="A14" s="73"/>
      <c r="B14" s="296">
        <f t="shared" si="3"/>
        <v>4</v>
      </c>
      <c r="C14" s="243">
        <v>1</v>
      </c>
      <c r="D14" s="334">
        <v>11.89</v>
      </c>
      <c r="E14" s="1041">
        <v>44726</v>
      </c>
      <c r="F14" s="334">
        <f t="shared" si="0"/>
        <v>11.89</v>
      </c>
      <c r="G14" s="1042" t="s">
        <v>602</v>
      </c>
      <c r="H14" s="301">
        <v>100</v>
      </c>
      <c r="I14" s="275">
        <f t="shared" si="4"/>
        <v>49.469999999999914</v>
      </c>
      <c r="K14" s="73"/>
      <c r="L14" s="296">
        <f t="shared" si="5"/>
        <v>0</v>
      </c>
      <c r="M14" s="243"/>
      <c r="N14" s="264"/>
      <c r="O14" s="293"/>
      <c r="P14" s="1170">
        <f t="shared" si="1"/>
        <v>0</v>
      </c>
      <c r="Q14" s="1171"/>
      <c r="R14" s="1002"/>
      <c r="S14" s="1165">
        <f t="shared" si="6"/>
        <v>0</v>
      </c>
      <c r="U14" s="73"/>
      <c r="V14" s="296">
        <f t="shared" si="7"/>
        <v>17</v>
      </c>
      <c r="W14" s="243"/>
      <c r="X14" s="334"/>
      <c r="Y14" s="1041"/>
      <c r="Z14" s="334">
        <f t="shared" si="2"/>
        <v>0</v>
      </c>
      <c r="AA14" s="1042"/>
      <c r="AB14" s="301"/>
      <c r="AC14" s="275">
        <f t="shared" si="8"/>
        <v>194.27999999999997</v>
      </c>
    </row>
    <row r="15" spans="1:29" x14ac:dyDescent="0.25">
      <c r="A15" s="73"/>
      <c r="B15" s="296">
        <f t="shared" si="3"/>
        <v>4</v>
      </c>
      <c r="C15" s="243"/>
      <c r="D15" s="334"/>
      <c r="E15" s="1041"/>
      <c r="F15" s="1344">
        <f t="shared" si="0"/>
        <v>0</v>
      </c>
      <c r="G15" s="1345"/>
      <c r="H15" s="1177"/>
      <c r="I15" s="1165">
        <f t="shared" si="4"/>
        <v>49.469999999999914</v>
      </c>
      <c r="K15" s="73"/>
      <c r="L15" s="296">
        <f t="shared" si="5"/>
        <v>0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0</v>
      </c>
      <c r="U15" s="73"/>
      <c r="V15" s="296">
        <f t="shared" si="7"/>
        <v>17</v>
      </c>
      <c r="W15" s="243"/>
      <c r="X15" s="334"/>
      <c r="Y15" s="1041"/>
      <c r="Z15" s="334">
        <f t="shared" si="2"/>
        <v>0</v>
      </c>
      <c r="AA15" s="1042"/>
      <c r="AB15" s="301"/>
      <c r="AC15" s="275">
        <f t="shared" si="8"/>
        <v>194.27999999999997</v>
      </c>
    </row>
    <row r="16" spans="1:29" x14ac:dyDescent="0.25">
      <c r="B16" s="296">
        <f t="shared" si="3"/>
        <v>4</v>
      </c>
      <c r="C16" s="73"/>
      <c r="D16" s="334"/>
      <c r="E16" s="1041"/>
      <c r="F16" s="1344">
        <f t="shared" si="0"/>
        <v>0</v>
      </c>
      <c r="G16" s="1345"/>
      <c r="H16" s="1177"/>
      <c r="I16" s="1165">
        <f t="shared" si="4"/>
        <v>49.469999999999914</v>
      </c>
      <c r="L16" s="296">
        <f t="shared" si="5"/>
        <v>0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0</v>
      </c>
      <c r="V16" s="296">
        <f t="shared" si="7"/>
        <v>17</v>
      </c>
      <c r="W16" s="73"/>
      <c r="X16" s="334"/>
      <c r="Y16" s="1041"/>
      <c r="Z16" s="334">
        <f t="shared" si="2"/>
        <v>0</v>
      </c>
      <c r="AA16" s="1042"/>
      <c r="AB16" s="301"/>
      <c r="AC16" s="275">
        <f t="shared" si="8"/>
        <v>194.27999999999997</v>
      </c>
    </row>
    <row r="17" spans="1:29" x14ac:dyDescent="0.25">
      <c r="B17" s="296">
        <f t="shared" si="3"/>
        <v>0</v>
      </c>
      <c r="C17" s="73">
        <v>4</v>
      </c>
      <c r="D17" s="334"/>
      <c r="E17" s="1041"/>
      <c r="F17" s="1344">
        <v>49.47</v>
      </c>
      <c r="G17" s="1345"/>
      <c r="H17" s="1177"/>
      <c r="I17" s="1165">
        <f t="shared" si="4"/>
        <v>-8.5265128291212022E-14</v>
      </c>
      <c r="L17" s="296">
        <f t="shared" si="5"/>
        <v>0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0</v>
      </c>
      <c r="V17" s="296">
        <f t="shared" si="7"/>
        <v>17</v>
      </c>
      <c r="W17" s="73"/>
      <c r="X17" s="334"/>
      <c r="Y17" s="1041"/>
      <c r="Z17" s="334">
        <f t="shared" si="2"/>
        <v>0</v>
      </c>
      <c r="AA17" s="1042"/>
      <c r="AB17" s="301"/>
      <c r="AC17" s="275">
        <f t="shared" si="8"/>
        <v>194.27999999999997</v>
      </c>
    </row>
    <row r="18" spans="1:29" x14ac:dyDescent="0.25">
      <c r="A18" s="122"/>
      <c r="B18" s="296">
        <f t="shared" si="3"/>
        <v>0</v>
      </c>
      <c r="C18" s="73"/>
      <c r="D18" s="334"/>
      <c r="E18" s="1041"/>
      <c r="F18" s="1344">
        <f t="shared" si="0"/>
        <v>0</v>
      </c>
      <c r="G18" s="1345"/>
      <c r="H18" s="1177"/>
      <c r="I18" s="1165">
        <f t="shared" si="4"/>
        <v>-8.5265128291212022E-14</v>
      </c>
      <c r="K18" s="122"/>
      <c r="L18" s="296">
        <f t="shared" si="5"/>
        <v>0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0</v>
      </c>
      <c r="U18" s="122"/>
      <c r="V18" s="296">
        <f t="shared" si="7"/>
        <v>17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194.27999999999997</v>
      </c>
    </row>
    <row r="19" spans="1:29" x14ac:dyDescent="0.25">
      <c r="A19" s="122"/>
      <c r="B19" s="296">
        <f t="shared" si="3"/>
        <v>0</v>
      </c>
      <c r="C19" s="15"/>
      <c r="D19" s="943"/>
      <c r="E19" s="944"/>
      <c r="F19" s="943">
        <f t="shared" si="0"/>
        <v>0</v>
      </c>
      <c r="G19" s="945"/>
      <c r="H19" s="946"/>
      <c r="I19" s="275">
        <f t="shared" si="4"/>
        <v>-8.5265128291212022E-14</v>
      </c>
      <c r="K19" s="122"/>
      <c r="L19" s="296">
        <f t="shared" si="5"/>
        <v>0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0</v>
      </c>
      <c r="U19" s="122"/>
      <c r="V19" s="296">
        <f t="shared" si="7"/>
        <v>17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194.27999999999997</v>
      </c>
    </row>
    <row r="20" spans="1:29" x14ac:dyDescent="0.25">
      <c r="A20" s="122"/>
      <c r="B20" s="83">
        <f t="shared" si="3"/>
        <v>0</v>
      </c>
      <c r="C20" s="15"/>
      <c r="D20" s="943"/>
      <c r="E20" s="944"/>
      <c r="F20" s="943">
        <f t="shared" si="0"/>
        <v>0</v>
      </c>
      <c r="G20" s="945"/>
      <c r="H20" s="946"/>
      <c r="I20" s="275">
        <f t="shared" si="4"/>
        <v>-8.5265128291212022E-14</v>
      </c>
      <c r="K20" s="122"/>
      <c r="L20" s="83">
        <f t="shared" si="5"/>
        <v>0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0</v>
      </c>
      <c r="U20" s="122"/>
      <c r="V20" s="83">
        <f t="shared" si="7"/>
        <v>17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194.27999999999997</v>
      </c>
    </row>
    <row r="21" spans="1:29" x14ac:dyDescent="0.25">
      <c r="A21" s="122"/>
      <c r="B21" s="83">
        <f t="shared" si="3"/>
        <v>0</v>
      </c>
      <c r="C21" s="15"/>
      <c r="D21" s="943"/>
      <c r="E21" s="944"/>
      <c r="F21" s="943">
        <f t="shared" si="0"/>
        <v>0</v>
      </c>
      <c r="G21" s="945"/>
      <c r="H21" s="946"/>
      <c r="I21" s="275">
        <f t="shared" si="4"/>
        <v>-8.5265128291212022E-14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17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194.27999999999997</v>
      </c>
    </row>
    <row r="22" spans="1:29" x14ac:dyDescent="0.25">
      <c r="A22" s="122"/>
      <c r="B22" s="281">
        <f t="shared" si="3"/>
        <v>0</v>
      </c>
      <c r="C22" s="15"/>
      <c r="D22" s="943"/>
      <c r="E22" s="944"/>
      <c r="F22" s="943">
        <f t="shared" si="0"/>
        <v>0</v>
      </c>
      <c r="G22" s="945"/>
      <c r="H22" s="946"/>
      <c r="I22" s="275">
        <f t="shared" si="4"/>
        <v>-8.5265128291212022E-14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17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194.27999999999997</v>
      </c>
    </row>
    <row r="23" spans="1:29" x14ac:dyDescent="0.25">
      <c r="A23" s="123"/>
      <c r="B23" s="281">
        <f t="shared" si="3"/>
        <v>0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-8.5265128291212022E-14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17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194.27999999999997</v>
      </c>
    </row>
    <row r="24" spans="1:29" x14ac:dyDescent="0.25">
      <c r="A24" s="122"/>
      <c r="B24" s="281">
        <f t="shared" si="3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-8.5265128291212022E-14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17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194.27999999999997</v>
      </c>
    </row>
    <row r="25" spans="1:29" x14ac:dyDescent="0.25">
      <c r="A25" s="122"/>
      <c r="B25" s="281">
        <f t="shared" si="3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-8.5265128291212022E-14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17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194.27999999999997</v>
      </c>
    </row>
    <row r="26" spans="1:29" x14ac:dyDescent="0.25">
      <c r="A26" s="122"/>
      <c r="B26" s="195">
        <f t="shared" si="3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-8.5265128291212022E-14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17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194.27999999999997</v>
      </c>
    </row>
    <row r="27" spans="1:29" x14ac:dyDescent="0.25">
      <c r="A27" s="122"/>
      <c r="B27" s="281">
        <f t="shared" si="3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-8.5265128291212022E-14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17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194.27999999999997</v>
      </c>
    </row>
    <row r="28" spans="1:29" x14ac:dyDescent="0.25">
      <c r="A28" s="122"/>
      <c r="B28" s="195">
        <f t="shared" si="3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-8.5265128291212022E-14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17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194.27999999999997</v>
      </c>
    </row>
    <row r="29" spans="1:29" x14ac:dyDescent="0.25">
      <c r="A29" s="122"/>
      <c r="B29" s="281">
        <f t="shared" si="3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-8.5265128291212022E-14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17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194.27999999999997</v>
      </c>
    </row>
    <row r="30" spans="1:29" x14ac:dyDescent="0.25">
      <c r="A30" s="122"/>
      <c r="B30" s="281">
        <f t="shared" si="3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-8.5265128291212022E-14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17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194.27999999999997</v>
      </c>
    </row>
    <row r="31" spans="1:29" x14ac:dyDescent="0.25">
      <c r="A31" s="122"/>
      <c r="B31" s="281">
        <f t="shared" si="3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-8.5265128291212022E-14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17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194.27999999999997</v>
      </c>
    </row>
    <row r="32" spans="1:29" x14ac:dyDescent="0.25">
      <c r="A32" s="122"/>
      <c r="B32" s="281">
        <f t="shared" si="3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-8.5265128291212022E-14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17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194.27999999999997</v>
      </c>
    </row>
    <row r="33" spans="1:29" x14ac:dyDescent="0.25">
      <c r="A33" s="122"/>
      <c r="B33" s="281">
        <f t="shared" si="3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-8.5265128291212022E-14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17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194.27999999999997</v>
      </c>
    </row>
    <row r="34" spans="1:29" x14ac:dyDescent="0.25">
      <c r="A34" s="122"/>
      <c r="B34" s="281">
        <f t="shared" si="3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-8.5265128291212022E-14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17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194.27999999999997</v>
      </c>
    </row>
    <row r="35" spans="1:29" x14ac:dyDescent="0.25">
      <c r="A35" s="122"/>
      <c r="B35" s="281">
        <f t="shared" si="3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-8.5265128291212022E-14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17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194.27999999999997</v>
      </c>
    </row>
    <row r="36" spans="1:29" x14ac:dyDescent="0.25">
      <c r="A36" s="122" t="s">
        <v>22</v>
      </c>
      <c r="B36" s="281">
        <f t="shared" si="3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-8.5265128291212022E-14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17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194.27999999999997</v>
      </c>
    </row>
    <row r="37" spans="1:29" x14ac:dyDescent="0.25">
      <c r="A37" s="123"/>
      <c r="B37" s="281">
        <f t="shared" si="3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-8.5265128291212022E-14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17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194.27999999999997</v>
      </c>
    </row>
    <row r="38" spans="1:29" x14ac:dyDescent="0.25">
      <c r="A38" s="122"/>
      <c r="B38" s="281">
        <f t="shared" si="3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-8.5265128291212022E-14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17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194.27999999999997</v>
      </c>
    </row>
    <row r="39" spans="1:29" x14ac:dyDescent="0.25">
      <c r="A39" s="122"/>
      <c r="B39" s="83">
        <f t="shared" si="3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-8.5265128291212022E-14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17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194.27999999999997</v>
      </c>
    </row>
    <row r="40" spans="1:29" x14ac:dyDescent="0.25">
      <c r="A40" s="122"/>
      <c r="B40" s="83">
        <f t="shared" si="3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-8.5265128291212022E-14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17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194.27999999999997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70</v>
      </c>
      <c r="D42" s="6">
        <f>SUM(D9:D41)</f>
        <v>814.71</v>
      </c>
      <c r="F42" s="6">
        <f>SUM(F9:F41)</f>
        <v>864.18000000000006</v>
      </c>
      <c r="M42" s="53">
        <f>SUM(M9:M41)</f>
        <v>21</v>
      </c>
      <c r="N42" s="6">
        <f>SUM(N9:N41)</f>
        <v>181.41</v>
      </c>
      <c r="P42" s="6">
        <f>SUM(P9:P41)</f>
        <v>254.06</v>
      </c>
      <c r="W42" s="53">
        <f>SUM(W9:W41)</f>
        <v>25</v>
      </c>
      <c r="X42" s="6">
        <f>SUM(X9:X41)</f>
        <v>294.76</v>
      </c>
      <c r="Z42" s="6">
        <f>SUM(Z9:Z41)</f>
        <v>294.76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11</v>
      </c>
    </row>
    <row r="46" spans="1:29" ht="15.75" thickBot="1" x14ac:dyDescent="0.3"/>
    <row r="47" spans="1:29" ht="15.75" thickBot="1" x14ac:dyDescent="0.3">
      <c r="C47" s="1262" t="s">
        <v>11</v>
      </c>
      <c r="D47" s="1263"/>
      <c r="E47" s="57">
        <f>E5+E6-F42+E7</f>
        <v>0</v>
      </c>
      <c r="F47" s="73"/>
      <c r="M47" s="1262" t="s">
        <v>11</v>
      </c>
      <c r="N47" s="1263"/>
      <c r="O47" s="57">
        <f>O5+O6-P42+O7</f>
        <v>0</v>
      </c>
      <c r="P47" s="73"/>
      <c r="W47" s="1262" t="s">
        <v>11</v>
      </c>
      <c r="X47" s="1263"/>
      <c r="Y47" s="57">
        <f>Y5+Y6-Z42+Y7</f>
        <v>121.63</v>
      </c>
      <c r="Z47" s="73"/>
    </row>
    <row r="50" spans="1:28" x14ac:dyDescent="0.25">
      <c r="A50" s="250"/>
      <c r="B50" s="1258"/>
      <c r="C50" s="733"/>
      <c r="D50" s="274"/>
      <c r="E50" s="259"/>
      <c r="F50" s="253"/>
      <c r="G50" s="260"/>
      <c r="H50" s="240"/>
      <c r="K50" s="250"/>
      <c r="L50" s="1258"/>
      <c r="M50" s="733"/>
      <c r="N50" s="274"/>
      <c r="O50" s="259"/>
      <c r="P50" s="253"/>
      <c r="Q50" s="260"/>
      <c r="R50" s="240"/>
      <c r="U50" s="250"/>
      <c r="V50" s="1258"/>
      <c r="W50" s="733"/>
      <c r="X50" s="274"/>
      <c r="Y50" s="259"/>
      <c r="Z50" s="253"/>
      <c r="AA50" s="260"/>
      <c r="AB50" s="240"/>
    </row>
    <row r="51" spans="1:28" x14ac:dyDescent="0.25">
      <c r="A51" s="250"/>
      <c r="B51" s="1258"/>
      <c r="C51" s="562"/>
      <c r="D51" s="248"/>
      <c r="E51" s="267"/>
      <c r="F51" s="253"/>
      <c r="G51" s="262"/>
      <c r="H51" s="240"/>
      <c r="K51" s="250"/>
      <c r="L51" s="1258"/>
      <c r="M51" s="562"/>
      <c r="N51" s="248"/>
      <c r="O51" s="267"/>
      <c r="P51" s="253"/>
      <c r="Q51" s="262"/>
      <c r="R51" s="240"/>
      <c r="U51" s="250"/>
      <c r="V51" s="1258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3"/>
      <c r="D52" s="248"/>
      <c r="E52" s="747"/>
      <c r="F52" s="294"/>
      <c r="G52" s="240"/>
      <c r="H52" s="240"/>
      <c r="K52" s="240"/>
      <c r="L52" s="272"/>
      <c r="M52" s="733"/>
      <c r="N52" s="248"/>
      <c r="O52" s="747"/>
      <c r="P52" s="294"/>
      <c r="Q52" s="240"/>
      <c r="R52" s="240"/>
      <c r="U52" s="240"/>
      <c r="V52" s="272"/>
      <c r="W52" s="733"/>
      <c r="X52" s="248"/>
      <c r="Y52" s="747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S83"/>
  <sheetViews>
    <sheetView workbookViewId="0">
      <pane ySplit="8" topLeftCell="A18" activePane="bottomLeft" state="frozen"/>
      <selection pane="bottomLeft" activeCell="G25" sqref="G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4" t="s">
        <v>271</v>
      </c>
      <c r="B1" s="1264"/>
      <c r="C1" s="1264"/>
      <c r="D1" s="1264"/>
      <c r="E1" s="1264"/>
      <c r="F1" s="1264"/>
      <c r="G1" s="1264"/>
      <c r="H1" s="11">
        <v>1</v>
      </c>
      <c r="K1" s="1260" t="s">
        <v>295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0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0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67" t="s">
        <v>108</v>
      </c>
      <c r="C5" s="733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67" t="s">
        <v>108</v>
      </c>
      <c r="M5" s="733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67"/>
      <c r="C6" s="562"/>
      <c r="D6" s="248"/>
      <c r="E6" s="267">
        <v>111.28</v>
      </c>
      <c r="F6" s="253">
        <v>10</v>
      </c>
      <c r="G6" s="262">
        <f>F78</f>
        <v>2060.94</v>
      </c>
      <c r="H6" s="7">
        <f>E6-G6+E7+E5-G5+E4</f>
        <v>60.389999999999873</v>
      </c>
      <c r="K6" s="250"/>
      <c r="L6" s="1267"/>
      <c r="M6" s="562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3">
        <v>92</v>
      </c>
      <c r="D7" s="248">
        <v>44702</v>
      </c>
      <c r="E7" s="747">
        <v>604.61</v>
      </c>
      <c r="F7" s="243">
        <v>53</v>
      </c>
      <c r="G7" s="240"/>
      <c r="K7" s="240"/>
      <c r="L7" s="272"/>
      <c r="M7" s="733"/>
      <c r="N7" s="248"/>
      <c r="O7" s="747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2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2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3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3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3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3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3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3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3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3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3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3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3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3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3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3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3">
        <f t="shared" si="2"/>
        <v>75</v>
      </c>
      <c r="C18" s="73">
        <v>10</v>
      </c>
      <c r="D18" s="334">
        <v>114.44</v>
      </c>
      <c r="E18" s="1041">
        <v>44712</v>
      </c>
      <c r="F18" s="334">
        <f t="shared" si="0"/>
        <v>114.44</v>
      </c>
      <c r="G18" s="1042" t="s">
        <v>484</v>
      </c>
      <c r="H18" s="301">
        <v>95</v>
      </c>
      <c r="I18" s="275">
        <f t="shared" si="3"/>
        <v>871.50000000000023</v>
      </c>
      <c r="K18" s="122"/>
      <c r="L18" s="1003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3">
        <f t="shared" si="2"/>
        <v>60</v>
      </c>
      <c r="C19" s="15">
        <v>15</v>
      </c>
      <c r="D19" s="334">
        <v>173.13</v>
      </c>
      <c r="E19" s="1041">
        <v>44714</v>
      </c>
      <c r="F19" s="334">
        <f t="shared" si="0"/>
        <v>173.13</v>
      </c>
      <c r="G19" s="1042" t="s">
        <v>507</v>
      </c>
      <c r="H19" s="301">
        <v>95</v>
      </c>
      <c r="I19" s="275">
        <f t="shared" si="3"/>
        <v>698.37000000000023</v>
      </c>
      <c r="K19" s="122"/>
      <c r="L19" s="1003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41">
        <v>44718</v>
      </c>
      <c r="F20" s="334">
        <f t="shared" si="0"/>
        <v>115.33</v>
      </c>
      <c r="G20" s="1042" t="s">
        <v>539</v>
      </c>
      <c r="H20" s="301">
        <v>98</v>
      </c>
      <c r="I20" s="275">
        <f t="shared" si="3"/>
        <v>583.04000000000019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41">
        <v>44720</v>
      </c>
      <c r="F21" s="334">
        <f t="shared" si="0"/>
        <v>108.72</v>
      </c>
      <c r="G21" s="1042" t="s">
        <v>560</v>
      </c>
      <c r="H21" s="301">
        <v>98</v>
      </c>
      <c r="I21" s="275">
        <f t="shared" si="3"/>
        <v>474.32000000000016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41">
        <v>44722</v>
      </c>
      <c r="F22" s="334">
        <f t="shared" si="0"/>
        <v>118.23</v>
      </c>
      <c r="G22" s="1042" t="s">
        <v>576</v>
      </c>
      <c r="H22" s="301">
        <v>98</v>
      </c>
      <c r="I22" s="275">
        <f t="shared" si="3"/>
        <v>356.09000000000015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41">
        <v>44725</v>
      </c>
      <c r="F23" s="334">
        <f t="shared" si="0"/>
        <v>177.35</v>
      </c>
      <c r="G23" s="1042" t="s">
        <v>595</v>
      </c>
      <c r="H23" s="301">
        <v>98</v>
      </c>
      <c r="I23" s="275">
        <f t="shared" si="3"/>
        <v>178.74000000000015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41">
        <v>44729</v>
      </c>
      <c r="F24" s="334">
        <f t="shared" si="0"/>
        <v>118.35</v>
      </c>
      <c r="G24" s="1042" t="s">
        <v>626</v>
      </c>
      <c r="H24" s="301">
        <v>98</v>
      </c>
      <c r="I24" s="275">
        <f t="shared" si="3"/>
        <v>60.390000000000157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5</v>
      </c>
      <c r="C25" s="15"/>
      <c r="D25" s="334"/>
      <c r="E25" s="1041"/>
      <c r="F25" s="334">
        <f t="shared" si="0"/>
        <v>0</v>
      </c>
      <c r="G25" s="1042"/>
      <c r="H25" s="301"/>
      <c r="I25" s="275">
        <f t="shared" si="3"/>
        <v>60.390000000000157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5</v>
      </c>
      <c r="C26" s="15"/>
      <c r="D26" s="334"/>
      <c r="E26" s="1041"/>
      <c r="F26" s="334">
        <f t="shared" si="0"/>
        <v>0</v>
      </c>
      <c r="G26" s="1042"/>
      <c r="H26" s="301"/>
      <c r="I26" s="275">
        <f t="shared" si="3"/>
        <v>60.390000000000157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5</v>
      </c>
      <c r="C27" s="15"/>
      <c r="D27" s="334"/>
      <c r="E27" s="1041"/>
      <c r="F27" s="334">
        <f t="shared" si="0"/>
        <v>0</v>
      </c>
      <c r="G27" s="1042"/>
      <c r="H27" s="301"/>
      <c r="I27" s="275">
        <f t="shared" si="3"/>
        <v>60.390000000000157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5</v>
      </c>
      <c r="C28" s="15"/>
      <c r="D28" s="334"/>
      <c r="E28" s="1041"/>
      <c r="F28" s="334">
        <f t="shared" si="0"/>
        <v>0</v>
      </c>
      <c r="G28" s="1042"/>
      <c r="H28" s="301"/>
      <c r="I28" s="275">
        <f t="shared" si="3"/>
        <v>60.390000000000157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5</v>
      </c>
      <c r="C29" s="15"/>
      <c r="D29" s="334"/>
      <c r="E29" s="1041"/>
      <c r="F29" s="334">
        <f t="shared" si="0"/>
        <v>0</v>
      </c>
      <c r="G29" s="1042"/>
      <c r="H29" s="301"/>
      <c r="I29" s="275">
        <f t="shared" si="3"/>
        <v>60.390000000000157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5</v>
      </c>
      <c r="C30" s="15"/>
      <c r="D30" s="334"/>
      <c r="E30" s="1041"/>
      <c r="F30" s="334">
        <f t="shared" si="0"/>
        <v>0</v>
      </c>
      <c r="G30" s="1042"/>
      <c r="H30" s="301"/>
      <c r="I30" s="275">
        <f t="shared" si="3"/>
        <v>60.390000000000157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5</v>
      </c>
      <c r="C31" s="15"/>
      <c r="D31" s="334"/>
      <c r="E31" s="1041"/>
      <c r="F31" s="334">
        <f t="shared" si="0"/>
        <v>0</v>
      </c>
      <c r="G31" s="1042"/>
      <c r="H31" s="301"/>
      <c r="I31" s="275">
        <f t="shared" si="3"/>
        <v>60.390000000000157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5</v>
      </c>
      <c r="C32" s="15"/>
      <c r="D32" s="334"/>
      <c r="E32" s="1041"/>
      <c r="F32" s="334">
        <f t="shared" si="0"/>
        <v>0</v>
      </c>
      <c r="G32" s="1042"/>
      <c r="H32" s="301"/>
      <c r="I32" s="275">
        <f t="shared" si="3"/>
        <v>60.390000000000157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60.390000000000157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60.390000000000157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60.390000000000157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60.390000000000157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60.390000000000157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60.390000000000157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60.390000000000157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60.390000000000157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60.390000000000157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60.390000000000157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60.390000000000157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60.390000000000157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60.390000000000157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60.390000000000157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60.390000000000157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60.390000000000157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60.390000000000157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60.390000000000157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60.390000000000157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60.390000000000157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60.390000000000157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60.390000000000157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60.390000000000157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60.390000000000157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60.390000000000157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60.390000000000157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60.390000000000157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60.390000000000157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60.390000000000157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60.390000000000157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60.390000000000157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60.390000000000157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60.390000000000157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60.390000000000157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60.390000000000157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60.390000000000157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60.390000000000157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60.390000000000157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60.390000000000157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60.390000000000157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60.390000000000157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60.390000000000157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60.390000000000157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60.390000000000157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178</v>
      </c>
      <c r="D78" s="6">
        <f>SUM(D9:D77)</f>
        <v>2060.94</v>
      </c>
      <c r="F78" s="6">
        <f>SUM(F9:F77)</f>
        <v>2060.94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-29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62" t="s">
        <v>11</v>
      </c>
      <c r="D83" s="1263"/>
      <c r="E83" s="57">
        <f>E5+E6-F78+E7</f>
        <v>-343.36</v>
      </c>
      <c r="F83" s="73"/>
      <c r="M83" s="1262" t="s">
        <v>11</v>
      </c>
      <c r="N83" s="1263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S84"/>
  <sheetViews>
    <sheetView zoomScaleNormal="100" workbookViewId="0">
      <pane ySplit="9" topLeftCell="A45" activePane="bottomLeft" state="frozen"/>
      <selection pane="bottomLeft" activeCell="G50" sqref="G5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  <c r="K1" s="1260" t="s">
        <v>279</v>
      </c>
      <c r="L1" s="1260"/>
      <c r="M1" s="1260"/>
      <c r="N1" s="1260"/>
      <c r="O1" s="1260"/>
      <c r="P1" s="1260"/>
      <c r="Q1" s="12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4"/>
      <c r="B4" s="1268" t="s">
        <v>75</v>
      </c>
      <c r="C4" s="322"/>
      <c r="D4" s="248"/>
      <c r="E4" s="719"/>
      <c r="F4" s="243"/>
      <c r="G4" s="160"/>
      <c r="H4" s="160"/>
      <c r="K4" s="654"/>
      <c r="L4" s="1268" t="s">
        <v>75</v>
      </c>
      <c r="M4" s="322"/>
      <c r="N4" s="248"/>
      <c r="O4" s="719"/>
      <c r="P4" s="243"/>
      <c r="Q4" s="160"/>
      <c r="R4" s="160"/>
    </row>
    <row r="5" spans="1:19" ht="31.5" x14ac:dyDescent="0.25">
      <c r="A5" s="867" t="s">
        <v>102</v>
      </c>
      <c r="B5" s="1267"/>
      <c r="C5" s="322">
        <v>128.5</v>
      </c>
      <c r="D5" s="248">
        <v>44692</v>
      </c>
      <c r="E5" s="719">
        <v>17106.91</v>
      </c>
      <c r="F5" s="243">
        <v>601</v>
      </c>
      <c r="G5" s="260"/>
      <c r="K5" s="1138" t="s">
        <v>421</v>
      </c>
      <c r="L5" s="1267"/>
      <c r="M5" s="322">
        <v>123.5</v>
      </c>
      <c r="N5" s="248">
        <v>44735</v>
      </c>
      <c r="O5" s="719">
        <v>5005.3900000000003</v>
      </c>
      <c r="P5" s="243">
        <v>193</v>
      </c>
      <c r="Q5" s="260"/>
    </row>
    <row r="6" spans="1:19" x14ac:dyDescent="0.25">
      <c r="A6" s="864"/>
      <c r="B6" s="1267"/>
      <c r="C6" s="574"/>
      <c r="D6" s="248"/>
      <c r="E6" s="720"/>
      <c r="F6" s="73"/>
      <c r="G6" s="262">
        <f>F79</f>
        <v>12420.399999999998</v>
      </c>
      <c r="H6" s="7">
        <f>E6-G6+E7+E5-G5+E4</f>
        <v>4686.510000000002</v>
      </c>
      <c r="K6" s="864"/>
      <c r="L6" s="1267"/>
      <c r="M6" s="574"/>
      <c r="N6" s="248"/>
      <c r="O6" s="720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3"/>
      <c r="B7" s="272"/>
      <c r="C7" s="283"/>
      <c r="D7" s="274"/>
      <c r="E7" s="719"/>
      <c r="F7" s="243"/>
      <c r="G7" s="240"/>
      <c r="K7" s="863"/>
      <c r="L7" s="272"/>
      <c r="M7" s="283"/>
      <c r="N7" s="274"/>
      <c r="O7" s="719"/>
      <c r="P7" s="243"/>
      <c r="Q7" s="240"/>
    </row>
    <row r="8" spans="1:19" ht="15.75" thickBot="1" x14ac:dyDescent="0.3">
      <c r="A8" s="654"/>
      <c r="B8" s="272"/>
      <c r="C8" s="283"/>
      <c r="D8" s="274"/>
      <c r="E8" s="719"/>
      <c r="F8" s="243"/>
      <c r="G8" s="240"/>
      <c r="K8" s="654"/>
      <c r="L8" s="272"/>
      <c r="M8" s="283"/>
      <c r="N8" s="274"/>
      <c r="O8" s="719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2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2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2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387</v>
      </c>
      <c r="C28" s="15">
        <v>2</v>
      </c>
      <c r="D28" s="857">
        <v>57.6</v>
      </c>
      <c r="E28" s="858">
        <v>44711</v>
      </c>
      <c r="F28" s="857">
        <f t="shared" si="0"/>
        <v>57.6</v>
      </c>
      <c r="G28" s="421" t="s">
        <v>476</v>
      </c>
      <c r="H28" s="422">
        <v>134</v>
      </c>
      <c r="I28" s="275">
        <f t="shared" si="3"/>
        <v>11029.949999999999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386</v>
      </c>
      <c r="C29" s="15">
        <v>1</v>
      </c>
      <c r="D29" s="857">
        <v>28.62</v>
      </c>
      <c r="E29" s="858">
        <v>44713</v>
      </c>
      <c r="F29" s="857">
        <f t="shared" si="0"/>
        <v>28.62</v>
      </c>
      <c r="G29" s="421" t="s">
        <v>495</v>
      </c>
      <c r="H29" s="422">
        <v>134</v>
      </c>
      <c r="I29" s="275">
        <f t="shared" si="3"/>
        <v>11001.329999999998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384</v>
      </c>
      <c r="C30" s="15">
        <v>2</v>
      </c>
      <c r="D30" s="857">
        <v>65.59</v>
      </c>
      <c r="E30" s="858">
        <v>44713</v>
      </c>
      <c r="F30" s="857">
        <f t="shared" si="0"/>
        <v>65.59</v>
      </c>
      <c r="G30" s="421" t="s">
        <v>496</v>
      </c>
      <c r="H30" s="422">
        <v>134</v>
      </c>
      <c r="I30" s="275">
        <f t="shared" si="3"/>
        <v>10935.739999999998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354</v>
      </c>
      <c r="C31" s="15">
        <v>30</v>
      </c>
      <c r="D31" s="857">
        <v>844.93</v>
      </c>
      <c r="E31" s="858">
        <v>44713</v>
      </c>
      <c r="F31" s="857">
        <f t="shared" si="0"/>
        <v>844.93</v>
      </c>
      <c r="G31" s="421" t="s">
        <v>501</v>
      </c>
      <c r="H31" s="422">
        <v>134</v>
      </c>
      <c r="I31" s="275">
        <f t="shared" si="3"/>
        <v>10090.809999999998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349</v>
      </c>
      <c r="C32" s="15">
        <v>5</v>
      </c>
      <c r="D32" s="857">
        <v>143.97</v>
      </c>
      <c r="E32" s="858">
        <v>44714</v>
      </c>
      <c r="F32" s="857">
        <f t="shared" si="0"/>
        <v>143.97</v>
      </c>
      <c r="G32" s="421" t="s">
        <v>505</v>
      </c>
      <c r="H32" s="422">
        <v>134</v>
      </c>
      <c r="I32" s="275">
        <f t="shared" si="3"/>
        <v>9946.8399999999983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319</v>
      </c>
      <c r="C33" s="15">
        <v>30</v>
      </c>
      <c r="D33" s="857">
        <v>883.8</v>
      </c>
      <c r="E33" s="858">
        <v>44715</v>
      </c>
      <c r="F33" s="857">
        <f t="shared" si="0"/>
        <v>883.8</v>
      </c>
      <c r="G33" s="421" t="s">
        <v>517</v>
      </c>
      <c r="H33" s="422">
        <v>134</v>
      </c>
      <c r="I33" s="275">
        <f t="shared" si="3"/>
        <v>9063.0399999999991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318</v>
      </c>
      <c r="C34" s="15">
        <v>1</v>
      </c>
      <c r="D34" s="857">
        <v>23.45</v>
      </c>
      <c r="E34" s="858">
        <v>44716</v>
      </c>
      <c r="F34" s="857">
        <f t="shared" si="0"/>
        <v>23.45</v>
      </c>
      <c r="G34" s="421" t="s">
        <v>511</v>
      </c>
      <c r="H34" s="422">
        <v>134</v>
      </c>
      <c r="I34" s="275">
        <f t="shared" si="3"/>
        <v>9039.5899999999983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288</v>
      </c>
      <c r="C35" s="15">
        <v>30</v>
      </c>
      <c r="D35" s="857">
        <v>841.52</v>
      </c>
      <c r="E35" s="858">
        <v>44716</v>
      </c>
      <c r="F35" s="857">
        <f t="shared" si="0"/>
        <v>841.52</v>
      </c>
      <c r="G35" s="421" t="s">
        <v>533</v>
      </c>
      <c r="H35" s="422">
        <v>134</v>
      </c>
      <c r="I35" s="275">
        <f t="shared" si="3"/>
        <v>8198.0699999999979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283</v>
      </c>
      <c r="C36" s="15">
        <v>5</v>
      </c>
      <c r="D36" s="857">
        <v>141.88</v>
      </c>
      <c r="E36" s="858">
        <v>44718</v>
      </c>
      <c r="F36" s="857">
        <f t="shared" si="0"/>
        <v>141.88</v>
      </c>
      <c r="G36" s="421" t="s">
        <v>539</v>
      </c>
      <c r="H36" s="422">
        <v>134</v>
      </c>
      <c r="I36" s="275">
        <f t="shared" si="3"/>
        <v>8056.1899999999978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7">
        <v>27.08</v>
      </c>
      <c r="E37" s="858">
        <v>44718</v>
      </c>
      <c r="F37" s="857">
        <f t="shared" si="0"/>
        <v>27.08</v>
      </c>
      <c r="G37" s="421" t="s">
        <v>545</v>
      </c>
      <c r="H37" s="422">
        <v>134</v>
      </c>
      <c r="I37" s="275">
        <f t="shared" si="3"/>
        <v>8029.1099999999979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252</v>
      </c>
      <c r="C38" s="15">
        <v>30</v>
      </c>
      <c r="D38" s="857">
        <v>871.72</v>
      </c>
      <c r="E38" s="858">
        <v>44720</v>
      </c>
      <c r="F38" s="857">
        <f t="shared" si="0"/>
        <v>871.72</v>
      </c>
      <c r="G38" s="421" t="s">
        <v>560</v>
      </c>
      <c r="H38" s="422">
        <v>134</v>
      </c>
      <c r="I38" s="275">
        <f t="shared" si="3"/>
        <v>7157.3899999999976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251</v>
      </c>
      <c r="C39" s="15">
        <v>1</v>
      </c>
      <c r="D39" s="857">
        <v>25.58</v>
      </c>
      <c r="E39" s="858">
        <v>44721</v>
      </c>
      <c r="F39" s="857">
        <f t="shared" si="0"/>
        <v>25.58</v>
      </c>
      <c r="G39" s="421" t="s">
        <v>557</v>
      </c>
      <c r="H39" s="422">
        <v>134</v>
      </c>
      <c r="I39" s="275">
        <f t="shared" si="3"/>
        <v>7131.8099999999977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241</v>
      </c>
      <c r="C40" s="15">
        <v>10</v>
      </c>
      <c r="D40" s="857">
        <v>269.57</v>
      </c>
      <c r="E40" s="858">
        <v>44722</v>
      </c>
      <c r="F40" s="857">
        <f t="shared" si="0"/>
        <v>269.57</v>
      </c>
      <c r="G40" s="421" t="s">
        <v>576</v>
      </c>
      <c r="H40" s="422">
        <v>134</v>
      </c>
      <c r="I40" s="275">
        <f t="shared" si="3"/>
        <v>6862.239999999998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211</v>
      </c>
      <c r="C41" s="15">
        <v>30</v>
      </c>
      <c r="D41" s="857">
        <v>833.79</v>
      </c>
      <c r="E41" s="858">
        <v>44722</v>
      </c>
      <c r="F41" s="857">
        <f t="shared" si="0"/>
        <v>833.79</v>
      </c>
      <c r="G41" s="421" t="s">
        <v>577</v>
      </c>
      <c r="H41" s="422">
        <v>134</v>
      </c>
      <c r="I41" s="275">
        <f t="shared" si="3"/>
        <v>6028.449999999998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210</v>
      </c>
      <c r="C42" s="15">
        <v>1</v>
      </c>
      <c r="D42" s="857">
        <v>26.26</v>
      </c>
      <c r="E42" s="858">
        <v>44725</v>
      </c>
      <c r="F42" s="857">
        <f t="shared" si="0"/>
        <v>26.26</v>
      </c>
      <c r="G42" s="421" t="s">
        <v>593</v>
      </c>
      <c r="H42" s="422">
        <v>134</v>
      </c>
      <c r="I42" s="275">
        <f t="shared" si="3"/>
        <v>6002.1899999999978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208</v>
      </c>
      <c r="C43" s="15">
        <v>2</v>
      </c>
      <c r="D43" s="857">
        <v>62.19</v>
      </c>
      <c r="E43" s="858">
        <v>44725</v>
      </c>
      <c r="F43" s="857">
        <f t="shared" si="0"/>
        <v>62.19</v>
      </c>
      <c r="G43" s="421" t="s">
        <v>596</v>
      </c>
      <c r="H43" s="422">
        <v>139</v>
      </c>
      <c r="I43" s="275">
        <f t="shared" si="3"/>
        <v>5939.9999999999982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203</v>
      </c>
      <c r="C44" s="15">
        <v>5</v>
      </c>
      <c r="D44" s="857">
        <v>141.97999999999999</v>
      </c>
      <c r="E44" s="858">
        <v>44726</v>
      </c>
      <c r="F44" s="857">
        <f t="shared" si="0"/>
        <v>141.97999999999999</v>
      </c>
      <c r="G44" s="421" t="s">
        <v>597</v>
      </c>
      <c r="H44" s="422">
        <v>134</v>
      </c>
      <c r="I44" s="275">
        <f t="shared" si="3"/>
        <v>5798.0199999999986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202</v>
      </c>
      <c r="C45" s="15">
        <v>1</v>
      </c>
      <c r="D45" s="857">
        <v>32.299999999999997</v>
      </c>
      <c r="E45" s="858">
        <v>44727</v>
      </c>
      <c r="F45" s="857">
        <f t="shared" si="0"/>
        <v>32.299999999999997</v>
      </c>
      <c r="G45" s="421" t="s">
        <v>605</v>
      </c>
      <c r="H45" s="422">
        <v>134</v>
      </c>
      <c r="I45" s="275">
        <f t="shared" si="3"/>
        <v>5765.7199999999984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172</v>
      </c>
      <c r="C46" s="15">
        <v>30</v>
      </c>
      <c r="D46" s="857">
        <v>880.4</v>
      </c>
      <c r="E46" s="858">
        <v>44727</v>
      </c>
      <c r="F46" s="857">
        <f t="shared" si="0"/>
        <v>880.4</v>
      </c>
      <c r="G46" s="421" t="s">
        <v>606</v>
      </c>
      <c r="H46" s="422">
        <v>134</v>
      </c>
      <c r="I46" s="275">
        <f t="shared" si="3"/>
        <v>4885.3199999999988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171</v>
      </c>
      <c r="C47" s="15">
        <v>1</v>
      </c>
      <c r="D47" s="857">
        <v>29.89</v>
      </c>
      <c r="E47" s="858">
        <v>44728</v>
      </c>
      <c r="F47" s="857">
        <f t="shared" si="0"/>
        <v>29.89</v>
      </c>
      <c r="G47" s="421" t="s">
        <v>610</v>
      </c>
      <c r="H47" s="422">
        <v>134</v>
      </c>
      <c r="I47" s="275">
        <f t="shared" si="3"/>
        <v>4855.4299999999985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170</v>
      </c>
      <c r="C48" s="15">
        <v>1</v>
      </c>
      <c r="D48" s="857">
        <v>29.35</v>
      </c>
      <c r="E48" s="858">
        <v>44730</v>
      </c>
      <c r="F48" s="857">
        <f t="shared" si="0"/>
        <v>29.35</v>
      </c>
      <c r="G48" s="421" t="s">
        <v>632</v>
      </c>
      <c r="H48" s="422">
        <v>134</v>
      </c>
      <c r="I48" s="275">
        <f t="shared" si="3"/>
        <v>4826.0799999999981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165</v>
      </c>
      <c r="C49" s="15">
        <v>5</v>
      </c>
      <c r="D49" s="857">
        <v>139.57</v>
      </c>
      <c r="E49" s="858">
        <v>44730</v>
      </c>
      <c r="F49" s="857">
        <f t="shared" si="0"/>
        <v>139.57</v>
      </c>
      <c r="G49" s="421" t="s">
        <v>636</v>
      </c>
      <c r="H49" s="422">
        <v>134</v>
      </c>
      <c r="I49" s="275">
        <f t="shared" si="3"/>
        <v>4686.5099999999984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165</v>
      </c>
      <c r="C50" s="15"/>
      <c r="D50" s="857"/>
      <c r="E50" s="858"/>
      <c r="F50" s="857">
        <f t="shared" si="0"/>
        <v>0</v>
      </c>
      <c r="G50" s="421"/>
      <c r="H50" s="422"/>
      <c r="I50" s="275">
        <f t="shared" si="3"/>
        <v>4686.5099999999984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165</v>
      </c>
      <c r="C51" s="15"/>
      <c r="D51" s="857"/>
      <c r="E51" s="858"/>
      <c r="F51" s="857">
        <f t="shared" si="0"/>
        <v>0</v>
      </c>
      <c r="G51" s="421"/>
      <c r="H51" s="422"/>
      <c r="I51" s="275">
        <f t="shared" si="3"/>
        <v>4686.5099999999984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165</v>
      </c>
      <c r="C52" s="15"/>
      <c r="D52" s="857"/>
      <c r="E52" s="858"/>
      <c r="F52" s="857">
        <f t="shared" si="0"/>
        <v>0</v>
      </c>
      <c r="G52" s="421"/>
      <c r="H52" s="422"/>
      <c r="I52" s="275">
        <f t="shared" si="3"/>
        <v>4686.5099999999984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165</v>
      </c>
      <c r="C53" s="15"/>
      <c r="D53" s="857"/>
      <c r="E53" s="858"/>
      <c r="F53" s="857">
        <f t="shared" si="0"/>
        <v>0</v>
      </c>
      <c r="G53" s="421"/>
      <c r="H53" s="422"/>
      <c r="I53" s="275">
        <f t="shared" si="3"/>
        <v>4686.5099999999984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165</v>
      </c>
      <c r="C54" s="15"/>
      <c r="D54" s="857"/>
      <c r="E54" s="858"/>
      <c r="F54" s="857">
        <f t="shared" si="0"/>
        <v>0</v>
      </c>
      <c r="G54" s="421"/>
      <c r="H54" s="422"/>
      <c r="I54" s="275">
        <f t="shared" si="3"/>
        <v>4686.5099999999984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165</v>
      </c>
      <c r="C55" s="15"/>
      <c r="D55" s="857"/>
      <c r="E55" s="858"/>
      <c r="F55" s="857">
        <f t="shared" si="0"/>
        <v>0</v>
      </c>
      <c r="G55" s="421"/>
      <c r="H55" s="422"/>
      <c r="I55" s="275">
        <f t="shared" si="3"/>
        <v>4686.5099999999984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165</v>
      </c>
      <c r="C56" s="15"/>
      <c r="D56" s="857"/>
      <c r="E56" s="858"/>
      <c r="F56" s="857">
        <f t="shared" si="0"/>
        <v>0</v>
      </c>
      <c r="G56" s="421"/>
      <c r="H56" s="422"/>
      <c r="I56" s="275">
        <f t="shared" si="3"/>
        <v>4686.5099999999984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165</v>
      </c>
      <c r="C57" s="15"/>
      <c r="D57" s="857"/>
      <c r="E57" s="858"/>
      <c r="F57" s="857">
        <f t="shared" si="0"/>
        <v>0</v>
      </c>
      <c r="G57" s="421"/>
      <c r="H57" s="422"/>
      <c r="I57" s="275">
        <f t="shared" si="3"/>
        <v>4686.5099999999984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165</v>
      </c>
      <c r="C58" s="15"/>
      <c r="D58" s="857"/>
      <c r="E58" s="858"/>
      <c r="F58" s="857">
        <v>0</v>
      </c>
      <c r="G58" s="421"/>
      <c r="H58" s="422"/>
      <c r="I58" s="275">
        <f t="shared" si="3"/>
        <v>4686.5099999999984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165</v>
      </c>
      <c r="C59" s="15"/>
      <c r="D59" s="857"/>
      <c r="E59" s="858"/>
      <c r="F59" s="857">
        <f t="shared" ref="F59:F74" si="6">D59</f>
        <v>0</v>
      </c>
      <c r="G59" s="421"/>
      <c r="H59" s="422"/>
      <c r="I59" s="275">
        <f t="shared" si="3"/>
        <v>4686.5099999999984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165</v>
      </c>
      <c r="C60" s="15"/>
      <c r="D60" s="857"/>
      <c r="E60" s="858"/>
      <c r="F60" s="857">
        <f t="shared" si="6"/>
        <v>0</v>
      </c>
      <c r="G60" s="421"/>
      <c r="H60" s="422"/>
      <c r="I60" s="275">
        <f t="shared" si="3"/>
        <v>4686.5099999999984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165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4686.5099999999984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165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4686.5099999999984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165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4686.5099999999984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165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4686.5099999999984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165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4686.5099999999984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165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4686.5099999999984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165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4686.5099999999984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165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4686.5099999999984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165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4686.5099999999984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165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4686.5099999999984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165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4686.5099999999984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165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4686.5099999999984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165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4686.5099999999984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165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4686.5099999999984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165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4686.5099999999984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165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4686.5099999999984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4686.5099999999984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436</v>
      </c>
      <c r="D79" s="6">
        <f>SUM(D10:D78)</f>
        <v>12420.399999999998</v>
      </c>
      <c r="F79" s="6">
        <f>SUM(F10:F78)</f>
        <v>12420.399999999998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165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62" t="s">
        <v>11</v>
      </c>
      <c r="D84" s="1263"/>
      <c r="E84" s="57">
        <f>E5+E6-F79+E7</f>
        <v>4686.510000000002</v>
      </c>
      <c r="F84" s="73"/>
      <c r="M84" s="1262" t="s">
        <v>11</v>
      </c>
      <c r="N84" s="1263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/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4"/>
      <c r="B5" s="1269" t="s">
        <v>82</v>
      </c>
      <c r="C5" s="271"/>
      <c r="D5" s="248"/>
      <c r="E5" s="259"/>
      <c r="F5" s="253"/>
      <c r="G5" s="260"/>
    </row>
    <row r="6" spans="1:9" x14ac:dyDescent="0.25">
      <c r="A6" s="1254"/>
      <c r="B6" s="1269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54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2"/>
      <c r="C9" s="673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3"/>
      <c r="C10" s="673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3"/>
      <c r="C11" s="673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3"/>
      <c r="C12" s="673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3"/>
      <c r="C13" s="673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3"/>
      <c r="C14" s="673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3"/>
      <c r="C15" s="673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3"/>
      <c r="C16" s="673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3"/>
      <c r="C17" s="673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3"/>
      <c r="C18" s="673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3"/>
      <c r="C19" s="673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3"/>
      <c r="C20" s="673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1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1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1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1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1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1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1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1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1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1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1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1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1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2022-07-08T00:59:45Z</dcterms:modified>
</cp:coreProperties>
</file>