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4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PAGOS REMISIONES 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4" l="1"/>
  <c r="M32" i="18" l="1"/>
  <c r="M31" i="18"/>
  <c r="M30" i="18" l="1"/>
  <c r="M24" i="18" l="1"/>
  <c r="M23" i="18"/>
  <c r="M22" i="18" l="1"/>
  <c r="C130" i="9" l="1"/>
  <c r="H11" i="22" l="1"/>
  <c r="M21" i="18" l="1"/>
  <c r="M36" i="16" l="1"/>
  <c r="Q33" i="18" l="1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89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67" i="16"/>
  <c r="L61" i="16"/>
  <c r="I61" i="16"/>
  <c r="F61" i="16"/>
  <c r="C61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63" i="16"/>
  <c r="F64" i="16" s="1"/>
  <c r="F67" i="16" s="1"/>
  <c r="K65" i="16" s="1"/>
  <c r="K69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<sst xmlns="http://schemas.openxmlformats.org/spreadsheetml/2006/main" count="1587" uniqueCount="846">
  <si>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</si>
  <si>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</si>
  <si>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</si>
  <si>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</si>
  <si>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</si>
  <si>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</si>
  <si>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</si>
  <si>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</si>
  <si>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</si>
  <si>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</si>
  <si>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</si>
  <si>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</si>
  <si>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</si>
  <si>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</si>
  <si>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</si>
  <si>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</si>
  <si>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</si>
  <si>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</si>
  <si>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</si>
  <si>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</si>
  <si>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</si>
  <si>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</si>
  <si>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</si>
  <si>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</si>
  <si>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</si>
  <si>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</si>
  <si>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</si>
  <si>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</si>
  <si>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</si>
  <si>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</si>
  <si>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</si>
  <si>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</si>
  <si>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</si>
  <si>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</si>
  <si>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</si>
  <si>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</si>
  <si>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</si>
  <si>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</si>
  <si>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</si>
  <si>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</si>
  <si>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</si>
  <si>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</si>
  <si>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</si>
  <si>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</si>
  <si>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</si>
  <si>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</si>
  <si>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</si>
  <si>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</si>
  <si>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</si>
  <si>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</si>
  <si>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</si>
  <si>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</si>
  <si>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</si>
  <si>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</si>
  <si>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</si>
  <si>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</si>
  <si>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</si>
  <si>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</si>
  <si>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</si>
  <si>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</si>
  <si>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</si>
  <si>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</si>
  <si>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</si>
  <si>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</si>
  <si>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</si>
  <si>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</si>
  <si>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</si>
  <si>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</si>
  <si>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</si>
  <si>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</si>
  <si>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</si>
  <si>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</si>
  <si>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</si>
  <si>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</si>
  <si>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</si>
  <si>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</si>
  <si>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</si>
  <si>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</si>
  <si>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</si>
  <si>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</si>
  <si>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</si>
  <si>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</si>
  <si>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</si>
  <si>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</si>
  <si>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</si>
  <si>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</si>
  <si>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</si>
  <si>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</si>
  <si>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</si>
  <si>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</si>
  <si>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</si>
  <si>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</si>
  <si>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</si>
  <si>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</si>
  <si>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</si>
  <si>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</si>
  <si>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</si>
  <si>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</si>
  <si>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</si>
  <si>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</si>
  <si>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</si>
  <si>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</si>
  <si>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</si>
  <si>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</si>
  <si>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</si>
  <si>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</si>
  <si>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</si>
  <si>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</si>
  <si>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</si>
  <si>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</si>
  <si>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</si>
  <si>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</si>
  <si>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</si>
  <si>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</si>
  <si>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</si>
  <si>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</si>
  <si>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</si>
  <si>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</si>
  <si>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</si>
  <si>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</si>
  <si>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</si>
  <si>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</si>
  <si>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</si>
  <si>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</si>
  <si>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</si>
  <si>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</si>
  <si>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</si>
  <si>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</si>
  <si>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</si>
  <si>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</si>
  <si>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</si>
  <si>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</si>
  <si>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</si>
  <si>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</si>
  <si>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</si>
  <si>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</si>
  <si>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</si>
  <si>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</si>
  <si>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</si>
  <si>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</si>
  <si>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</si>
  <si>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</si>
  <si>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</si>
  <si>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</si>
  <si>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</si>
  <si>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</si>
  <si>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</si>
  <si>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</si>
  <si>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</si>
  <si>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</si>
  <si>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</si>
  <si>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</si>
  <si>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</si>
  <si>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</si>
  <si>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</si>
  <si>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</si>
  <si>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</si>
  <si>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</si>
  <si>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</si>
  <si>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</si>
  <si>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</si>
  <si>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</si>
  <si>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</si>
  <si>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</si>
  <si>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</si>
  <si>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</si>
  <si>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</si>
  <si>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</si>
  <si>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</si>
  <si>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</si>
  <si>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</si>
  <si>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</si>
  <si>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</si>
  <si>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</si>
  <si>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</si>
  <si>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</si>
  <si>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</si>
  <si>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</si>
  <si>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</si>
  <si>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</si>
  <si>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</si>
  <si>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</si>
  <si>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</si>
  <si>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</si>
  <si>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</si>
  <si>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</si>
  <si>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</si>
  <si>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</si>
  <si>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</si>
  <si>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</si>
  <si>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</si>
  <si>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</si>
  <si>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</si>
  <si>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</si>
  <si>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</si>
  <si>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</si>
  <si>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</si>
  <si>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</si>
  <si>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</si>
  <si>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</si>
  <si>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</si>
  <si>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</si>
  <si>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</si>
  <si>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</si>
  <si>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</si>
  <si>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</si>
  <si>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</si>
  <si>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</si>
  <si>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</si>
  <si>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</si>
  <si>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</si>
  <si>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</si>
  <si>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</si>
  <si>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</si>
  <si>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</si>
  <si>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</si>
  <si>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</si>
  <si>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</si>
  <si>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</si>
  <si>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</si>
  <si>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</si>
  <si>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</si>
  <si>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</si>
  <si>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</si>
  <si>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</si>
  <si>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</si>
  <si>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</si>
  <si>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</si>
  <si>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</si>
  <si>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</si>
  <si>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</si>
  <si>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</si>
  <si>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</si>
  <si>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</si>
  <si>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</si>
  <si>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</si>
  <si>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</si>
  <si>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</si>
  <si>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</si>
  <si>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</si>
  <si>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</si>
  <si>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</si>
  <si>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</si>
  <si>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</si>
  <si>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</si>
  <si>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</si>
  <si>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</si>
  <si>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</si>
  <si>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</si>
  <si>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</si>
  <si>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</si>
  <si>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</si>
  <si>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</si>
  <si>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</si>
  <si>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</si>
  <si>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</si>
  <si>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</si>
  <si>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</si>
  <si>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</si>
  <si>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</si>
  <si>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</si>
  <si>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</si>
  <si>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</si>
  <si>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</si>
  <si>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</si>
  <si>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</si>
  <si>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</si>
  <si>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</si>
  <si>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</si>
  <si>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</si>
  <si>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</si>
  <si>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</si>
  <si>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</si>
  <si>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</si>
  <si>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</si>
  <si>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</si>
  <si>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</si>
  <si>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</si>
  <si>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</si>
  <si>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</si>
  <si>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</si>
  <si>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</si>
  <si>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</si>
  <si>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</si>
  <si>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</si>
  <si>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</si>
  <si>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</si>
  <si>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</si>
  <si>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</si>
  <si>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</si>
  <si>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</si>
  <si>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</si>
  <si>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</si>
  <si>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</si>
  <si>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</si>
  <si>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</si>
  <si>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</si>
  <si>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</si>
  <si>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</si>
  <si>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</si>
  <si>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</si>
  <si>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</si>
  <si>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</si>
  <si>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</si>
  <si>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</si>
  <si>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</si>
  <si>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</si>
  <si>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</si>
  <si>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</si>
  <si>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</si>
  <si>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</si>
  <si>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</si>
  <si>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</si>
  <si>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</si>
  <si>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</si>
  <si>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</si>
  <si>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</si>
  <si>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</si>
  <si>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</si>
  <si>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</si>
  <si>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</si>
  <si>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</si>
  <si>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</si>
  <si>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</si>
  <si>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</si>
  <si>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</si>
  <si>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</si>
  <si>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</si>
  <si>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</si>
  <si>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</si>
  <si>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</si>
  <si>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</si>
  <si>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</si>
  <si>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</si>
  <si>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</si>
  <si>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</si>
  <si>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</si>
  <si>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</si>
  <si>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</si>
  <si>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</si>
  <si>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</si>
  <si>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</si>
  <si>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</si>
  <si>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</si>
  <si>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</si>
  <si>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</si>
  <si>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</si>
  <si>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</si>
  <si>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</si>
  <si>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</si>
  <si>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</si>
  <si>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</si>
  <si>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</si>
  <si>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</si>
  <si>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</si>
  <si>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</si>
  <si>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</si>
  <si>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</si>
  <si>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</si>
  <si>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</si>
  <si>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</si>
  <si>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</si>
  <si>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</si>
  <si>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</si>
  <si>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</si>
  <si>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</si>
  <si>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</si>
  <si>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</si>
  <si>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</si>
  <si>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</si>
  <si>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</si>
  <si>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</si>
  <si>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</si>
  <si>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</si>
  <si>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</si>
  <si>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</si>
  <si>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</si>
  <si>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</si>
  <si>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</si>
  <si>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</si>
  <si>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</si>
  <si>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</si>
  <si>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</si>
  <si>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</si>
  <si>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</si>
  <si>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</si>
  <si>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</si>
  <si>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</si>
  <si>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</si>
  <si>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</si>
  <si>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</si>
  <si>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</si>
  <si>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</si>
  <si>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</si>
  <si>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</si>
  <si>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</si>
  <si>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</si>
  <si>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</si>
  <si>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</si>
  <si>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</si>
  <si>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</si>
  <si>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</si>
  <si>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</si>
  <si>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</si>
  <si>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</si>
  <si>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</si>
  <si>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</si>
  <si>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</si>
  <si>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</si>
  <si>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</si>
  <si>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</si>
  <si>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</si>
  <si>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</si>
  <si>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</si>
  <si>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</si>
  <si>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</si>
  <si>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</si>
  <si>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</si>
  <si>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</si>
  <si>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</si>
  <si>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</si>
  <si>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</si>
  <si>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</si>
  <si>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</si>
  <si>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</si>
  <si>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</si>
  <si>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</si>
  <si>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</si>
  <si>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</si>
  <si>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</si>
  <si>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</si>
  <si>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</si>
  <si>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</si>
  <si>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</si>
  <si>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</si>
  <si>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</si>
  <si>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</si>
  <si>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</si>
  <si>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</si>
  <si>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</si>
  <si>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</si>
  <si>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</si>
  <si>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</si>
  <si>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</si>
  <si>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</si>
  <si>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</si>
  <si>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</si>
  <si>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</si>
  <si>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</si>
  <si>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</si>
  <si>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</si>
  <si>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</si>
  <si>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</si>
  <si>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</si>
  <si>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</si>
  <si>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</si>
  <si>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</si>
  <si>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</si>
  <si>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</si>
  <si>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</si>
  <si>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</si>
  <si>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</si>
  <si>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</si>
  <si>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</si>
  <si>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</si>
  <si>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</si>
  <si>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</si>
  <si>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</si>
  <si>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</si>
  <si>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</si>
  <si>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</si>
  <si>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</si>
  <si>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</si>
  <si>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</si>
  <si>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</si>
  <si>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</si>
  <si>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</si>
  <si>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</si>
  <si>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</si>
  <si>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</si>
  <si>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</si>
  <si>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</si>
  <si>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</si>
  <si>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</si>
  <si>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</si>
  <si>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</si>
  <si>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</si>
  <si>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</si>
  <si>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</si>
  <si>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</si>
  <si>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</si>
  <si>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</si>
  <si>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</si>
  <si>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</si>
  <si>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</si>
  <si>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</si>
  <si>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</si>
  <si>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</si>
  <si>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</si>
  <si>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</si>
  <si>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</si>
  <si>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</si>
  <si>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</si>
  <si>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</si>
  <si>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</si>
  <si>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</si>
  <si>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</si>
  <si>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</si>
  <si>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</si>
  <si>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</si>
  <si>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</si>
  <si>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</si>
  <si>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</si>
  <si>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</si>
  <si>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</si>
  <si>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</si>
  <si>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</si>
  <si>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</si>
  <si>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</si>
  <si>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</si>
  <si>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</si>
  <si>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</si>
  <si>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</si>
  <si>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</si>
  <si>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</si>
  <si>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</si>
  <si>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</si>
  <si>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</si>
  <si>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</si>
  <si>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</si>
  <si>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</si>
  <si>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</si>
  <si>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</si>
  <si>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</si>
  <si>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</si>
  <si>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</si>
  <si>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</si>
  <si>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</si>
  <si>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</si>
  <si>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</si>
  <si>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</si>
  <si>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</si>
  <si>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</si>
  <si>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</si>
  <si>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</si>
  <si>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</si>
  <si>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</si>
  <si>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</si>
  <si>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</si>
  <si>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</si>
  <si>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</si>
  <si>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</si>
  <si>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</si>
  <si>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</si>
  <si>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</si>
  <si>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</si>
  <si>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</si>
  <si>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</si>
  <si>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</si>
  <si>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</si>
  <si>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</si>
  <si>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</si>
  <si>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</si>
  <si>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</si>
  <si>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</si>
  <si>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</si>
  <si>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</si>
  <si>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</si>
  <si>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</si>
  <si>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</si>
  <si>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</si>
  <si>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</si>
  <si>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</si>
  <si>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</si>
  <si>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</si>
  <si>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</si>
  <si>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</si>
  <si>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</si>
  <si>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</si>
  <si>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</si>
  <si>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</si>
  <si>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</si>
  <si>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</si>
  <si>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</si>
  <si>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</si>
  <si>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</si>
  <si>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</si>
  <si>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</si>
  <si>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</si>
  <si>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</si>
  <si>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</si>
  <si>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</si>
  <si>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</si>
  <si>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</si>
  <si>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</si>
  <si>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</si>
  <si>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</si>
  <si>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</si>
  <si>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</si>
  <si>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</si>
  <si>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</si>
  <si>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</si>
  <si>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</si>
  <si>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</si>
  <si>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</si>
  <si>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</si>
  <si>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</si>
  <si>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</si>
  <si>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</si>
  <si>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</si>
  <si>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</si>
  <si>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</si>
  <si>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</si>
  <si>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</si>
  <si>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</si>
  <si>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</si>
  <si>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</si>
  <si>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</si>
  <si>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</si>
  <si>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</si>
  <si>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</si>
  <si>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</si>
  <si>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</si>
  <si>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</si>
  <si>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</si>
  <si>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</si>
  <si>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</si>
  <si>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</si>
  <si>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</si>
  <si>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</si>
  <si>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</si>
  <si>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</si>
  <si>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</si>
  <si>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</si>
  <si>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</si>
  <si>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</si>
  <si>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</si>
  <si>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</si>
  <si>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</si>
  <si>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</si>
  <si>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</si>
  <si>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</si>
  <si>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</si>
  <si>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</si>
  <si>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</si>
  <si>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</si>
  <si>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</si>
  <si>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</si>
  <si>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</si>
  <si>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</si>
  <si>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</si>
  <si>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</si>
  <si>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</si>
  <si>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</si>
  <si>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</si>
  <si>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</si>
  <si>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</si>
  <si>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</si>
  <si>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</si>
  <si>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</si>
  <si>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</si>
  <si>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</si>
  <si>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</si>
  <si>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</si>
  <si>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</si>
  <si>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</si>
  <si>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</si>
  <si>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</si>
  <si>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</si>
  <si>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</si>
  <si>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</si>
  <si>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</si>
  <si>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</si>
  <si>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</si>
  <si>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</si>
  <si>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</si>
  <si>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</si>
  <si>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</si>
  <si>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</si>
  <si>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</si>
  <si>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</si>
  <si>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</si>
  <si>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</si>
  <si>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</si>
  <si>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</si>
  <si>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</si>
  <si>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</si>
  <si>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</si>
  <si>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</si>
  <si>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</si>
  <si>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</si>
  <si>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</si>
  <si>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</si>
  <si>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</si>
  <si>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</si>
  <si>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</si>
  <si>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</si>
  <si>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</si>
  <si>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</si>
  <si>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</si>
  <si>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</si>
  <si>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</si>
  <si>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</si>
  <si>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</si>
  <si>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</si>
  <si>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</si>
  <si>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</si>
  <si>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</si>
  <si>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</si>
  <si>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</si>
  <si>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</si>
  <si>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</si>
  <si>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</si>
  <si>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</si>
  <si>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</si>
  <si>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</si>
  <si>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</si>
  <si>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</si>
  <si>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</si>
  <si>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</si>
  <si>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</si>
  <si>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</si>
  <si>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</si>
  <si>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</si>
  <si>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</si>
  <si>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</si>
  <si>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</si>
  <si>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</si>
  <si>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</si>
  <si>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</si>
  <si>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</si>
  <si>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</si>
  <si>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</si>
  <si>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</si>
  <si>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</si>
  <si>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</si>
  <si>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</si>
  <si>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</si>
  <si>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</si>
  <si>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</si>
  <si>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</si>
  <si>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</si>
  <si>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</si>
  <si>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</si>
  <si>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</si>
  <si>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</si>
  <si>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</si>
  <si>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</si>
  <si>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</si>
  <si>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</si>
  <si>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</si>
  <si>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</si>
  <si>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</si>
  <si>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</si>
  <si>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</si>
  <si>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</si>
  <si>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</si>
  <si>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</si>
  <si>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</si>
  <si>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</si>
  <si>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</si>
  <si>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</si>
  <si>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</si>
  <si>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</si>
  <si>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</si>
  <si>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</si>
  <si>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</si>
  <si>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</si>
  <si>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</si>
  <si>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</si>
  <si>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</si>
  <si>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</si>
  <si>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</si>
  <si>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</si>
  <si>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</si>
  <si>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</si>
  <si>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</si>
  <si>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</si>
  <si>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</si>
  <si>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</si>
  <si>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</si>
  <si>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</si>
  <si>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</si>
  <si>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</si>
  <si>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</si>
  <si>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</si>
  <si>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</si>
  <si>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</si>
  <si>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</si>
  <si>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</si>
  <si>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</si>
  <si>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</si>
  <si>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</si>
  <si>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</si>
  <si>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</si>
  <si>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</si>
  <si>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</si>
  <si>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</si>
  <si>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</si>
  <si>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</si>
  <si>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</si>
  <si>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</si>
  <si>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</si>
  <si>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</si>
  <si>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</si>
  <si>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</si>
  <si>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</si>
  <si>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</si>
  <si>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</si>
  <si>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</si>
  <si>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</si>
  <si>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</si>
  <si>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</si>
  <si>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</si>
  <si>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</si>
  <si>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</si>
  <si>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</si>
  <si>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</si>
  <si>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</si>
  <si>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</si>
  <si>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</si>
  <si>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</si>
  <si>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</si>
  <si>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</si>
  <si>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</si>
  <si>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</si>
  <si>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</si>
  <si>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</si>
  <si>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</si>
  <si>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</si>
  <si>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</si>
  <si>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</si>
  <si>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</si>
  <si>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</si>
  <si>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</si>
  <si>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</si>
  <si>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</si>
  <si>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</si>
  <si>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</si>
  <si>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</si>
  <si>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</si>
  <si>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</si>
  <si>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</si>
  <si>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</si>
  <si>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</si>
  <si>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CORTES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</si>
</sst>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33" fillId="7" borderId="102" xfId="0" applyNumberFormat="1" applyFont="1" applyFill="1" applyBorder="1" applyAlignment="1">
      <alignment horizontal="center" vertical="center" wrapText="1"/>
    </xf>
    <xf numFmtId="164" fontId="33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165" fontId="19" fillId="0" borderId="21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4" fontId="19" fillId="0" borderId="0" xfId="1" applyFont="1" applyFill="1" applyBorder="1"/>
    <xf numFmtId="166" fontId="18" fillId="0" borderId="0" xfId="0" applyNumberFormat="1" applyFont="1" applyFill="1" applyBorder="1"/>
    <xf numFmtId="165" fontId="2" fillId="0" borderId="2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CC3399"/>
      <color rgb="FF99CCFF"/>
      <color rgb="FFFF00FF"/>
      <color rgb="FF0000FF"/>
      <color rgb="FFCC99FF"/>
      <color rgb="FFFFCCFF"/>
      <color rgb="FF00FF99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26"/>
      <c r="C1" s="628" t="s">
        <v>25</v>
      </c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1:19" ht="16.5" thickBot="1" x14ac:dyDescent="0.3">
      <c r="B2" s="627"/>
      <c r="C2" s="3"/>
      <c r="H2" s="5"/>
      <c r="I2" s="6"/>
      <c r="J2" s="7"/>
      <c r="L2" s="8"/>
      <c r="M2" s="6"/>
      <c r="N2" s="9"/>
    </row>
    <row r="3" spans="1:19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07" t="s">
        <v>6</v>
      </c>
      <c r="Q4" s="60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9">
        <f>SUM(M5:M38)</f>
        <v>247061</v>
      </c>
      <c r="N39" s="61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10"/>
      <c r="N40" s="61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13" t="s">
        <v>11</v>
      </c>
      <c r="I52" s="614"/>
      <c r="J52" s="100"/>
      <c r="K52" s="615">
        <f>I50+L50</f>
        <v>53873.49</v>
      </c>
      <c r="L52" s="616"/>
      <c r="M52" s="617">
        <f>N39+M39</f>
        <v>419924</v>
      </c>
      <c r="N52" s="618"/>
      <c r="P52" s="34"/>
      <c r="Q52" s="9"/>
    </row>
    <row r="53" spans="1:17" ht="15.75" x14ac:dyDescent="0.25">
      <c r="D53" s="619" t="s">
        <v>12</v>
      </c>
      <c r="E53" s="61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19" t="s">
        <v>95</v>
      </c>
      <c r="E54" s="619"/>
      <c r="F54" s="96">
        <v>-549976.4</v>
      </c>
      <c r="I54" s="620" t="s">
        <v>13</v>
      </c>
      <c r="J54" s="621"/>
      <c r="K54" s="622">
        <f>F56+F57+F58</f>
        <v>-24577.400000000023</v>
      </c>
      <c r="L54" s="62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24">
        <f>-C4</f>
        <v>0</v>
      </c>
      <c r="L56" s="62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02" t="s">
        <v>18</v>
      </c>
      <c r="E58" s="603"/>
      <c r="F58" s="113">
        <v>567389.35</v>
      </c>
      <c r="I58" s="604" t="s">
        <v>97</v>
      </c>
      <c r="J58" s="605"/>
      <c r="K58" s="606">
        <f>K54+K56</f>
        <v>-24577.400000000023</v>
      </c>
      <c r="L58" s="60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98" t="s">
        <v>597</v>
      </c>
      <c r="J76" s="69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00"/>
      <c r="J77" s="70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6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665"/>
      <c r="K81" s="1"/>
      <c r="L81" s="97"/>
      <c r="M81" s="3"/>
      <c r="N81" s="1"/>
    </row>
    <row r="82" spans="1:14" ht="18.75" x14ac:dyDescent="0.3">
      <c r="A82" s="435"/>
      <c r="B82" s="697" t="s">
        <v>595</v>
      </c>
      <c r="C82" s="69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6" workbookViewId="0">
      <selection activeCell="F54" sqref="F5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68" t="s">
        <v>451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  <c r="P3" s="656" t="s">
        <v>6</v>
      </c>
      <c r="R3" s="66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57"/>
      <c r="Q4" s="322" t="s">
        <v>217</v>
      </c>
      <c r="R4" s="667"/>
      <c r="W4" s="639" t="s">
        <v>124</v>
      </c>
      <c r="X4" s="63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39"/>
      <c r="X5" s="63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4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4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45"/>
      <c r="X21" s="64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46"/>
      <c r="X23" s="64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46"/>
      <c r="X24" s="64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47"/>
      <c r="X25" s="64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47"/>
      <c r="X26" s="64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40"/>
      <c r="X27" s="641"/>
      <c r="Y27" s="64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41"/>
      <c r="X28" s="641"/>
      <c r="Y28" s="64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58">
        <f>SUM(M5:M35)</f>
        <v>2220612.02</v>
      </c>
      <c r="N36" s="660">
        <f>SUM(N5:N35)</f>
        <v>833865</v>
      </c>
      <c r="O36" s="276"/>
      <c r="P36" s="277">
        <v>0</v>
      </c>
      <c r="Q36" s="693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59"/>
      <c r="N37" s="661"/>
      <c r="O37" s="276"/>
      <c r="P37" s="277">
        <v>0</v>
      </c>
      <c r="Q37" s="694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5">
        <f>M36+N36</f>
        <v>3054477.02</v>
      </c>
      <c r="N39" s="696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1" t="s">
        <v>591</v>
      </c>
      <c r="L44" s="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>
        <v>44627</v>
      </c>
      <c r="K45" s="41" t="s">
        <v>826</v>
      </c>
      <c r="L45" s="61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>
        <v>44629</v>
      </c>
      <c r="K46" s="41" t="s">
        <v>827</v>
      </c>
      <c r="L46" s="61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>
        <v>44630</v>
      </c>
      <c r="K47" s="41" t="s">
        <v>828</v>
      </c>
      <c r="L47" s="61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>
        <v>44630</v>
      </c>
      <c r="K48" s="41" t="s">
        <v>829</v>
      </c>
      <c r="L48" s="61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>
        <v>44630</v>
      </c>
      <c r="K49" s="164" t="s">
        <v>201</v>
      </c>
      <c r="L49" s="9">
        <v>549</v>
      </c>
      <c r="M49" s="34"/>
      <c r="N49" s="34"/>
      <c r="P49" s="34"/>
      <c r="Q49" s="13"/>
    </row>
    <row r="50" spans="1:17" ht="16.5" thickBot="1" x14ac:dyDescent="0.3">
      <c r="A50" s="23"/>
      <c r="B50" s="739"/>
      <c r="C50" s="740"/>
      <c r="D50" s="81"/>
      <c r="E50" s="741"/>
      <c r="F50" s="34"/>
      <c r="H50" s="742"/>
      <c r="I50" s="34"/>
      <c r="J50" s="743">
        <v>44630</v>
      </c>
      <c r="K50" s="164" t="s">
        <v>830</v>
      </c>
      <c r="L50" s="9">
        <v>8741.4</v>
      </c>
      <c r="M50" s="34"/>
      <c r="N50" s="34"/>
      <c r="P50" s="34"/>
      <c r="Q50" s="13"/>
    </row>
    <row r="51" spans="1:17" ht="16.5" thickBot="1" x14ac:dyDescent="0.3">
      <c r="A51" s="23"/>
      <c r="B51" s="739"/>
      <c r="C51" s="740"/>
      <c r="D51" s="81"/>
      <c r="E51" s="741"/>
      <c r="F51" s="34"/>
      <c r="H51" s="742"/>
      <c r="I51" s="34"/>
      <c r="J51" s="743">
        <v>44636</v>
      </c>
      <c r="K51" s="164" t="s">
        <v>831</v>
      </c>
      <c r="L51" s="9">
        <v>1740</v>
      </c>
      <c r="M51" s="34"/>
      <c r="N51" s="34"/>
      <c r="P51" s="34"/>
      <c r="Q51" s="13"/>
    </row>
    <row r="52" spans="1:17" ht="16.5" thickBot="1" x14ac:dyDescent="0.3">
      <c r="A52" s="23"/>
      <c r="B52" s="739"/>
      <c r="C52" s="740"/>
      <c r="D52" s="81"/>
      <c r="E52" s="741"/>
      <c r="F52" s="34"/>
      <c r="H52" s="742"/>
      <c r="I52" s="34"/>
      <c r="J52" s="743">
        <v>44638</v>
      </c>
      <c r="K52" s="164" t="s">
        <v>832</v>
      </c>
      <c r="L52" s="9">
        <v>1856</v>
      </c>
      <c r="M52" s="34"/>
      <c r="N52" s="34"/>
      <c r="P52" s="34"/>
      <c r="Q52" s="13"/>
    </row>
    <row r="53" spans="1:17" ht="16.5" thickBot="1" x14ac:dyDescent="0.3">
      <c r="A53" s="23"/>
      <c r="B53" s="739"/>
      <c r="C53" s="740"/>
      <c r="D53" s="81"/>
      <c r="E53" s="741"/>
      <c r="F53" s="34"/>
      <c r="H53" s="742"/>
      <c r="I53" s="34"/>
      <c r="J53" s="743">
        <v>44638</v>
      </c>
      <c r="K53" s="164" t="s">
        <v>833</v>
      </c>
      <c r="L53" s="9">
        <v>5163.75</v>
      </c>
      <c r="M53" s="34"/>
      <c r="N53" s="34"/>
      <c r="P53" s="34"/>
      <c r="Q53" s="13"/>
    </row>
    <row r="54" spans="1:17" ht="16.5" thickBot="1" x14ac:dyDescent="0.3">
      <c r="A54" s="23"/>
      <c r="B54" s="739"/>
      <c r="C54" s="740"/>
      <c r="D54" s="81"/>
      <c r="E54" s="741"/>
      <c r="F54" s="34"/>
      <c r="H54" s="742"/>
      <c r="I54" s="34"/>
      <c r="J54" s="743">
        <v>44638</v>
      </c>
      <c r="K54" s="164" t="s">
        <v>834</v>
      </c>
      <c r="L54" s="9">
        <v>10266</v>
      </c>
      <c r="M54" s="34"/>
      <c r="N54" s="34"/>
      <c r="P54" s="34"/>
      <c r="Q54" s="13"/>
    </row>
    <row r="55" spans="1:17" ht="16.5" thickBot="1" x14ac:dyDescent="0.3">
      <c r="A55" s="23"/>
      <c r="B55" s="739"/>
      <c r="C55" s="740"/>
      <c r="D55" s="81"/>
      <c r="E55" s="741"/>
      <c r="F55" s="34"/>
      <c r="H55" s="742"/>
      <c r="I55" s="34"/>
      <c r="J55" s="743">
        <v>44642</v>
      </c>
      <c r="K55" s="164" t="s">
        <v>835</v>
      </c>
      <c r="L55" s="9">
        <v>25228.81</v>
      </c>
      <c r="M55" s="34"/>
      <c r="N55" s="34"/>
      <c r="P55" s="34"/>
      <c r="Q55" s="13"/>
    </row>
    <row r="56" spans="1:17" ht="16.5" thickBot="1" x14ac:dyDescent="0.3">
      <c r="A56" s="23"/>
      <c r="B56" s="739"/>
      <c r="C56" s="740"/>
      <c r="D56" s="81"/>
      <c r="E56" s="741"/>
      <c r="F56" s="34"/>
      <c r="H56" s="742"/>
      <c r="I56" s="34"/>
      <c r="J56" s="743">
        <v>44642</v>
      </c>
      <c r="K56" s="164" t="s">
        <v>836</v>
      </c>
      <c r="L56" s="9">
        <v>5324.4</v>
      </c>
      <c r="M56" s="34"/>
      <c r="N56" s="34"/>
      <c r="P56" s="34"/>
      <c r="Q56" s="13"/>
    </row>
    <row r="57" spans="1:17" ht="16.5" thickBot="1" x14ac:dyDescent="0.3">
      <c r="A57" s="23"/>
      <c r="B57" s="739"/>
      <c r="C57" s="740"/>
      <c r="D57" s="81"/>
      <c r="E57" s="741"/>
      <c r="F57" s="34"/>
      <c r="H57" s="742"/>
      <c r="I57" s="34"/>
      <c r="J57" s="743"/>
      <c r="K57" s="164"/>
      <c r="L57" s="9"/>
      <c r="M57" s="34"/>
      <c r="N57" s="34"/>
      <c r="P57" s="34"/>
      <c r="Q57" s="13"/>
    </row>
    <row r="58" spans="1:17" ht="16.5" thickBot="1" x14ac:dyDescent="0.3">
      <c r="A58" s="23"/>
      <c r="B58" s="739"/>
      <c r="C58" s="740"/>
      <c r="D58" s="81"/>
      <c r="E58" s="741"/>
      <c r="F58" s="34"/>
      <c r="H58" s="742"/>
      <c r="I58" s="34"/>
      <c r="J58" s="743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739"/>
      <c r="C59" s="740"/>
      <c r="D59" s="81"/>
      <c r="E59" s="741"/>
      <c r="F59" s="34"/>
      <c r="H59" s="742"/>
      <c r="I59" s="34"/>
      <c r="J59" s="743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739"/>
      <c r="C60" s="740"/>
      <c r="D60" s="81"/>
      <c r="E60" s="741"/>
      <c r="F60" s="34"/>
      <c r="H60" s="742"/>
      <c r="I60" s="34"/>
      <c r="J60" s="743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739"/>
      <c r="C61" s="740"/>
      <c r="D61" s="81"/>
      <c r="E61" s="741"/>
      <c r="F61" s="34"/>
      <c r="H61" s="742"/>
      <c r="I61" s="34"/>
      <c r="J61" s="743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739"/>
      <c r="C62" s="740"/>
      <c r="D62" s="81"/>
      <c r="E62" s="741"/>
      <c r="F62" s="34"/>
      <c r="H62" s="742"/>
      <c r="I62" s="34"/>
      <c r="J62" s="743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739"/>
      <c r="C63" s="740"/>
      <c r="D63" s="81"/>
      <c r="E63" s="741"/>
      <c r="F63" s="34"/>
      <c r="H63" s="742"/>
      <c r="I63" s="34"/>
      <c r="J63" s="743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739"/>
      <c r="C64" s="740"/>
      <c r="D64" s="81"/>
      <c r="E64" s="741"/>
      <c r="F64" s="34"/>
      <c r="H64" s="742"/>
      <c r="I64" s="34"/>
      <c r="J64" s="743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739"/>
      <c r="C65" s="740"/>
      <c r="D65" s="81"/>
      <c r="E65" s="741"/>
      <c r="F65" s="34"/>
      <c r="H65" s="742"/>
      <c r="I65" s="34"/>
      <c r="J65" s="743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1877866.6600000001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215695.75999999998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13" t="s">
        <v>11</v>
      </c>
      <c r="I68" s="614"/>
      <c r="J68" s="100"/>
      <c r="K68" s="615">
        <f>I66+L66</f>
        <v>299558.26</v>
      </c>
      <c r="L68" s="648"/>
      <c r="M68" s="272"/>
      <c r="N68" s="272"/>
      <c r="P68" s="34"/>
      <c r="Q68" s="13"/>
    </row>
    <row r="69" spans="1:17" x14ac:dyDescent="0.25">
      <c r="D69" s="619" t="s">
        <v>12</v>
      </c>
      <c r="E69" s="619"/>
      <c r="F69" s="312">
        <f>F66-K68-C66</f>
        <v>1370843.08</v>
      </c>
      <c r="I69" s="102"/>
      <c r="J69" s="103"/>
    </row>
    <row r="70" spans="1:17" ht="18.75" x14ac:dyDescent="0.3">
      <c r="D70" s="649" t="s">
        <v>95</v>
      </c>
      <c r="E70" s="649"/>
      <c r="F70" s="111">
        <v>-1360260.32</v>
      </c>
      <c r="I70" s="620" t="s">
        <v>13</v>
      </c>
      <c r="J70" s="621"/>
      <c r="K70" s="622">
        <f>F72+F73+F74</f>
        <v>1714889.3399999999</v>
      </c>
      <c r="L70" s="622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-195703.34</v>
      </c>
      <c r="H72" s="23"/>
      <c r="I72" s="108" t="s">
        <v>15</v>
      </c>
      <c r="J72" s="109"/>
      <c r="K72" s="624">
        <f>-C4</f>
        <v>-1266568.45</v>
      </c>
      <c r="L72" s="625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02" t="s">
        <v>18</v>
      </c>
      <c r="E74" s="603"/>
      <c r="F74" s="113">
        <v>1792817.68</v>
      </c>
      <c r="I74" s="604" t="s">
        <v>198</v>
      </c>
      <c r="J74" s="605"/>
      <c r="K74" s="606">
        <f>K70+K72</f>
        <v>448320.8899999999</v>
      </c>
      <c r="L74" s="606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8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6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6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02" t="s">
        <v>594</v>
      </c>
      <c r="J83" s="703"/>
    </row>
    <row r="84" spans="1:14" ht="19.5" thickBot="1" x14ac:dyDescent="0.35">
      <c r="A84" s="514" t="s">
        <v>598</v>
      </c>
      <c r="B84" s="515"/>
      <c r="C84" s="516"/>
      <c r="D84" s="491"/>
      <c r="I84" s="704"/>
      <c r="J84" s="70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1"/>
  <sheetViews>
    <sheetView topLeftCell="A31" workbookViewId="0">
      <selection activeCell="K57" sqref="K5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68" t="s">
        <v>620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  <c r="P3" s="656" t="s">
        <v>6</v>
      </c>
      <c r="R3" s="66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57"/>
      <c r="Q4" s="322" t="s">
        <v>217</v>
      </c>
      <c r="R4" s="667"/>
      <c r="W4" s="639" t="s">
        <v>124</v>
      </c>
      <c r="X4" s="63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39"/>
      <c r="X5" s="63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4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4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45"/>
      <c r="X21" s="64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46"/>
      <c r="X23" s="64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46"/>
      <c r="X24" s="64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47"/>
      <c r="X25" s="64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647"/>
      <c r="X26" s="64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640"/>
      <c r="X27" s="641"/>
      <c r="Y27" s="64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641"/>
      <c r="X28" s="641"/>
      <c r="Y28" s="64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44653</v>
      </c>
      <c r="C41" s="72">
        <v>1461.24</v>
      </c>
      <c r="D41" s="747" t="s">
        <v>572</v>
      </c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58">
        <f>SUM(M5:M40)</f>
        <v>2479367.6100000003</v>
      </c>
      <c r="N41" s="658">
        <f>SUM(N5:N40)</f>
        <v>1195667</v>
      </c>
      <c r="P41" s="506">
        <f>SUM(P5:P40)</f>
        <v>4355326.74</v>
      </c>
      <c r="Q41" s="706">
        <f>SUM(Q5:Q40)</f>
        <v>69878.629999999976</v>
      </c>
    </row>
    <row r="42" spans="1:20" ht="18" thickBot="1" x14ac:dyDescent="0.35">
      <c r="A42" s="23"/>
      <c r="B42" s="24">
        <v>44655</v>
      </c>
      <c r="C42" s="72">
        <v>435505.08</v>
      </c>
      <c r="D42" s="747" t="s">
        <v>838</v>
      </c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59"/>
      <c r="N42" s="659"/>
      <c r="P42" s="34"/>
      <c r="Q42" s="707"/>
    </row>
    <row r="43" spans="1:20" ht="18" thickBot="1" x14ac:dyDescent="0.35">
      <c r="A43" s="23"/>
      <c r="B43" s="24">
        <v>44673</v>
      </c>
      <c r="C43" s="72">
        <v>350000</v>
      </c>
      <c r="D43" s="73" t="s">
        <v>49</v>
      </c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44678</v>
      </c>
      <c r="C44" s="72">
        <v>347747.2</v>
      </c>
      <c r="D44" s="73" t="s">
        <v>49</v>
      </c>
      <c r="E44" s="74"/>
      <c r="F44" s="75"/>
      <c r="G44" s="2"/>
      <c r="H44" s="76"/>
      <c r="I44" s="77"/>
      <c r="J44" s="60">
        <v>44674</v>
      </c>
      <c r="K44" s="505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08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708">
        <f>M41+N41</f>
        <v>3675034.6100000003</v>
      </c>
      <c r="N45" s="709"/>
      <c r="P45" s="34"/>
      <c r="Q45" s="13"/>
    </row>
    <row r="46" spans="1:20" ht="18" thickBot="1" x14ac:dyDescent="0.35">
      <c r="A46" s="23"/>
      <c r="B46" s="24"/>
      <c r="C46" s="72"/>
      <c r="D46" s="508"/>
      <c r="E46" s="74"/>
      <c r="F46" s="75"/>
      <c r="G46" s="2"/>
      <c r="H46" s="76"/>
      <c r="I46" s="77"/>
      <c r="J46" s="60">
        <v>44652</v>
      </c>
      <c r="K46" s="41" t="s">
        <v>837</v>
      </c>
      <c r="L46" s="61">
        <v>21460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08"/>
      <c r="E47" s="74"/>
      <c r="F47" s="75"/>
      <c r="G47" s="2"/>
      <c r="H47" s="76"/>
      <c r="I47" s="77"/>
      <c r="J47" s="60">
        <v>44653</v>
      </c>
      <c r="K47" s="41" t="s">
        <v>828</v>
      </c>
      <c r="L47" s="61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>
        <v>44658</v>
      </c>
      <c r="K48" s="41" t="s">
        <v>826</v>
      </c>
      <c r="L48" s="61">
        <v>4006.5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744">
        <v>44662</v>
      </c>
      <c r="K49" s="745" t="s">
        <v>201</v>
      </c>
      <c r="L49" s="746">
        <v>549</v>
      </c>
      <c r="M49" s="601"/>
      <c r="N49" s="601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744">
        <v>44664</v>
      </c>
      <c r="K50" s="745" t="s">
        <v>839</v>
      </c>
      <c r="L50" s="746">
        <v>5974</v>
      </c>
      <c r="M50" s="601"/>
      <c r="N50" s="601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744">
        <v>44664</v>
      </c>
      <c r="K51" s="745" t="s">
        <v>840</v>
      </c>
      <c r="L51" s="746">
        <v>3712</v>
      </c>
      <c r="M51" s="601"/>
      <c r="N51" s="601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744">
        <v>44669</v>
      </c>
      <c r="K52" s="745" t="s">
        <v>832</v>
      </c>
      <c r="L52" s="746">
        <v>1856</v>
      </c>
      <c r="M52" s="601"/>
      <c r="N52" s="601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744">
        <v>44673</v>
      </c>
      <c r="K53" s="745" t="s">
        <v>827</v>
      </c>
      <c r="L53" s="746">
        <v>2320</v>
      </c>
      <c r="M53" s="601"/>
      <c r="N53" s="601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744">
        <v>44680</v>
      </c>
      <c r="K54" s="745" t="s">
        <v>828</v>
      </c>
      <c r="L54" s="746">
        <v>11200</v>
      </c>
      <c r="M54" s="601"/>
      <c r="N54" s="601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744">
        <v>44680</v>
      </c>
      <c r="K55" s="745" t="s">
        <v>840</v>
      </c>
      <c r="L55" s="746">
        <v>3712</v>
      </c>
      <c r="M55" s="601"/>
      <c r="N55" s="601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744">
        <v>44680</v>
      </c>
      <c r="K56" s="745" t="s">
        <v>837</v>
      </c>
      <c r="L56" s="746">
        <v>835.2</v>
      </c>
      <c r="M56" s="601"/>
      <c r="N56" s="601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744"/>
      <c r="K57" s="745"/>
      <c r="L57" s="746"/>
      <c r="M57" s="601"/>
      <c r="N57" s="601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744"/>
      <c r="K58" s="745"/>
      <c r="L58" s="746"/>
      <c r="M58" s="601"/>
      <c r="N58" s="601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744"/>
      <c r="K59" s="745"/>
      <c r="L59" s="746"/>
      <c r="M59" s="601"/>
      <c r="N59" s="601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84"/>
      <c r="K60" s="164"/>
      <c r="L60" s="9"/>
      <c r="M60" s="34"/>
      <c r="N60" s="34"/>
      <c r="P60" s="34"/>
      <c r="Q60" s="13"/>
    </row>
    <row r="61" spans="1:17" ht="16.5" thickBot="1" x14ac:dyDescent="0.3">
      <c r="B61" s="86" t="s">
        <v>8</v>
      </c>
      <c r="C61" s="87">
        <f>SUM(C5:C60)</f>
        <v>1610369.02</v>
      </c>
      <c r="D61" s="88"/>
      <c r="E61" s="89" t="s">
        <v>8</v>
      </c>
      <c r="F61" s="90">
        <f>SUM(F5:F60)</f>
        <v>4167672</v>
      </c>
      <c r="G61" s="88"/>
      <c r="H61" s="91" t="s">
        <v>9</v>
      </c>
      <c r="I61" s="92">
        <f>SUM(I5:I60)</f>
        <v>102983</v>
      </c>
      <c r="J61" s="93"/>
      <c r="K61" s="94" t="s">
        <v>10</v>
      </c>
      <c r="L61" s="95">
        <f>SUM(L5:L60)</f>
        <v>252963.53000000003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13" t="s">
        <v>11</v>
      </c>
      <c r="I63" s="614"/>
      <c r="J63" s="100"/>
      <c r="K63" s="615">
        <f>I61+L61</f>
        <v>355946.53</v>
      </c>
      <c r="L63" s="648"/>
      <c r="M63" s="272"/>
      <c r="N63" s="272"/>
      <c r="P63" s="34"/>
      <c r="Q63" s="13"/>
    </row>
    <row r="64" spans="1:17" x14ac:dyDescent="0.25">
      <c r="D64" s="619" t="s">
        <v>12</v>
      </c>
      <c r="E64" s="619"/>
      <c r="F64" s="312">
        <f>F61-K63-C61</f>
        <v>2201356.4499999997</v>
      </c>
      <c r="I64" s="102"/>
      <c r="J64" s="103"/>
    </row>
    <row r="65" spans="2:17" ht="18.75" x14ac:dyDescent="0.3">
      <c r="D65" s="649" t="s">
        <v>95</v>
      </c>
      <c r="E65" s="649"/>
      <c r="F65" s="111">
        <v>-1884975.46</v>
      </c>
      <c r="I65" s="620" t="s">
        <v>13</v>
      </c>
      <c r="J65" s="621"/>
      <c r="K65" s="622">
        <f>F67+F68+F69</f>
        <v>2348098.67</v>
      </c>
      <c r="L65" s="622"/>
      <c r="M65" s="404"/>
      <c r="N65" s="404"/>
      <c r="O65" s="404"/>
      <c r="P65" s="404"/>
      <c r="Q65" s="404"/>
    </row>
    <row r="66" spans="2:17" ht="19.5" thickBot="1" x14ac:dyDescent="0.35">
      <c r="D66" s="313" t="s">
        <v>94</v>
      </c>
      <c r="E66" s="314"/>
      <c r="F66" s="315">
        <v>-363428.24</v>
      </c>
      <c r="I66" s="105"/>
      <c r="J66" s="106"/>
      <c r="K66" s="178"/>
      <c r="L66" s="107"/>
      <c r="M66" s="404"/>
      <c r="N66" s="404"/>
      <c r="O66" s="404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-47047.250000000233</v>
      </c>
      <c r="H67" s="23"/>
      <c r="I67" s="108" t="s">
        <v>15</v>
      </c>
      <c r="J67" s="109"/>
      <c r="K67" s="624">
        <f>-C4</f>
        <v>-1792817.68</v>
      </c>
      <c r="L67" s="625"/>
    </row>
    <row r="68" spans="2:17" ht="16.5" thickBot="1" x14ac:dyDescent="0.3">
      <c r="D68" s="110" t="s">
        <v>16</v>
      </c>
      <c r="E68" s="98" t="s">
        <v>17</v>
      </c>
      <c r="F68" s="111">
        <v>283074</v>
      </c>
    </row>
    <row r="69" spans="2:17" ht="20.25" thickTop="1" thickBot="1" x14ac:dyDescent="0.35">
      <c r="C69" s="112">
        <v>44682</v>
      </c>
      <c r="D69" s="602" t="s">
        <v>18</v>
      </c>
      <c r="E69" s="603"/>
      <c r="F69" s="113">
        <v>2112071.92</v>
      </c>
      <c r="I69" s="604" t="s">
        <v>198</v>
      </c>
      <c r="J69" s="605"/>
      <c r="K69" s="606">
        <f>K65+K67</f>
        <v>555280.99</v>
      </c>
      <c r="L69" s="606"/>
    </row>
    <row r="70" spans="2:17" ht="17.25" x14ac:dyDescent="0.3">
      <c r="C70" s="114"/>
      <c r="D70" s="115"/>
      <c r="E70" s="116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128"/>
      <c r="F89" s="129"/>
    </row>
    <row r="90" spans="4:13" x14ac:dyDescent="0.25">
      <c r="D90" s="128"/>
      <c r="E90" s="128"/>
      <c r="F90" s="129"/>
    </row>
    <row r="91" spans="4:13" x14ac:dyDescent="0.25">
      <c r="D91" s="128"/>
      <c r="E91" s="128"/>
      <c r="F91" s="129"/>
    </row>
  </sheetData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A50" sqref="A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 t="s">
        <v>716</v>
      </c>
      <c r="M3" s="499">
        <v>0</v>
      </c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 t="s">
        <v>717</v>
      </c>
      <c r="M4" s="502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 t="s">
        <v>718</v>
      </c>
      <c r="M5" s="499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 t="s">
        <v>719</v>
      </c>
      <c r="M6" s="499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 t="s">
        <v>720</v>
      </c>
      <c r="M7" s="502">
        <v>529</v>
      </c>
      <c r="N7" s="137">
        <f t="shared" si="1"/>
        <v>0</v>
      </c>
    </row>
    <row r="8" spans="1:14" ht="15.75" x14ac:dyDescent="0.25">
      <c r="A8" s="595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 t="s">
        <v>721</v>
      </c>
      <c r="M8" s="499">
        <v>4369.8</v>
      </c>
      <c r="N8" s="137">
        <f t="shared" si="1"/>
        <v>0</v>
      </c>
    </row>
    <row r="9" spans="1:14" ht="15.75" x14ac:dyDescent="0.25">
      <c r="A9" s="595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 t="s">
        <v>721</v>
      </c>
      <c r="M9" s="502">
        <v>1236.5999999999999</v>
      </c>
      <c r="N9" s="137">
        <f t="shared" si="1"/>
        <v>0</v>
      </c>
    </row>
    <row r="10" spans="1:14" ht="18.75" x14ac:dyDescent="0.3">
      <c r="A10" s="595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 t="s">
        <v>722</v>
      </c>
      <c r="M10" s="502">
        <v>450</v>
      </c>
      <c r="N10" s="137">
        <f t="shared" si="1"/>
        <v>0</v>
      </c>
    </row>
    <row r="11" spans="1:14" ht="15.75" x14ac:dyDescent="0.25">
      <c r="A11" s="595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 t="s">
        <v>723</v>
      </c>
      <c r="M11" s="499">
        <v>1472</v>
      </c>
      <c r="N11" s="137">
        <f t="shared" si="1"/>
        <v>0</v>
      </c>
    </row>
    <row r="12" spans="1:14" ht="15.75" x14ac:dyDescent="0.25">
      <c r="A12" s="595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 t="s">
        <v>723</v>
      </c>
      <c r="M12" s="502">
        <v>1584</v>
      </c>
      <c r="N12" s="137">
        <f t="shared" si="1"/>
        <v>0</v>
      </c>
    </row>
    <row r="13" spans="1:14" ht="15.75" x14ac:dyDescent="0.25">
      <c r="A13" s="595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 t="s">
        <v>724</v>
      </c>
      <c r="M13" s="499">
        <v>930</v>
      </c>
      <c r="N13" s="137">
        <f t="shared" si="1"/>
        <v>0</v>
      </c>
    </row>
    <row r="14" spans="1:14" ht="15.75" x14ac:dyDescent="0.25">
      <c r="A14" s="595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 t="s">
        <v>725</v>
      </c>
      <c r="M14" s="502">
        <v>450</v>
      </c>
      <c r="N14" s="137">
        <f t="shared" si="1"/>
        <v>0</v>
      </c>
    </row>
    <row r="15" spans="1:14" ht="15.75" x14ac:dyDescent="0.25">
      <c r="A15" s="595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 t="s">
        <v>725</v>
      </c>
      <c r="M15" s="499">
        <v>1080</v>
      </c>
      <c r="N15" s="137">
        <f t="shared" si="1"/>
        <v>0</v>
      </c>
    </row>
    <row r="16" spans="1:14" ht="15.75" x14ac:dyDescent="0.25">
      <c r="A16" s="595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 t="s">
        <v>726</v>
      </c>
      <c r="M16" s="499">
        <v>21899.8</v>
      </c>
      <c r="N16" s="137">
        <f t="shared" si="1"/>
        <v>0</v>
      </c>
    </row>
    <row r="17" spans="1:14" ht="15.75" x14ac:dyDescent="0.25">
      <c r="A17" s="595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 t="s">
        <v>727</v>
      </c>
      <c r="M17" s="499">
        <v>1180</v>
      </c>
      <c r="N17" s="137">
        <f t="shared" si="1"/>
        <v>0</v>
      </c>
    </row>
    <row r="18" spans="1:14" ht="15.75" x14ac:dyDescent="0.25">
      <c r="A18" s="595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 t="s">
        <v>728</v>
      </c>
      <c r="M18" s="499">
        <v>1200</v>
      </c>
      <c r="N18" s="137">
        <f t="shared" si="1"/>
        <v>0</v>
      </c>
    </row>
    <row r="19" spans="1:14" ht="15.75" x14ac:dyDescent="0.25">
      <c r="A19" s="595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 t="s">
        <v>728</v>
      </c>
      <c r="M19" s="499">
        <v>1081</v>
      </c>
      <c r="N19" s="137">
        <f t="shared" si="1"/>
        <v>0</v>
      </c>
    </row>
    <row r="20" spans="1:14" ht="15.75" x14ac:dyDescent="0.25">
      <c r="A20" s="595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 t="s">
        <v>729</v>
      </c>
      <c r="M20" s="502">
        <v>270</v>
      </c>
      <c r="N20" s="137">
        <f t="shared" si="1"/>
        <v>0</v>
      </c>
    </row>
    <row r="21" spans="1:14" ht="15.75" x14ac:dyDescent="0.25">
      <c r="A21" s="595">
        <v>44660</v>
      </c>
      <c r="B21" s="355" t="s">
        <v>674</v>
      </c>
      <c r="C21" s="96">
        <v>67001.67</v>
      </c>
      <c r="D21" s="590">
        <v>44706</v>
      </c>
      <c r="E21" s="594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 t="s">
        <v>730</v>
      </c>
      <c r="M21" s="502">
        <v>1894.8</v>
      </c>
      <c r="N21" s="137">
        <f t="shared" si="1"/>
        <v>0</v>
      </c>
    </row>
    <row r="22" spans="1:14" ht="18.75" x14ac:dyDescent="0.3">
      <c r="A22" s="595">
        <v>44660</v>
      </c>
      <c r="B22" s="355" t="s">
        <v>675</v>
      </c>
      <c r="C22" s="96">
        <v>5256</v>
      </c>
      <c r="D22" s="590">
        <v>44706</v>
      </c>
      <c r="E22" s="594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 t="s">
        <v>730</v>
      </c>
      <c r="M22" s="499">
        <v>2360</v>
      </c>
      <c r="N22" s="137">
        <f t="shared" si="1"/>
        <v>0</v>
      </c>
    </row>
    <row r="23" spans="1:14" ht="15.75" x14ac:dyDescent="0.25">
      <c r="A23" s="595">
        <v>44662</v>
      </c>
      <c r="B23" s="355" t="s">
        <v>677</v>
      </c>
      <c r="C23" s="96">
        <v>40472.6</v>
      </c>
      <c r="D23" s="590">
        <v>44706</v>
      </c>
      <c r="E23" s="594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 t="s">
        <v>731</v>
      </c>
      <c r="M23" s="499">
        <v>19679.400000000001</v>
      </c>
      <c r="N23" s="137">
        <f t="shared" si="1"/>
        <v>0</v>
      </c>
    </row>
    <row r="24" spans="1:14" ht="15.75" x14ac:dyDescent="0.25">
      <c r="A24" s="595">
        <v>44662</v>
      </c>
      <c r="B24" s="355" t="s">
        <v>678</v>
      </c>
      <c r="C24" s="96">
        <v>3906</v>
      </c>
      <c r="D24" s="590">
        <v>44706</v>
      </c>
      <c r="E24" s="594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 t="s">
        <v>731</v>
      </c>
      <c r="M24" s="499">
        <v>36567.599999999999</v>
      </c>
      <c r="N24" s="137">
        <f t="shared" si="1"/>
        <v>0</v>
      </c>
    </row>
    <row r="25" spans="1:14" ht="15.75" x14ac:dyDescent="0.25">
      <c r="A25" s="595">
        <v>44663</v>
      </c>
      <c r="B25" s="355" t="s">
        <v>680</v>
      </c>
      <c r="C25" s="96">
        <v>33820.800000000003</v>
      </c>
      <c r="D25" s="590">
        <v>44706</v>
      </c>
      <c r="E25" s="594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 t="s">
        <v>732</v>
      </c>
      <c r="M25" s="499">
        <v>2588.64</v>
      </c>
      <c r="N25" s="137">
        <f t="shared" si="1"/>
        <v>0</v>
      </c>
    </row>
    <row r="26" spans="1:14" ht="15.75" x14ac:dyDescent="0.25">
      <c r="A26" s="595">
        <v>44664</v>
      </c>
      <c r="B26" s="355" t="s">
        <v>682</v>
      </c>
      <c r="C26" s="96">
        <v>36277.25</v>
      </c>
      <c r="D26" s="590">
        <v>44706</v>
      </c>
      <c r="E26" s="594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 t="s">
        <v>732</v>
      </c>
      <c r="M26" s="502">
        <v>1080</v>
      </c>
      <c r="N26" s="137">
        <f t="shared" si="1"/>
        <v>0</v>
      </c>
    </row>
    <row r="27" spans="1:14" ht="15.75" x14ac:dyDescent="0.25">
      <c r="A27" s="595">
        <v>44665</v>
      </c>
      <c r="B27" s="355" t="s">
        <v>684</v>
      </c>
      <c r="C27" s="96">
        <v>61531.34</v>
      </c>
      <c r="D27" s="590">
        <v>44706</v>
      </c>
      <c r="E27" s="594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 t="s">
        <v>732</v>
      </c>
      <c r="M27" s="502">
        <v>28960.799999999999</v>
      </c>
      <c r="N27" s="137">
        <f t="shared" si="1"/>
        <v>0</v>
      </c>
    </row>
    <row r="28" spans="1:14" ht="15.75" x14ac:dyDescent="0.25">
      <c r="A28" s="595">
        <v>44665</v>
      </c>
      <c r="B28" s="355" t="s">
        <v>685</v>
      </c>
      <c r="C28" s="96">
        <v>12189.9</v>
      </c>
      <c r="D28" s="590">
        <v>44706</v>
      </c>
      <c r="E28" s="594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 t="s">
        <v>733</v>
      </c>
      <c r="M28" s="502">
        <v>2238.5</v>
      </c>
      <c r="N28" s="137">
        <f t="shared" si="1"/>
        <v>0</v>
      </c>
    </row>
    <row r="29" spans="1:14" ht="15.75" x14ac:dyDescent="0.25">
      <c r="A29" s="595">
        <v>44667</v>
      </c>
      <c r="B29" s="355" t="s">
        <v>687</v>
      </c>
      <c r="C29" s="96">
        <v>64256.75</v>
      </c>
      <c r="D29" s="590">
        <v>44706</v>
      </c>
      <c r="E29" s="594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 t="s">
        <v>733</v>
      </c>
      <c r="M29" s="499">
        <v>1771.6</v>
      </c>
      <c r="N29" s="137">
        <f t="shared" si="1"/>
        <v>0</v>
      </c>
    </row>
    <row r="30" spans="1:14" ht="18.75" x14ac:dyDescent="0.3">
      <c r="A30" s="595">
        <v>44669</v>
      </c>
      <c r="B30" s="355" t="s">
        <v>689</v>
      </c>
      <c r="C30" s="96">
        <v>53375.8</v>
      </c>
      <c r="D30" s="590">
        <v>44706</v>
      </c>
      <c r="E30" s="594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 t="s">
        <v>734</v>
      </c>
      <c r="M30" s="502">
        <v>36114.800000000003</v>
      </c>
      <c r="N30" s="137">
        <f t="shared" si="1"/>
        <v>0</v>
      </c>
    </row>
    <row r="31" spans="1:14" ht="15.75" x14ac:dyDescent="0.25">
      <c r="A31" s="595">
        <v>44670</v>
      </c>
      <c r="B31" s="355" t="s">
        <v>691</v>
      </c>
      <c r="C31" s="96">
        <v>126366.49</v>
      </c>
      <c r="D31" s="590">
        <v>44706</v>
      </c>
      <c r="E31" s="594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 t="s">
        <v>735</v>
      </c>
      <c r="M31" s="499">
        <v>744</v>
      </c>
      <c r="N31" s="137">
        <f t="shared" si="1"/>
        <v>0</v>
      </c>
    </row>
    <row r="32" spans="1:14" ht="15.75" x14ac:dyDescent="0.25">
      <c r="A32" s="595">
        <v>44670</v>
      </c>
      <c r="B32" s="355" t="s">
        <v>692</v>
      </c>
      <c r="C32" s="96">
        <v>6102</v>
      </c>
      <c r="D32" s="590">
        <v>44706</v>
      </c>
      <c r="E32" s="594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 t="s">
        <v>735</v>
      </c>
      <c r="M32" s="502">
        <v>25869.8</v>
      </c>
      <c r="N32" s="137">
        <f t="shared" si="1"/>
        <v>0</v>
      </c>
    </row>
    <row r="33" spans="1:14" ht="15.75" x14ac:dyDescent="0.25">
      <c r="A33" s="595">
        <v>44670</v>
      </c>
      <c r="B33" s="355" t="s">
        <v>693</v>
      </c>
      <c r="C33" s="96">
        <v>4812</v>
      </c>
      <c r="D33" s="590">
        <v>44706</v>
      </c>
      <c r="E33" s="594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 t="s">
        <v>736</v>
      </c>
      <c r="M33" s="499">
        <v>5027</v>
      </c>
      <c r="N33" s="137">
        <f t="shared" si="1"/>
        <v>0</v>
      </c>
    </row>
    <row r="34" spans="1:14" ht="15.75" x14ac:dyDescent="0.25">
      <c r="A34" s="595">
        <v>44671</v>
      </c>
      <c r="B34" s="355" t="s">
        <v>695</v>
      </c>
      <c r="C34" s="96">
        <v>10160.6</v>
      </c>
      <c r="D34" s="590">
        <v>44706</v>
      </c>
      <c r="E34" s="594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 t="s">
        <v>737</v>
      </c>
      <c r="M34" s="502">
        <v>1820.8</v>
      </c>
      <c r="N34" s="137">
        <f t="shared" si="1"/>
        <v>0</v>
      </c>
    </row>
    <row r="35" spans="1:14" ht="15.75" x14ac:dyDescent="0.25">
      <c r="A35" s="595">
        <v>44671</v>
      </c>
      <c r="B35" s="355" t="s">
        <v>696</v>
      </c>
      <c r="C35" s="96">
        <v>75337.5</v>
      </c>
      <c r="D35" s="590">
        <v>44706</v>
      </c>
      <c r="E35" s="594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 t="s">
        <v>738</v>
      </c>
      <c r="M35" s="499">
        <v>43759.6</v>
      </c>
      <c r="N35" s="137">
        <f t="shared" si="1"/>
        <v>0</v>
      </c>
    </row>
    <row r="36" spans="1:14" ht="15.75" x14ac:dyDescent="0.25">
      <c r="A36" s="595">
        <v>44672</v>
      </c>
      <c r="B36" s="355" t="s">
        <v>698</v>
      </c>
      <c r="C36" s="96">
        <v>29920.44</v>
      </c>
      <c r="D36" s="590">
        <v>44706</v>
      </c>
      <c r="E36" s="594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 t="s">
        <v>739</v>
      </c>
      <c r="M36" s="502">
        <v>1331</v>
      </c>
      <c r="N36" s="137">
        <f t="shared" si="1"/>
        <v>0</v>
      </c>
    </row>
    <row r="37" spans="1:14" ht="15.75" x14ac:dyDescent="0.25">
      <c r="A37" s="595">
        <v>44673</v>
      </c>
      <c r="B37" s="355" t="s">
        <v>700</v>
      </c>
      <c r="C37" s="96">
        <v>72246.7</v>
      </c>
      <c r="D37" s="590">
        <v>44706</v>
      </c>
      <c r="E37" s="594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 t="s">
        <v>740</v>
      </c>
      <c r="M37" s="499">
        <v>32504.400000000001</v>
      </c>
      <c r="N37" s="137">
        <f t="shared" si="1"/>
        <v>0</v>
      </c>
    </row>
    <row r="38" spans="1:14" ht="15.75" x14ac:dyDescent="0.25">
      <c r="A38" s="595">
        <v>44673</v>
      </c>
      <c r="B38" s="355" t="s">
        <v>701</v>
      </c>
      <c r="C38" s="96">
        <v>3036</v>
      </c>
      <c r="D38" s="590">
        <v>44706</v>
      </c>
      <c r="E38" s="594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 t="s">
        <v>741</v>
      </c>
      <c r="M38" s="499">
        <v>15257</v>
      </c>
      <c r="N38" s="137">
        <f t="shared" si="1"/>
        <v>0</v>
      </c>
    </row>
    <row r="39" spans="1:14" ht="15.75" x14ac:dyDescent="0.25">
      <c r="A39" s="595">
        <v>44674</v>
      </c>
      <c r="B39" s="355" t="s">
        <v>703</v>
      </c>
      <c r="C39" s="96">
        <v>1627.2</v>
      </c>
      <c r="D39" s="590">
        <v>44706</v>
      </c>
      <c r="E39" s="594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 t="s">
        <v>742</v>
      </c>
      <c r="M39" s="499">
        <v>5516</v>
      </c>
      <c r="N39" s="137">
        <f t="shared" si="1"/>
        <v>0</v>
      </c>
    </row>
    <row r="40" spans="1:14" ht="15.75" x14ac:dyDescent="0.25">
      <c r="A40" s="595">
        <v>44674</v>
      </c>
      <c r="B40" s="355" t="s">
        <v>704</v>
      </c>
      <c r="C40" s="96">
        <v>1238.8</v>
      </c>
      <c r="D40" s="590">
        <v>44706</v>
      </c>
      <c r="E40" s="594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 t="s">
        <v>743</v>
      </c>
      <c r="M40" s="502">
        <v>600</v>
      </c>
      <c r="N40" s="137">
        <f t="shared" si="1"/>
        <v>0</v>
      </c>
    </row>
    <row r="41" spans="1:14" ht="15.75" x14ac:dyDescent="0.25">
      <c r="A41" s="595">
        <v>44674</v>
      </c>
      <c r="B41" s="355" t="s">
        <v>705</v>
      </c>
      <c r="C41" s="96">
        <v>62762.55</v>
      </c>
      <c r="D41" s="590">
        <v>44706</v>
      </c>
      <c r="E41" s="591">
        <v>50646.16</v>
      </c>
      <c r="F41" s="111">
        <f t="shared" si="0"/>
        <v>12116.39</v>
      </c>
      <c r="I41" s="500" t="s">
        <v>744</v>
      </c>
      <c r="J41" s="501">
        <v>9138</v>
      </c>
      <c r="K41" s="502">
        <v>6614.7</v>
      </c>
      <c r="L41" s="524" t="s">
        <v>744</v>
      </c>
      <c r="M41" s="502">
        <v>6614.7</v>
      </c>
      <c r="N41" s="137">
        <f t="shared" si="1"/>
        <v>0</v>
      </c>
    </row>
    <row r="42" spans="1:14" ht="15.75" x14ac:dyDescent="0.25">
      <c r="A42" s="595">
        <v>44676</v>
      </c>
      <c r="B42" s="355" t="s">
        <v>706</v>
      </c>
      <c r="C42" s="96">
        <v>46744.6</v>
      </c>
      <c r="D42" s="253"/>
      <c r="E42" s="69"/>
      <c r="F42" s="111">
        <f t="shared" si="0"/>
        <v>46744.6</v>
      </c>
      <c r="I42" s="500" t="s">
        <v>744</v>
      </c>
      <c r="J42" s="501">
        <v>9140</v>
      </c>
      <c r="K42" s="502">
        <v>1080</v>
      </c>
      <c r="L42" s="524" t="s">
        <v>744</v>
      </c>
      <c r="M42" s="502">
        <v>1080</v>
      </c>
      <c r="N42" s="137">
        <f t="shared" si="1"/>
        <v>0</v>
      </c>
    </row>
    <row r="43" spans="1:14" ht="15.75" x14ac:dyDescent="0.25">
      <c r="A43" s="595">
        <v>44677</v>
      </c>
      <c r="B43" s="355" t="s">
        <v>707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.75" x14ac:dyDescent="0.25">
      <c r="A44" s="595">
        <v>44677</v>
      </c>
      <c r="B44" s="355" t="s">
        <v>708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5"/>
      <c r="M44" s="69"/>
      <c r="N44" s="137"/>
    </row>
    <row r="45" spans="1:14" ht="15.75" x14ac:dyDescent="0.25">
      <c r="A45" s="595">
        <v>44677</v>
      </c>
      <c r="B45" s="355" t="s">
        <v>709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5"/>
      <c r="M45" s="69"/>
      <c r="N45" s="137"/>
    </row>
    <row r="46" spans="1:14" ht="15.75" x14ac:dyDescent="0.25">
      <c r="A46" s="595">
        <v>44678</v>
      </c>
      <c r="B46" s="355" t="s">
        <v>710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5"/>
      <c r="M46" s="69"/>
      <c r="N46" s="137"/>
    </row>
    <row r="47" spans="1:14" ht="15.75" x14ac:dyDescent="0.25">
      <c r="A47" s="595">
        <v>44679</v>
      </c>
      <c r="B47" s="355" t="s">
        <v>711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5"/>
      <c r="M47" s="69"/>
      <c r="N47" s="137"/>
    </row>
    <row r="48" spans="1:14" ht="15.75" x14ac:dyDescent="0.25">
      <c r="A48" s="595">
        <v>44680</v>
      </c>
      <c r="B48" s="355" t="s">
        <v>712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5"/>
      <c r="M48" s="69"/>
      <c r="N48" s="137"/>
    </row>
    <row r="49" spans="1:14" ht="15.75" x14ac:dyDescent="0.25">
      <c r="A49" s="595">
        <v>44681</v>
      </c>
      <c r="B49" s="355" t="s">
        <v>713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5">
        <f>SUM(K3:K88)</f>
        <v>363428.24</v>
      </c>
      <c r="L89" s="477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4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5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02" t="s">
        <v>594</v>
      </c>
      <c r="J93" s="703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04"/>
      <c r="J94" s="70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/>
      <c r="I103"/>
      <c r="J103" s="194"/>
      <c r="N103"/>
    </row>
    <row r="104" spans="1:14" x14ac:dyDescent="0.25">
      <c r="A104" s="510"/>
      <c r="B104" s="511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9"/>
    </row>
    <row r="130" spans="2:5" ht="21.75" thickBot="1" x14ac:dyDescent="0.4">
      <c r="B130" s="455"/>
      <c r="C130" s="710">
        <f>SUM(D106:D129)</f>
        <v>759581.99999999988</v>
      </c>
      <c r="D130" s="711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16" t="s">
        <v>752</v>
      </c>
      <c r="G2" s="717"/>
      <c r="H2" s="718"/>
    </row>
    <row r="3" spans="2:8" ht="27.75" customHeight="1" thickBot="1" x14ac:dyDescent="0.3">
      <c r="B3" s="713" t="s">
        <v>748</v>
      </c>
      <c r="C3" s="714"/>
      <c r="D3" s="715"/>
      <c r="F3" s="719"/>
      <c r="G3" s="720"/>
      <c r="H3" s="721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22">
        <f>SUM(H5:H10)</f>
        <v>334337</v>
      </c>
      <c r="H11" s="723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26" t="s">
        <v>750</v>
      </c>
      <c r="D15" s="724">
        <f>D11-D13</f>
        <v>-69877</v>
      </c>
    </row>
    <row r="16" spans="2:8" ht="18.75" customHeight="1" thickBot="1" x14ac:dyDescent="0.3">
      <c r="C16" s="727"/>
      <c r="D16" s="725"/>
    </row>
    <row r="17" spans="3:4" ht="18.75" x14ac:dyDescent="0.3">
      <c r="C17" s="712" t="s">
        <v>753</v>
      </c>
      <c r="D17" s="712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tabSelected="1" workbookViewId="0">
      <pane xSplit="1" ySplit="4" topLeftCell="B48" activePane="bottomRight" state="frozen"/>
      <selection pane="topRight" activeCell="B1" sqref="B1"/>
      <selection pane="bottomLeft" activeCell="A5" sqref="A5"/>
      <selection pane="bottomRight" activeCell="F72" sqref="F72"/>
    </sheetView>
  </sheetViews>
  <sheetFormatPr baseColWidth="10" defaultRowHeight="15.75" x14ac:dyDescent="0.25"/>
  <cols>
    <col min="1" max="1" width="2.85546875" customWidth="1"/>
    <col min="2" max="2" width="12.42578125" style="558" customWidth="1"/>
    <col min="3" max="3" width="15.5703125" style="4" bestFit="1" customWidth="1"/>
    <col min="4" max="4" width="15.28515625" customWidth="1"/>
    <col min="5" max="5" width="11.42578125" style="559"/>
    <col min="6" max="6" width="15.28515625" style="4" customWidth="1"/>
    <col min="7" max="7" width="1.85546875" style="559" customWidth="1"/>
    <col min="8" max="8" width="11.85546875" style="559" customWidth="1"/>
    <col min="9" max="9" width="15.7109375" style="4" customWidth="1"/>
    <col min="10" max="10" width="11.7109375" style="12" customWidth="1"/>
    <col min="11" max="11" width="14.42578125" style="568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4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68" t="s">
        <v>754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560"/>
      <c r="F3" s="11"/>
      <c r="H3" s="632" t="s">
        <v>26</v>
      </c>
      <c r="I3" s="632"/>
      <c r="K3" s="165"/>
      <c r="L3" s="13"/>
      <c r="M3" s="14"/>
      <c r="P3" s="656" t="s">
        <v>6</v>
      </c>
      <c r="R3" s="66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33" t="s">
        <v>2</v>
      </c>
      <c r="F4" s="634"/>
      <c r="H4" s="635" t="s">
        <v>3</v>
      </c>
      <c r="I4" s="636"/>
      <c r="J4" s="563"/>
      <c r="K4" s="569"/>
      <c r="L4" s="570"/>
      <c r="M4" s="21" t="s">
        <v>4</v>
      </c>
      <c r="N4" s="22" t="s">
        <v>5</v>
      </c>
      <c r="P4" s="657"/>
      <c r="Q4" s="322" t="s">
        <v>217</v>
      </c>
      <c r="R4" s="667"/>
      <c r="U4" s="34"/>
      <c r="V4" s="128"/>
      <c r="W4" s="731"/>
      <c r="X4" s="73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80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3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31"/>
      <c r="X5" s="73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80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3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80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5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80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3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80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3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80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83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80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3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80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2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80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2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80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2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80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2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80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2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80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82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80"/>
      <c r="H18" s="29">
        <v>44696</v>
      </c>
      <c r="I18" s="30">
        <v>1226</v>
      </c>
      <c r="J18" s="37"/>
      <c r="K18" s="571"/>
      <c r="L18" s="39"/>
      <c r="M18" s="32">
        <v>52335</v>
      </c>
      <c r="N18" s="33">
        <v>28769</v>
      </c>
      <c r="O18" s="582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80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82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32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80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82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3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80"/>
      <c r="H21" s="29">
        <v>44699</v>
      </c>
      <c r="I21" s="30">
        <v>2157</v>
      </c>
      <c r="J21" s="37"/>
      <c r="K21" s="572"/>
      <c r="L21" s="45"/>
      <c r="M21" s="32">
        <f>55227+8192</f>
        <v>63419</v>
      </c>
      <c r="N21" s="33">
        <v>35017</v>
      </c>
      <c r="O21" s="582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45"/>
      <c r="X21" s="64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80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82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80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82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646"/>
      <c r="X23" s="64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80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82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646"/>
      <c r="X24" s="64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80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82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647"/>
      <c r="X25" s="64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80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8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647"/>
      <c r="X26" s="64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80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8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640"/>
      <c r="X27" s="641"/>
      <c r="Y27" s="64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80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8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641"/>
      <c r="X28" s="641"/>
      <c r="Y28" s="64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80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8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80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8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80"/>
      <c r="H31" s="29">
        <v>44709</v>
      </c>
      <c r="I31" s="30">
        <v>2598</v>
      </c>
      <c r="J31" s="56">
        <v>44709</v>
      </c>
      <c r="K31" s="573" t="s">
        <v>818</v>
      </c>
      <c r="L31" s="54">
        <v>17618</v>
      </c>
      <c r="M31" s="32">
        <f>72001+8001.6+7416</f>
        <v>87418.6</v>
      </c>
      <c r="N31" s="33">
        <v>51251</v>
      </c>
      <c r="O31" s="598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80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9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0"/>
      <c r="H33" s="36"/>
      <c r="I33" s="30"/>
      <c r="J33" s="56"/>
      <c r="K33" s="223"/>
      <c r="L33" s="69"/>
      <c r="M33" s="32">
        <v>0</v>
      </c>
      <c r="N33" s="33">
        <v>0</v>
      </c>
      <c r="O33" s="599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25">
        <v>399418.38</v>
      </c>
      <c r="D34" s="64" t="s">
        <v>838</v>
      </c>
      <c r="E34" s="27"/>
      <c r="F34" s="539"/>
      <c r="G34" s="580"/>
      <c r="H34" s="36"/>
      <c r="I34" s="30"/>
      <c r="J34" s="564"/>
      <c r="K34" s="574"/>
      <c r="L34" s="9"/>
      <c r="M34" s="32">
        <v>0</v>
      </c>
      <c r="N34" s="33">
        <v>0</v>
      </c>
      <c r="O34" s="600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44705</v>
      </c>
      <c r="C35" s="25">
        <v>199112</v>
      </c>
      <c r="D35" s="65" t="s">
        <v>845</v>
      </c>
      <c r="E35" s="27"/>
      <c r="F35" s="539"/>
      <c r="G35" s="580"/>
      <c r="H35" s="36"/>
      <c r="I35" s="540"/>
      <c r="J35" s="564"/>
      <c r="K35" s="575"/>
      <c r="L35" s="69"/>
      <c r="M35" s="32">
        <v>0</v>
      </c>
      <c r="N35" s="33">
        <v>0</v>
      </c>
      <c r="P35" s="34">
        <f t="shared" si="1"/>
        <v>199112</v>
      </c>
      <c r="Q35" s="325">
        <f t="shared" si="0"/>
        <v>199112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39"/>
      <c r="G36" s="580"/>
      <c r="H36" s="36"/>
      <c r="I36" s="540"/>
      <c r="J36" s="564"/>
      <c r="K36" s="576"/>
      <c r="L36" s="9"/>
      <c r="M36" s="32">
        <v>0</v>
      </c>
      <c r="N36" s="33">
        <v>0</v>
      </c>
      <c r="O36" s="586"/>
      <c r="P36" s="34">
        <f t="shared" si="1"/>
        <v>0</v>
      </c>
      <c r="Q36" s="111">
        <f t="shared" ref="Q36:Q40" si="2">P36-F36</f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39"/>
      <c r="G37" s="580"/>
      <c r="H37" s="36"/>
      <c r="I37" s="540"/>
      <c r="J37" s="56">
        <v>44688</v>
      </c>
      <c r="K37" s="38" t="s">
        <v>763</v>
      </c>
      <c r="L37" s="39">
        <v>17396.62</v>
      </c>
      <c r="M37" s="32">
        <v>0</v>
      </c>
      <c r="N37" s="33">
        <v>0</v>
      </c>
      <c r="O37" s="586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07"/>
      <c r="E38" s="27"/>
      <c r="F38" s="539"/>
      <c r="G38" s="580"/>
      <c r="H38" s="36"/>
      <c r="I38" s="540"/>
      <c r="J38" s="56">
        <v>44695</v>
      </c>
      <c r="K38" s="577" t="s">
        <v>772</v>
      </c>
      <c r="L38" s="39">
        <v>17397.240000000002</v>
      </c>
      <c r="M38" s="32">
        <v>0</v>
      </c>
      <c r="N38" s="33">
        <v>0</v>
      </c>
      <c r="P38" s="34">
        <f>N38+M38+L38+I38+C38</f>
        <v>17397.240000000002</v>
      </c>
      <c r="Q38" s="111">
        <f t="shared" si="2"/>
        <v>17397.240000000002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07"/>
      <c r="E39" s="27"/>
      <c r="F39" s="541"/>
      <c r="G39" s="580"/>
      <c r="H39" s="36"/>
      <c r="I39" s="542"/>
      <c r="J39" s="56">
        <v>44702</v>
      </c>
      <c r="K39" s="577" t="s">
        <v>810</v>
      </c>
      <c r="L39" s="39">
        <v>21215.21</v>
      </c>
      <c r="M39" s="32">
        <v>0</v>
      </c>
      <c r="N39" s="33">
        <v>0</v>
      </c>
      <c r="P39" s="34">
        <f t="shared" si="1"/>
        <v>21215.21</v>
      </c>
      <c r="Q39" s="111">
        <f t="shared" si="2"/>
        <v>21215.21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80"/>
      <c r="H40" s="36"/>
      <c r="I40" s="71"/>
      <c r="J40" s="56">
        <v>44709</v>
      </c>
      <c r="K40" s="38" t="s">
        <v>818</v>
      </c>
      <c r="L40" s="39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80"/>
      <c r="H41" s="76"/>
      <c r="I41" s="77"/>
      <c r="J41" s="56"/>
      <c r="K41" s="38"/>
      <c r="L41" s="39"/>
      <c r="M41" s="658">
        <f>SUM(M5:M40)</f>
        <v>1509924.1</v>
      </c>
      <c r="N41" s="658">
        <f>SUM(N5:N40)</f>
        <v>1012291</v>
      </c>
      <c r="P41" s="506">
        <f>SUM(P5:P40)</f>
        <v>3826479.5500000003</v>
      </c>
      <c r="Q41" s="706">
        <f>SUM(Q5:Q40)</f>
        <v>673833.54999999993</v>
      </c>
    </row>
    <row r="42" spans="1:24" ht="18" thickBot="1" x14ac:dyDescent="0.35">
      <c r="A42" s="23"/>
      <c r="B42" s="24"/>
      <c r="C42" s="72"/>
      <c r="D42" s="508"/>
      <c r="E42" s="74"/>
      <c r="F42" s="75"/>
      <c r="G42" s="580"/>
      <c r="H42" s="76"/>
      <c r="I42" s="77"/>
      <c r="J42" s="51">
        <v>44683</v>
      </c>
      <c r="K42" s="173" t="s">
        <v>841</v>
      </c>
      <c r="L42" s="52">
        <v>3095.88</v>
      </c>
      <c r="M42" s="659"/>
      <c r="N42" s="659"/>
      <c r="P42" s="34"/>
      <c r="Q42" s="707"/>
    </row>
    <row r="43" spans="1:24" ht="18" thickBot="1" x14ac:dyDescent="0.35">
      <c r="A43" s="23"/>
      <c r="B43" s="24"/>
      <c r="C43" s="72"/>
      <c r="D43" s="508"/>
      <c r="E43" s="74"/>
      <c r="F43" s="75"/>
      <c r="G43" s="580"/>
      <c r="H43" s="76"/>
      <c r="I43" s="77"/>
      <c r="J43" s="50">
        <v>44684</v>
      </c>
      <c r="K43" s="38" t="s">
        <v>842</v>
      </c>
      <c r="L43" s="54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80"/>
      <c r="H44" s="76"/>
      <c r="I44" s="77"/>
      <c r="J44" s="56">
        <v>44686</v>
      </c>
      <c r="K44" s="578" t="s">
        <v>843</v>
      </c>
      <c r="L44" s="3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80"/>
      <c r="H45" s="76"/>
      <c r="I45" s="77"/>
      <c r="J45" s="56">
        <v>44690</v>
      </c>
      <c r="K45" s="38" t="s">
        <v>826</v>
      </c>
      <c r="L45" s="39">
        <v>4006.5</v>
      </c>
      <c r="M45" s="708">
        <f>M41+N41</f>
        <v>2522215.1</v>
      </c>
      <c r="N45" s="709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80"/>
      <c r="H46" s="76"/>
      <c r="I46" s="77"/>
      <c r="J46" s="56">
        <v>44690</v>
      </c>
      <c r="K46" s="38" t="s">
        <v>844</v>
      </c>
      <c r="L46" s="3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80"/>
      <c r="H47" s="76"/>
      <c r="I47" s="77"/>
      <c r="J47" s="56">
        <v>44694</v>
      </c>
      <c r="K47" s="38" t="s">
        <v>832</v>
      </c>
      <c r="L47" s="39">
        <v>1856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0"/>
      <c r="H48" s="76"/>
      <c r="I48" s="77"/>
      <c r="J48" s="56">
        <v>44698</v>
      </c>
      <c r="K48" s="38" t="s">
        <v>841</v>
      </c>
      <c r="L48" s="39">
        <v>1962.36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80"/>
      <c r="H49" s="76"/>
      <c r="I49" s="77"/>
      <c r="J49" s="748">
        <v>44708</v>
      </c>
      <c r="K49" s="415" t="s">
        <v>828</v>
      </c>
      <c r="L49" s="34">
        <v>28000</v>
      </c>
      <c r="M49" s="601"/>
      <c r="N49" s="601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80"/>
      <c r="H50" s="76"/>
      <c r="I50" s="77"/>
      <c r="J50" s="748">
        <v>44708</v>
      </c>
      <c r="K50" s="415" t="s">
        <v>840</v>
      </c>
      <c r="L50" s="34">
        <v>3712</v>
      </c>
      <c r="M50" s="601"/>
      <c r="N50" s="601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80"/>
      <c r="H51" s="76"/>
      <c r="I51" s="77"/>
      <c r="J51" s="748"/>
      <c r="K51" s="415"/>
      <c r="L51" s="34"/>
      <c r="M51" s="601"/>
      <c r="N51" s="601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80"/>
      <c r="H52" s="76"/>
      <c r="I52" s="77"/>
      <c r="J52" s="748"/>
      <c r="K52" s="415"/>
      <c r="L52" s="34"/>
      <c r="M52" s="601"/>
      <c r="N52" s="601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80"/>
      <c r="H53" s="76"/>
      <c r="I53" s="77"/>
      <c r="J53" s="748"/>
      <c r="K53" s="415"/>
      <c r="L53" s="34"/>
      <c r="M53" s="601"/>
      <c r="N53" s="601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80"/>
      <c r="H54" s="76"/>
      <c r="I54" s="77"/>
      <c r="J54" s="748"/>
      <c r="K54" s="415"/>
      <c r="L54" s="34"/>
      <c r="M54" s="601"/>
      <c r="N54" s="601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80"/>
      <c r="H55" s="76"/>
      <c r="I55" s="77"/>
      <c r="J55" s="748"/>
      <c r="K55" s="415"/>
      <c r="L55" s="34"/>
      <c r="M55" s="601"/>
      <c r="N55" s="601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80"/>
      <c r="H56" s="76"/>
      <c r="I56" s="77"/>
      <c r="J56" s="748"/>
      <c r="K56" s="415"/>
      <c r="L56" s="34"/>
      <c r="M56" s="601"/>
      <c r="N56" s="601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80"/>
      <c r="H57" s="76"/>
      <c r="I57" s="77"/>
      <c r="J57" s="748"/>
      <c r="K57" s="415"/>
      <c r="L57" s="34"/>
      <c r="M57" s="601"/>
      <c r="N57" s="601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80"/>
      <c r="H58" s="76"/>
      <c r="I58" s="77"/>
      <c r="J58" s="748"/>
      <c r="K58" s="415"/>
      <c r="L58" s="34"/>
      <c r="M58" s="601"/>
      <c r="N58" s="601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80"/>
      <c r="H59" s="76"/>
      <c r="I59" s="77"/>
      <c r="J59" s="748"/>
      <c r="K59" s="415"/>
      <c r="L59" s="34"/>
      <c r="M59" s="601"/>
      <c r="N59" s="601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5"/>
      <c r="K60" s="164"/>
      <c r="L60" s="9"/>
      <c r="M60" s="34"/>
      <c r="N60" s="34"/>
      <c r="P60" s="34"/>
      <c r="Q60" s="13"/>
    </row>
    <row r="61" spans="1:17" ht="16.5" thickBot="1" x14ac:dyDescent="0.3">
      <c r="B61" s="557" t="s">
        <v>8</v>
      </c>
      <c r="C61" s="87">
        <f>SUM(C5:C60)</f>
        <v>1063296.3799999999</v>
      </c>
      <c r="D61" s="88"/>
      <c r="E61" s="91" t="s">
        <v>8</v>
      </c>
      <c r="F61" s="90">
        <f>SUM(F5:F60)</f>
        <v>3079763</v>
      </c>
      <c r="G61" s="581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218629.26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13" t="s">
        <v>11</v>
      </c>
      <c r="I63" s="614"/>
      <c r="J63" s="566"/>
      <c r="K63" s="728">
        <f>I61+L61</f>
        <v>295125.26</v>
      </c>
      <c r="L63" s="729"/>
      <c r="M63" s="272"/>
      <c r="N63" s="272"/>
      <c r="P63" s="34"/>
      <c r="Q63" s="13"/>
    </row>
    <row r="64" spans="1:17" x14ac:dyDescent="0.25">
      <c r="D64" s="619" t="s">
        <v>12</v>
      </c>
      <c r="E64" s="619"/>
      <c r="F64" s="312">
        <f>F61-K63-C61</f>
        <v>1721341.3600000003</v>
      </c>
      <c r="I64" s="102"/>
      <c r="J64" s="567"/>
    </row>
    <row r="65" spans="2:17" ht="18.75" x14ac:dyDescent="0.3">
      <c r="D65" s="649" t="s">
        <v>95</v>
      </c>
      <c r="E65" s="649"/>
      <c r="F65" s="111">
        <v>-1572197.3</v>
      </c>
      <c r="I65" s="620" t="s">
        <v>13</v>
      </c>
      <c r="J65" s="621"/>
      <c r="K65" s="622">
        <f>F67+F68+F69</f>
        <v>2696126.2200000007</v>
      </c>
      <c r="L65" s="622"/>
      <c r="M65" s="404"/>
      <c r="N65" s="404"/>
      <c r="O65" s="587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9"/>
      <c r="L66" s="154"/>
      <c r="M66" s="404"/>
      <c r="N66" s="404"/>
      <c r="O66" s="587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149144.06000000029</v>
      </c>
      <c r="H67" s="562"/>
      <c r="I67" s="108" t="s">
        <v>15</v>
      </c>
      <c r="J67" s="109"/>
      <c r="K67" s="730">
        <f>-C4</f>
        <v>-2112071.92</v>
      </c>
      <c r="L67" s="622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>
        <v>44710</v>
      </c>
      <c r="D69" s="602" t="s">
        <v>18</v>
      </c>
      <c r="E69" s="603"/>
      <c r="F69" s="113">
        <v>2546982.16</v>
      </c>
      <c r="I69" s="604" t="s">
        <v>198</v>
      </c>
      <c r="J69" s="605"/>
      <c r="K69" s="606">
        <f>K65+K67</f>
        <v>584054.30000000075</v>
      </c>
      <c r="L69" s="60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61"/>
      <c r="F89" s="129"/>
    </row>
    <row r="90" spans="4:13" x14ac:dyDescent="0.25">
      <c r="D90" s="128"/>
      <c r="E90" s="561"/>
      <c r="F90" s="129"/>
    </row>
    <row r="91" spans="4:13" x14ac:dyDescent="0.25">
      <c r="D91" s="128"/>
      <c r="E91" s="561"/>
      <c r="F91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topLeftCell="A28" workbookViewId="0">
      <selection activeCell="C38" sqref="C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553" t="s">
        <v>19</v>
      </c>
      <c r="J2" s="554" t="s">
        <v>265</v>
      </c>
      <c r="K2" s="550" t="s">
        <v>21</v>
      </c>
      <c r="L2" s="555" t="s">
        <v>22</v>
      </c>
      <c r="M2" s="550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412"/>
      <c r="E3" s="111"/>
      <c r="F3" s="410">
        <f>C3-E3</f>
        <v>58580.5</v>
      </c>
      <c r="I3" s="245"/>
      <c r="J3" s="556"/>
      <c r="K3" s="111"/>
      <c r="L3" s="245"/>
      <c r="M3" s="111"/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412"/>
      <c r="E4" s="111"/>
      <c r="F4" s="547">
        <f t="shared" ref="F4:F67" si="0">C4-E4</f>
        <v>8932</v>
      </c>
      <c r="G4" s="138"/>
      <c r="I4" s="245"/>
      <c r="J4" s="556"/>
      <c r="K4" s="111"/>
      <c r="L4" s="245"/>
      <c r="M4" s="111"/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412"/>
      <c r="E5" s="111"/>
      <c r="F5" s="547">
        <f t="shared" si="0"/>
        <v>51784.4</v>
      </c>
      <c r="I5" s="245"/>
      <c r="J5" s="556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412"/>
      <c r="E6" s="111"/>
      <c r="F6" s="547">
        <f t="shared" si="0"/>
        <v>15291.4</v>
      </c>
      <c r="I6" s="245"/>
      <c r="J6" s="556"/>
      <c r="K6" s="111"/>
      <c r="L6" s="245"/>
      <c r="M6" s="111"/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412"/>
      <c r="E7" s="111"/>
      <c r="F7" s="547">
        <f t="shared" si="0"/>
        <v>66691.399999999994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412"/>
      <c r="E8" s="111"/>
      <c r="F8" s="547">
        <f t="shared" si="0"/>
        <v>70251.75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412"/>
      <c r="E9" s="111"/>
      <c r="F9" s="547">
        <f t="shared" si="0"/>
        <v>13507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412"/>
      <c r="E10" s="111"/>
      <c r="F10" s="547">
        <f t="shared" si="0"/>
        <v>494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412"/>
      <c r="E11" s="111"/>
      <c r="F11" s="547">
        <f t="shared" si="0"/>
        <v>66113.67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412"/>
      <c r="E12" s="111"/>
      <c r="F12" s="547">
        <f t="shared" si="0"/>
        <v>907.2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412"/>
      <c r="E13" s="111"/>
      <c r="F13" s="547">
        <f t="shared" si="0"/>
        <v>1956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412"/>
      <c r="E14" s="111"/>
      <c r="F14" s="547">
        <f t="shared" si="0"/>
        <v>48025.599999999999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412"/>
      <c r="E15" s="111"/>
      <c r="F15" s="547">
        <f t="shared" si="0"/>
        <v>133204.96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412"/>
      <c r="E16" s="111"/>
      <c r="F16" s="547">
        <f t="shared" si="0"/>
        <v>19133.36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7">
        <f t="shared" si="0"/>
        <v>1128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7">
        <f t="shared" si="0"/>
        <v>3087.2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92">
        <v>44707</v>
      </c>
      <c r="E25" s="593">
        <v>73144.72</v>
      </c>
      <c r="F25" s="547">
        <f t="shared" si="0"/>
        <v>0</v>
      </c>
      <c r="G25" s="597" t="s">
        <v>814</v>
      </c>
      <c r="H25" s="597"/>
      <c r="I25" s="245"/>
      <c r="J25" s="57"/>
      <c r="K25" s="111"/>
      <c r="L25" s="245"/>
      <c r="M25" s="111"/>
      <c r="N25" s="137">
        <f t="shared" si="1"/>
        <v>0</v>
      </c>
    </row>
    <row r="26" spans="1:14" ht="31.5" x14ac:dyDescent="0.25">
      <c r="A26" s="454">
        <v>44700</v>
      </c>
      <c r="B26" s="588" t="s">
        <v>797</v>
      </c>
      <c r="C26" s="111">
        <v>54053.32</v>
      </c>
      <c r="D26" s="592">
        <v>44707</v>
      </c>
      <c r="E26" s="593">
        <v>54053.32</v>
      </c>
      <c r="F26" s="547">
        <f t="shared" si="0"/>
        <v>0</v>
      </c>
      <c r="G26" s="597" t="s">
        <v>814</v>
      </c>
      <c r="H26" s="597"/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92">
        <v>44707</v>
      </c>
      <c r="E27" s="593">
        <v>101400.66</v>
      </c>
      <c r="F27" s="547">
        <f t="shared" si="0"/>
        <v>0</v>
      </c>
      <c r="G27" s="597" t="s">
        <v>814</v>
      </c>
      <c r="H27" s="597"/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92">
        <v>44707</v>
      </c>
      <c r="E28" s="593">
        <v>185753.4</v>
      </c>
      <c r="F28" s="547">
        <f t="shared" si="0"/>
        <v>0</v>
      </c>
      <c r="G28" s="597" t="s">
        <v>814</v>
      </c>
      <c r="H28" s="597"/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92">
        <v>44707</v>
      </c>
      <c r="E29" s="593">
        <v>72323.33</v>
      </c>
      <c r="F29" s="547">
        <f t="shared" si="0"/>
        <v>0</v>
      </c>
      <c r="G29" s="597" t="s">
        <v>814</v>
      </c>
      <c r="H29" s="597"/>
      <c r="I29" s="245"/>
      <c r="J29" s="57"/>
      <c r="K29" s="111"/>
      <c r="L29" s="245"/>
      <c r="M29" s="111"/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92">
        <v>44707</v>
      </c>
      <c r="E30" s="593">
        <v>138449.44</v>
      </c>
      <c r="F30" s="547">
        <f t="shared" si="0"/>
        <v>0</v>
      </c>
      <c r="G30" s="597" t="s">
        <v>814</v>
      </c>
      <c r="H30" s="597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547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454"/>
      <c r="B43" s="246"/>
      <c r="C43" s="111"/>
      <c r="D43" s="413"/>
      <c r="E43" s="413"/>
      <c r="F43" s="547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.75" x14ac:dyDescent="0.25">
      <c r="A44" s="454"/>
      <c r="B44" s="246"/>
      <c r="C44" s="111"/>
      <c r="D44" s="413"/>
      <c r="E44" s="413"/>
      <c r="F44" s="547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454"/>
      <c r="B45" s="246"/>
      <c r="C45" s="111"/>
      <c r="D45" s="413"/>
      <c r="E45" s="413"/>
      <c r="F45" s="547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454"/>
      <c r="B46" s="246"/>
      <c r="C46" s="111"/>
      <c r="D46" s="413"/>
      <c r="E46" s="413"/>
      <c r="F46" s="547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454"/>
      <c r="B47" s="246"/>
      <c r="C47" s="111"/>
      <c r="D47" s="413"/>
      <c r="E47" s="413"/>
      <c r="F47" s="547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454"/>
      <c r="B48" s="246"/>
      <c r="C48" s="111"/>
      <c r="D48" s="413"/>
      <c r="E48" s="413"/>
      <c r="F48" s="547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454"/>
      <c r="B49" s="246"/>
      <c r="C49" s="111"/>
      <c r="D49" s="413"/>
      <c r="E49" s="413"/>
      <c r="F49" s="547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47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1572197.2999999993</v>
      </c>
      <c r="D89" s="407"/>
      <c r="E89" s="395">
        <f>SUM(E3:E88)</f>
        <v>625124.87</v>
      </c>
      <c r="F89" s="153">
        <f>SUM(F3:F88)</f>
        <v>947072.4299999997</v>
      </c>
      <c r="K89" s="525">
        <f>SUM(K3:K88)</f>
        <v>0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4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5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02" t="s">
        <v>594</v>
      </c>
      <c r="J93" s="703"/>
    </row>
    <row r="94" spans="1:14" ht="19.5" thickBot="1" x14ac:dyDescent="0.35">
      <c r="A94" s="456"/>
      <c r="B94" s="517"/>
      <c r="C94" s="518"/>
      <c r="D94" s="519"/>
      <c r="E94" s="520"/>
      <c r="I94" s="704"/>
      <c r="J94" s="70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/>
      <c r="I103"/>
      <c r="J103" s="194"/>
      <c r="N103"/>
    </row>
    <row r="104" spans="1:14" x14ac:dyDescent="0.25">
      <c r="A104" s="510"/>
      <c r="B104" s="511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sortState ref="A19:C26">
    <sortCondition ref="A19:A26"/>
  </sortState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F2:J12"/>
  <sheetViews>
    <sheetView workbookViewId="0">
      <selection activeCell="G16" sqref="G16"/>
    </sheetView>
  </sheetViews>
  <sheetFormatPr baseColWidth="10" defaultRowHeight="15" x14ac:dyDescent="0.25"/>
  <cols>
    <col min="8" max="8" width="26.5703125" customWidth="1"/>
    <col min="10" max="10" width="11.42578125" style="3"/>
  </cols>
  <sheetData>
    <row r="2" spans="6:8" ht="16.5" thickBot="1" x14ac:dyDescent="0.3">
      <c r="F2" s="454"/>
      <c r="G2" s="246"/>
      <c r="H2" s="111"/>
    </row>
    <row r="3" spans="6:8" ht="21" x14ac:dyDescent="0.25">
      <c r="F3" s="735" t="s">
        <v>806</v>
      </c>
      <c r="G3" s="736"/>
      <c r="H3" s="736"/>
    </row>
    <row r="4" spans="6:8" ht="18.75" x14ac:dyDescent="0.3">
      <c r="F4" s="454"/>
      <c r="G4" s="737" t="s">
        <v>807</v>
      </c>
      <c r="H4" s="738"/>
    </row>
    <row r="5" spans="6:8" ht="29.25" customHeight="1" x14ac:dyDescent="0.25">
      <c r="F5" s="454">
        <v>44699</v>
      </c>
      <c r="G5" s="246" t="s">
        <v>796</v>
      </c>
      <c r="H5" s="596">
        <v>73144.72</v>
      </c>
    </row>
    <row r="6" spans="6:8" ht="29.25" customHeight="1" x14ac:dyDescent="0.25">
      <c r="F6" s="454">
        <v>44700</v>
      </c>
      <c r="G6" s="588" t="s">
        <v>805</v>
      </c>
      <c r="H6" s="596">
        <v>54053.32</v>
      </c>
    </row>
    <row r="7" spans="6:8" ht="29.25" customHeight="1" x14ac:dyDescent="0.25">
      <c r="F7" s="454">
        <v>44701</v>
      </c>
      <c r="G7" s="246" t="s">
        <v>801</v>
      </c>
      <c r="H7" s="596">
        <v>101400.66</v>
      </c>
    </row>
    <row r="8" spans="6:8" ht="29.25" customHeight="1" x14ac:dyDescent="0.25">
      <c r="F8" s="454">
        <v>44702</v>
      </c>
      <c r="G8" s="246" t="s">
        <v>802</v>
      </c>
      <c r="H8" s="596">
        <v>185753.4</v>
      </c>
    </row>
    <row r="9" spans="6:8" ht="29.25" customHeight="1" x14ac:dyDescent="0.25">
      <c r="F9" s="454">
        <v>44705</v>
      </c>
      <c r="G9" s="246" t="s">
        <v>803</v>
      </c>
      <c r="H9" s="596">
        <v>72323.33</v>
      </c>
    </row>
    <row r="10" spans="6:8" ht="29.25" customHeight="1" x14ac:dyDescent="0.25">
      <c r="F10" s="454">
        <v>44706</v>
      </c>
      <c r="G10" s="246" t="s">
        <v>804</v>
      </c>
      <c r="H10" s="596">
        <v>138449.44</v>
      </c>
    </row>
    <row r="11" spans="6:8" ht="18.75" customHeight="1" x14ac:dyDescent="0.25">
      <c r="H11" s="733">
        <f t="shared" ref="H11" si="0">SUM(H5:H10)</f>
        <v>625124.87</v>
      </c>
    </row>
    <row r="12" spans="6:8" ht="18.75" customHeight="1" x14ac:dyDescent="0.25">
      <c r="H12" s="734"/>
    </row>
  </sheetData>
  <mergeCells count="3">
    <mergeCell ref="H11:H12"/>
    <mergeCell ref="F3:H3"/>
    <mergeCell ref="G4:H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3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3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28" t="s">
        <v>208</v>
      </c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  <c r="P3" s="65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57"/>
      <c r="Q4" s="286" t="s">
        <v>209</v>
      </c>
      <c r="W4" s="639" t="s">
        <v>124</v>
      </c>
      <c r="X4" s="63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39"/>
      <c r="X5" s="63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4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4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45"/>
      <c r="X21" s="64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46"/>
      <c r="X23" s="64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46"/>
      <c r="X24" s="64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47"/>
      <c r="X25" s="64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47"/>
      <c r="X26" s="64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40"/>
      <c r="X27" s="641"/>
      <c r="Y27" s="64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41"/>
      <c r="X28" s="641"/>
      <c r="Y28" s="64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58">
        <f>SUM(M5:M35)</f>
        <v>321168.83</v>
      </c>
      <c r="N36" s="660">
        <f>SUM(N5:N35)</f>
        <v>467016</v>
      </c>
      <c r="O36" s="276"/>
      <c r="P36" s="277">
        <v>0</v>
      </c>
      <c r="Q36" s="66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59"/>
      <c r="N37" s="661"/>
      <c r="O37" s="276"/>
      <c r="P37" s="277">
        <v>0</v>
      </c>
      <c r="Q37" s="66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3" t="s">
        <v>11</v>
      </c>
      <c r="I52" s="614"/>
      <c r="J52" s="100"/>
      <c r="K52" s="615">
        <f>I50+L50</f>
        <v>71911.59</v>
      </c>
      <c r="L52" s="648"/>
      <c r="M52" s="272"/>
      <c r="N52" s="272"/>
      <c r="P52" s="34"/>
      <c r="Q52" s="13"/>
    </row>
    <row r="53" spans="1:17" ht="16.5" thickBot="1" x14ac:dyDescent="0.3">
      <c r="D53" s="619" t="s">
        <v>12</v>
      </c>
      <c r="E53" s="619"/>
      <c r="F53" s="312">
        <f>F50-K52-C50</f>
        <v>-25952.549999999814</v>
      </c>
      <c r="I53" s="102"/>
      <c r="J53" s="103"/>
    </row>
    <row r="54" spans="1:17" ht="18.75" x14ac:dyDescent="0.3">
      <c r="D54" s="649" t="s">
        <v>95</v>
      </c>
      <c r="E54" s="649"/>
      <c r="F54" s="111">
        <v>-706888.38</v>
      </c>
      <c r="I54" s="620" t="s">
        <v>13</v>
      </c>
      <c r="J54" s="621"/>
      <c r="K54" s="622">
        <f>F56+F57+F58</f>
        <v>1308778.3500000003</v>
      </c>
      <c r="L54" s="622"/>
      <c r="M54" s="650" t="s">
        <v>211</v>
      </c>
      <c r="N54" s="651"/>
      <c r="O54" s="651"/>
      <c r="P54" s="651"/>
      <c r="Q54" s="65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53"/>
      <c r="N55" s="654"/>
      <c r="O55" s="654"/>
      <c r="P55" s="654"/>
      <c r="Q55" s="65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24">
        <f>-C4</f>
        <v>-567389.35</v>
      </c>
      <c r="L56" s="62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02" t="s">
        <v>18</v>
      </c>
      <c r="E58" s="603"/>
      <c r="F58" s="113">
        <v>2142307.62</v>
      </c>
      <c r="I58" s="604" t="s">
        <v>198</v>
      </c>
      <c r="J58" s="605"/>
      <c r="K58" s="606">
        <f>K54+K56</f>
        <v>741389.00000000035</v>
      </c>
      <c r="L58" s="6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6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6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28" t="s">
        <v>208</v>
      </c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  <c r="P3" s="656" t="s">
        <v>6</v>
      </c>
      <c r="R3" s="66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57"/>
      <c r="Q4" s="322" t="s">
        <v>217</v>
      </c>
      <c r="R4" s="667"/>
      <c r="W4" s="639" t="s">
        <v>124</v>
      </c>
      <c r="X4" s="63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39"/>
      <c r="X5" s="63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4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4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45"/>
      <c r="X21" s="64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46"/>
      <c r="X23" s="64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46"/>
      <c r="X24" s="64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47"/>
      <c r="X25" s="64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47"/>
      <c r="X26" s="64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40"/>
      <c r="X27" s="641"/>
      <c r="Y27" s="64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41"/>
      <c r="X28" s="641"/>
      <c r="Y28" s="64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58">
        <f>SUM(M5:M35)</f>
        <v>1077791.3</v>
      </c>
      <c r="N36" s="660">
        <f>SUM(N5:N35)</f>
        <v>936398</v>
      </c>
      <c r="O36" s="276"/>
      <c r="P36" s="277">
        <v>0</v>
      </c>
      <c r="Q36" s="66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59"/>
      <c r="N37" s="661"/>
      <c r="O37" s="276"/>
      <c r="P37" s="277">
        <v>0</v>
      </c>
      <c r="Q37" s="66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3" t="s">
        <v>11</v>
      </c>
      <c r="I52" s="614"/>
      <c r="J52" s="100"/>
      <c r="K52" s="615">
        <f>I50+L50</f>
        <v>90750.75</v>
      </c>
      <c r="L52" s="648"/>
      <c r="M52" s="272"/>
      <c r="N52" s="272"/>
      <c r="P52" s="34"/>
      <c r="Q52" s="13"/>
    </row>
    <row r="53" spans="1:17" ht="16.5" thickBot="1" x14ac:dyDescent="0.3">
      <c r="D53" s="619" t="s">
        <v>12</v>
      </c>
      <c r="E53" s="619"/>
      <c r="F53" s="312">
        <f>F50-K52-C50</f>
        <v>1739855.03</v>
      </c>
      <c r="I53" s="102"/>
      <c r="J53" s="103"/>
    </row>
    <row r="54" spans="1:17" ht="18.75" x14ac:dyDescent="0.3">
      <c r="D54" s="649" t="s">
        <v>95</v>
      </c>
      <c r="E54" s="649"/>
      <c r="F54" s="111">
        <v>-1567070.66</v>
      </c>
      <c r="I54" s="620" t="s">
        <v>13</v>
      </c>
      <c r="J54" s="621"/>
      <c r="K54" s="622">
        <f>F56+F57+F58</f>
        <v>703192.8600000001</v>
      </c>
      <c r="L54" s="622"/>
      <c r="M54" s="650" t="s">
        <v>211</v>
      </c>
      <c r="N54" s="651"/>
      <c r="O54" s="651"/>
      <c r="P54" s="651"/>
      <c r="Q54" s="65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53"/>
      <c r="N55" s="654"/>
      <c r="O55" s="654"/>
      <c r="P55" s="654"/>
      <c r="Q55" s="65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24">
        <f>-C4</f>
        <v>-567389.35</v>
      </c>
      <c r="L56" s="62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02" t="s">
        <v>18</v>
      </c>
      <c r="E58" s="603"/>
      <c r="F58" s="113">
        <v>754143.23</v>
      </c>
      <c r="I58" s="604" t="s">
        <v>198</v>
      </c>
      <c r="J58" s="605"/>
      <c r="K58" s="606">
        <f>K54+K56</f>
        <v>135803.51000000013</v>
      </c>
      <c r="L58" s="6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6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6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68" t="s">
        <v>316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  <c r="P3" s="656" t="s">
        <v>6</v>
      </c>
      <c r="R3" s="66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57"/>
      <c r="Q4" s="322" t="s">
        <v>217</v>
      </c>
      <c r="R4" s="667"/>
      <c r="W4" s="639" t="s">
        <v>124</v>
      </c>
      <c r="X4" s="63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39"/>
      <c r="X5" s="63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4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4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45"/>
      <c r="X21" s="64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46"/>
      <c r="X23" s="64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46"/>
      <c r="X24" s="64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47"/>
      <c r="X25" s="64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47"/>
      <c r="X26" s="64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40"/>
      <c r="X27" s="641"/>
      <c r="Y27" s="64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41"/>
      <c r="X28" s="641"/>
      <c r="Y28" s="64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58">
        <f>SUM(M5:M35)</f>
        <v>1818445.73</v>
      </c>
      <c r="N36" s="660">
        <f>SUM(N5:N35)</f>
        <v>739014</v>
      </c>
      <c r="O36" s="276"/>
      <c r="P36" s="277">
        <v>0</v>
      </c>
      <c r="Q36" s="66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59"/>
      <c r="N37" s="661"/>
      <c r="O37" s="276"/>
      <c r="P37" s="277">
        <v>0</v>
      </c>
      <c r="Q37" s="66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3" t="s">
        <v>11</v>
      </c>
      <c r="I52" s="614"/>
      <c r="J52" s="100"/>
      <c r="K52" s="615">
        <f>I50+L50</f>
        <v>158798.12</v>
      </c>
      <c r="L52" s="648"/>
      <c r="M52" s="272"/>
      <c r="N52" s="272"/>
      <c r="P52" s="34"/>
      <c r="Q52" s="13"/>
    </row>
    <row r="53" spans="1:17" x14ac:dyDescent="0.25">
      <c r="D53" s="619" t="s">
        <v>12</v>
      </c>
      <c r="E53" s="619"/>
      <c r="F53" s="312">
        <f>F50-K52-C50</f>
        <v>2078470.75</v>
      </c>
      <c r="I53" s="102"/>
      <c r="J53" s="103"/>
    </row>
    <row r="54" spans="1:17" ht="18.75" x14ac:dyDescent="0.3">
      <c r="D54" s="649" t="s">
        <v>95</v>
      </c>
      <c r="E54" s="649"/>
      <c r="F54" s="111">
        <v>-1448401.2</v>
      </c>
      <c r="I54" s="620" t="s">
        <v>13</v>
      </c>
      <c r="J54" s="621"/>
      <c r="K54" s="622">
        <f>F56+F57+F58</f>
        <v>1025960.7</v>
      </c>
      <c r="L54" s="62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24">
        <f>-C4</f>
        <v>-754143.23</v>
      </c>
      <c r="L56" s="62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02" t="s">
        <v>18</v>
      </c>
      <c r="E58" s="603"/>
      <c r="F58" s="113">
        <v>1149740.4099999999</v>
      </c>
      <c r="I58" s="604" t="s">
        <v>198</v>
      </c>
      <c r="J58" s="605"/>
      <c r="K58" s="606">
        <f>K54+K56</f>
        <v>271817.46999999997</v>
      </c>
      <c r="L58" s="6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670" t="s">
        <v>413</v>
      </c>
      <c r="C43" s="671"/>
      <c r="D43" s="671"/>
      <c r="E43" s="67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73"/>
      <c r="C44" s="674"/>
      <c r="D44" s="674"/>
      <c r="E44" s="67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676"/>
      <c r="C45" s="677"/>
      <c r="D45" s="677"/>
      <c r="E45" s="67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85" t="s">
        <v>593</v>
      </c>
      <c r="C47" s="68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687"/>
      <c r="C48" s="688"/>
      <c r="D48" s="253"/>
      <c r="E48" s="69"/>
      <c r="F48" s="137">
        <f t="shared" si="2"/>
        <v>0</v>
      </c>
      <c r="I48" s="348"/>
      <c r="J48" s="679" t="s">
        <v>414</v>
      </c>
      <c r="K48" s="680"/>
      <c r="L48" s="68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82"/>
      <c r="K49" s="683"/>
      <c r="L49" s="68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89" t="s">
        <v>594</v>
      </c>
      <c r="J50" s="69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89"/>
      <c r="J51" s="69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89"/>
      <c r="J52" s="69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89"/>
      <c r="J53" s="69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89"/>
      <c r="J54" s="69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89"/>
      <c r="J55" s="69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89"/>
      <c r="J56" s="69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89"/>
      <c r="J57" s="69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89"/>
      <c r="J58" s="69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89"/>
      <c r="J59" s="69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89"/>
      <c r="J60" s="69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89"/>
      <c r="J61" s="69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89"/>
      <c r="J62" s="69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89"/>
      <c r="J63" s="69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89"/>
      <c r="J64" s="69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89"/>
      <c r="J65" s="69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89"/>
      <c r="J66" s="69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89"/>
      <c r="J67" s="69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89"/>
      <c r="J68" s="69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89"/>
      <c r="J69" s="69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89"/>
      <c r="J70" s="69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89"/>
      <c r="J71" s="69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89"/>
      <c r="J72" s="69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89"/>
      <c r="J73" s="69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89"/>
      <c r="J74" s="69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89"/>
      <c r="J75" s="69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89"/>
      <c r="J76" s="69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89"/>
      <c r="J77" s="69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91"/>
      <c r="J78" s="69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6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6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6"/>
      <c r="C1" s="668" t="s">
        <v>646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25" ht="16.5" thickBot="1" x14ac:dyDescent="0.3">
      <c r="B2" s="6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30" t="s">
        <v>0</v>
      </c>
      <c r="C3" s="631"/>
      <c r="D3" s="10"/>
      <c r="E3" s="11"/>
      <c r="F3" s="11"/>
      <c r="H3" s="632" t="s">
        <v>26</v>
      </c>
      <c r="I3" s="632"/>
      <c r="K3" s="165"/>
      <c r="L3" s="13"/>
      <c r="M3" s="14"/>
      <c r="P3" s="656" t="s">
        <v>6</v>
      </c>
      <c r="R3" s="66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33" t="s">
        <v>2</v>
      </c>
      <c r="F4" s="634"/>
      <c r="H4" s="635" t="s">
        <v>3</v>
      </c>
      <c r="I4" s="636"/>
      <c r="J4" s="19"/>
      <c r="K4" s="166"/>
      <c r="L4" s="20"/>
      <c r="M4" s="21" t="s">
        <v>4</v>
      </c>
      <c r="N4" s="22" t="s">
        <v>5</v>
      </c>
      <c r="P4" s="657"/>
      <c r="Q4" s="322" t="s">
        <v>217</v>
      </c>
      <c r="R4" s="667"/>
      <c r="W4" s="639" t="s">
        <v>124</v>
      </c>
      <c r="X4" s="63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39"/>
      <c r="X5" s="63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4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4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45"/>
      <c r="X21" s="64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46"/>
      <c r="X23" s="64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46"/>
      <c r="X24" s="64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47"/>
      <c r="X25" s="64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47"/>
      <c r="X26" s="64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40"/>
      <c r="X27" s="641"/>
      <c r="Y27" s="64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41"/>
      <c r="X28" s="641"/>
      <c r="Y28" s="64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58">
        <f>SUM(M5:M35)</f>
        <v>2143864.4900000002</v>
      </c>
      <c r="N36" s="660">
        <f>SUM(N5:N35)</f>
        <v>791108</v>
      </c>
      <c r="O36" s="276"/>
      <c r="P36" s="277">
        <v>0</v>
      </c>
      <c r="Q36" s="69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59"/>
      <c r="N37" s="661"/>
      <c r="O37" s="276"/>
      <c r="P37" s="277">
        <v>0</v>
      </c>
      <c r="Q37" s="69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95">
        <f>M36+N36</f>
        <v>2934972.49</v>
      </c>
      <c r="N39" s="69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3" t="s">
        <v>11</v>
      </c>
      <c r="I52" s="614"/>
      <c r="J52" s="100"/>
      <c r="K52" s="615">
        <f>I50+L50</f>
        <v>197471.8</v>
      </c>
      <c r="L52" s="648"/>
      <c r="M52" s="272"/>
      <c r="N52" s="272"/>
      <c r="P52" s="34"/>
      <c r="Q52" s="13"/>
    </row>
    <row r="53" spans="1:17" x14ac:dyDescent="0.25">
      <c r="D53" s="619" t="s">
        <v>12</v>
      </c>
      <c r="E53" s="619"/>
      <c r="F53" s="312">
        <f>F50-K52-C50</f>
        <v>2057786.11</v>
      </c>
      <c r="I53" s="102"/>
      <c r="J53" s="103"/>
    </row>
    <row r="54" spans="1:17" ht="18.75" x14ac:dyDescent="0.3">
      <c r="D54" s="649" t="s">
        <v>95</v>
      </c>
      <c r="E54" s="649"/>
      <c r="F54" s="111">
        <v>-1702928.14</v>
      </c>
      <c r="I54" s="620" t="s">
        <v>13</v>
      </c>
      <c r="J54" s="621"/>
      <c r="K54" s="622">
        <f>F56+F57+F58</f>
        <v>1147965.3400000003</v>
      </c>
      <c r="L54" s="62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24">
        <f>-C4</f>
        <v>-1149740.4099999999</v>
      </c>
      <c r="L56" s="62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02" t="s">
        <v>18</v>
      </c>
      <c r="E58" s="603"/>
      <c r="F58" s="113">
        <v>1266568.45</v>
      </c>
      <c r="I58" s="604" t="s">
        <v>97</v>
      </c>
      <c r="J58" s="605"/>
      <c r="K58" s="606">
        <f>K54+K56</f>
        <v>-1775.0699999995995</v>
      </c>
      <c r="L58" s="6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PAGOS REMISIONES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2022-05-26T16:36:39Z</cp:lastPrinted>
  <dcterms:created xsi:type="dcterms:W3CDTF">2021-11-04T19:08:42Z</dcterms:created>
  <dcterms:modified xsi:type="dcterms:W3CDTF">2022-06-06T16:46:20Z</dcterms:modified>
</cp:coreProperties>
</file>