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24" activeTab="2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C98" i="163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P79" i="129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Q6" i="129"/>
  <c r="R6" i="129" s="1"/>
  <c r="O84" i="129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37" i="129" l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<sst xmlns="http://schemas.openxmlformats.org/spreadsheetml/2006/main" count="3590" uniqueCount="614">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</sst>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11" borderId="10" xfId="0" applyFont="1" applyFill="1" applyBorder="1" applyAlignment="1">
      <alignment horizontal="right"/>
    </xf>
    <xf numFmtId="164" fontId="7" fillId="11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0000FF"/>
      <color rgb="FFCC99FF"/>
      <color rgb="FF99FFCC"/>
      <color rgb="FFFFCC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K94" activePane="bottomRight" state="frozen"/>
      <selection pane="topRight" activeCell="B1" sqref="B1"/>
      <selection pane="bottomLeft" activeCell="A3" sqref="A3"/>
      <selection pane="bottomRight" activeCell="T101" sqref="T10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5" t="s">
        <v>288</v>
      </c>
      <c r="C1" s="996"/>
      <c r="D1" s="997"/>
      <c r="E1" s="998"/>
      <c r="F1" s="999"/>
      <c r="G1" s="1000"/>
      <c r="H1" s="999"/>
      <c r="I1" s="1001"/>
      <c r="J1" s="1002"/>
      <c r="K1" s="1165" t="s">
        <v>26</v>
      </c>
      <c r="L1" s="657"/>
      <c r="M1" s="1167" t="s">
        <v>27</v>
      </c>
      <c r="N1" s="463"/>
      <c r="P1" s="97" t="s">
        <v>38</v>
      </c>
      <c r="Q1" s="1163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66"/>
      <c r="L2" s="658" t="s">
        <v>29</v>
      </c>
      <c r="M2" s="1168"/>
      <c r="N2" s="464" t="s">
        <v>29</v>
      </c>
      <c r="O2" s="596" t="s">
        <v>30</v>
      </c>
      <c r="P2" s="98" t="s">
        <v>39</v>
      </c>
      <c r="Q2" s="1164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75" t="str">
        <f>PIERNA!C4</f>
        <v>Seaboard</v>
      </c>
      <c r="D4" s="1076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327</v>
      </c>
      <c r="K5" s="579">
        <v>9851</v>
      </c>
      <c r="L5" s="580" t="s">
        <v>347</v>
      </c>
      <c r="M5" s="579">
        <v>30160</v>
      </c>
      <c r="N5" s="581" t="s">
        <v>348</v>
      </c>
      <c r="O5" s="584">
        <v>1988027</v>
      </c>
      <c r="P5" s="582"/>
      <c r="Q5" s="1091">
        <f>26242.05*20.63</f>
        <v>541373.4915</v>
      </c>
      <c r="R5" s="954" t="s">
        <v>391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328</v>
      </c>
      <c r="K6" s="579">
        <v>12001</v>
      </c>
      <c r="L6" s="580" t="s">
        <v>347</v>
      </c>
      <c r="M6" s="579">
        <v>30160</v>
      </c>
      <c r="N6" s="581" t="s">
        <v>348</v>
      </c>
      <c r="O6" s="584">
        <v>1988028</v>
      </c>
      <c r="P6" s="582"/>
      <c r="Q6" s="1091">
        <f>26725.23*20.63</f>
        <v>551341.49489999993</v>
      </c>
      <c r="R6" s="955" t="s">
        <v>391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329</v>
      </c>
      <c r="K7" s="585">
        <v>11151</v>
      </c>
      <c r="L7" s="580" t="s">
        <v>349</v>
      </c>
      <c r="M7" s="579">
        <v>30160</v>
      </c>
      <c r="N7" s="581" t="s">
        <v>349</v>
      </c>
      <c r="O7" s="584">
        <v>34484</v>
      </c>
      <c r="P7" s="586"/>
      <c r="Q7" s="1092">
        <f>26373.92*20.44</f>
        <v>539082.92480000004</v>
      </c>
      <c r="R7" s="583" t="s">
        <v>345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330</v>
      </c>
      <c r="K8" s="579">
        <v>12151</v>
      </c>
      <c r="L8" s="580" t="s">
        <v>350</v>
      </c>
      <c r="M8" s="579">
        <v>30160</v>
      </c>
      <c r="N8" s="581" t="s">
        <v>349</v>
      </c>
      <c r="O8" s="597">
        <v>1989191</v>
      </c>
      <c r="P8" s="559"/>
      <c r="Q8" s="1091">
        <f>25696.56*20.598</f>
        <v>529297.74288000003</v>
      </c>
      <c r="R8" s="954" t="s">
        <v>389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331</v>
      </c>
      <c r="K9" s="579">
        <v>9851</v>
      </c>
      <c r="L9" s="580" t="s">
        <v>349</v>
      </c>
      <c r="M9" s="579">
        <v>30160</v>
      </c>
      <c r="N9" s="581" t="s">
        <v>351</v>
      </c>
      <c r="O9" s="584">
        <v>1989561</v>
      </c>
      <c r="P9" s="537"/>
      <c r="Q9" s="1091">
        <f>25875.92*20.598</f>
        <v>532992.20015999989</v>
      </c>
      <c r="R9" s="954" t="s">
        <v>390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332</v>
      </c>
      <c r="K10" s="579">
        <v>11151</v>
      </c>
      <c r="L10" s="580" t="s">
        <v>351</v>
      </c>
      <c r="M10" s="579">
        <v>30160</v>
      </c>
      <c r="N10" s="581" t="s">
        <v>351</v>
      </c>
      <c r="O10" s="584">
        <v>36007</v>
      </c>
      <c r="P10" s="582"/>
      <c r="Q10" s="1092">
        <f>25393.84*20.41</f>
        <v>518288.27439999999</v>
      </c>
      <c r="R10" s="583" t="s">
        <v>346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74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333</v>
      </c>
      <c r="K11" s="579"/>
      <c r="L11" s="580"/>
      <c r="M11" s="579"/>
      <c r="N11" s="581"/>
      <c r="O11" s="598">
        <v>1093</v>
      </c>
      <c r="P11" s="710"/>
      <c r="Q11" s="1092">
        <v>613793.28000000003</v>
      </c>
      <c r="R11" s="583" t="s">
        <v>375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334</v>
      </c>
      <c r="K12" s="579">
        <v>10101</v>
      </c>
      <c r="L12" s="580" t="s">
        <v>352</v>
      </c>
      <c r="M12" s="579">
        <v>30160</v>
      </c>
      <c r="N12" s="581" t="s">
        <v>353</v>
      </c>
      <c r="O12" s="598">
        <v>1990823</v>
      </c>
      <c r="P12" s="537"/>
      <c r="Q12" s="1092">
        <f>24306.56*20.53</f>
        <v>499013.67680000007</v>
      </c>
      <c r="R12" s="583" t="s">
        <v>343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337</v>
      </c>
      <c r="K13" s="579">
        <v>12151</v>
      </c>
      <c r="L13" s="580" t="s">
        <v>352</v>
      </c>
      <c r="M13" s="579">
        <v>30160</v>
      </c>
      <c r="N13" s="581" t="s">
        <v>354</v>
      </c>
      <c r="O13" s="598">
        <v>1990822</v>
      </c>
      <c r="P13" s="588"/>
      <c r="Q13" s="585">
        <f>24490.72*20.53</f>
        <v>502794.48160000006</v>
      </c>
      <c r="R13" s="583" t="s">
        <v>343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338</v>
      </c>
      <c r="K14" s="579">
        <v>11151</v>
      </c>
      <c r="L14" s="580" t="s">
        <v>353</v>
      </c>
      <c r="M14" s="579">
        <v>30160</v>
      </c>
      <c r="N14" s="581" t="s">
        <v>354</v>
      </c>
      <c r="O14" s="584">
        <v>739023</v>
      </c>
      <c r="P14" s="537"/>
      <c r="Q14" s="585">
        <f>23473.39*20.35</f>
        <v>477683.4865</v>
      </c>
      <c r="R14" s="589" t="s">
        <v>392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339</v>
      </c>
      <c r="K15" s="579">
        <v>12001</v>
      </c>
      <c r="L15" s="580" t="s">
        <v>354</v>
      </c>
      <c r="M15" s="579">
        <v>30160</v>
      </c>
      <c r="N15" s="590" t="s">
        <v>382</v>
      </c>
      <c r="O15" s="597">
        <v>1991512</v>
      </c>
      <c r="P15" s="537"/>
      <c r="Q15" s="585">
        <f>23548.04*20</f>
        <v>470960.80000000005</v>
      </c>
      <c r="R15" s="591" t="s">
        <v>344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340</v>
      </c>
      <c r="K16" s="579">
        <v>9851</v>
      </c>
      <c r="L16" s="580" t="s">
        <v>382</v>
      </c>
      <c r="M16" s="579">
        <v>30160</v>
      </c>
      <c r="N16" s="590" t="s">
        <v>355</v>
      </c>
      <c r="O16" s="598">
        <v>1992138</v>
      </c>
      <c r="P16" s="588"/>
      <c r="Q16" s="1092">
        <f>21910.92*20.44</f>
        <v>447859.20480000001</v>
      </c>
      <c r="R16" s="583" t="s">
        <v>345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341</v>
      </c>
      <c r="K17" s="579">
        <v>12161</v>
      </c>
      <c r="L17" s="580" t="s">
        <v>382</v>
      </c>
      <c r="M17" s="579">
        <v>30160</v>
      </c>
      <c r="N17" s="590" t="s">
        <v>355</v>
      </c>
      <c r="O17" s="584">
        <v>1992291</v>
      </c>
      <c r="P17" s="537"/>
      <c r="Q17" s="1092">
        <f>22023.02*20.41</f>
        <v>449489.8382</v>
      </c>
      <c r="R17" s="589" t="s">
        <v>346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07" t="s">
        <v>367</v>
      </c>
      <c r="K18" s="585">
        <f>12001+13487.2</f>
        <v>25488.2</v>
      </c>
      <c r="L18" s="1108" t="s">
        <v>381</v>
      </c>
      <c r="M18" s="579">
        <v>30160</v>
      </c>
      <c r="N18" s="581" t="s">
        <v>355</v>
      </c>
      <c r="O18" s="599">
        <v>741321</v>
      </c>
      <c r="P18" s="559"/>
      <c r="Q18" s="1092">
        <f>22184.94*20.35</f>
        <v>451463.52899999998</v>
      </c>
      <c r="R18" s="583" t="s">
        <v>392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8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089" t="s">
        <v>370</v>
      </c>
      <c r="K19" s="579"/>
      <c r="L19" s="580"/>
      <c r="M19" s="579"/>
      <c r="N19" s="581"/>
      <c r="O19" s="584" t="s">
        <v>369</v>
      </c>
      <c r="P19" s="1114" t="s">
        <v>417</v>
      </c>
      <c r="Q19" s="1092">
        <v>509787.43</v>
      </c>
      <c r="R19" s="592" t="s">
        <v>433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05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06" t="s">
        <v>371</v>
      </c>
      <c r="K20" s="579">
        <v>13553</v>
      </c>
      <c r="L20" s="580" t="s">
        <v>383</v>
      </c>
      <c r="M20" s="579">
        <v>30160</v>
      </c>
      <c r="N20" s="581" t="s">
        <v>384</v>
      </c>
      <c r="O20" s="584">
        <v>202829</v>
      </c>
      <c r="P20" s="582"/>
      <c r="Q20" s="1092">
        <f>20912.59*20.315</f>
        <v>424839.26585000003</v>
      </c>
      <c r="R20" s="592" t="s">
        <v>378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07" t="s">
        <v>368</v>
      </c>
      <c r="K21" s="579">
        <v>11151</v>
      </c>
      <c r="L21" s="580" t="s">
        <v>384</v>
      </c>
      <c r="M21" s="579">
        <v>30160</v>
      </c>
      <c r="N21" s="581" t="s">
        <v>386</v>
      </c>
      <c r="O21" s="1109" t="s">
        <v>379</v>
      </c>
      <c r="P21" s="582"/>
      <c r="Q21" s="1092">
        <f>22236.34*20.43</f>
        <v>454288.42619999999</v>
      </c>
      <c r="R21" s="592" t="s">
        <v>380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372</v>
      </c>
      <c r="K22" s="579">
        <v>12001</v>
      </c>
      <c r="L22" s="580" t="s">
        <v>385</v>
      </c>
      <c r="M22" s="579">
        <v>30160</v>
      </c>
      <c r="N22" s="581" t="s">
        <v>387</v>
      </c>
      <c r="O22" s="598">
        <v>752882</v>
      </c>
      <c r="P22" s="559"/>
      <c r="Q22" s="1092">
        <f>23495.13*20.43</f>
        <v>480005.50589999999</v>
      </c>
      <c r="R22" s="592" t="s">
        <v>380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373</v>
      </c>
      <c r="K23" s="579">
        <v>12161</v>
      </c>
      <c r="L23" s="580" t="s">
        <v>387</v>
      </c>
      <c r="M23" s="579">
        <v>30160</v>
      </c>
      <c r="N23" s="581" t="s">
        <v>388</v>
      </c>
      <c r="O23" s="599">
        <v>1994580</v>
      </c>
      <c r="P23" s="582"/>
      <c r="Q23" s="1092">
        <f>23078.79*20.33</f>
        <v>469191.80069999996</v>
      </c>
      <c r="R23" s="592" t="s">
        <v>376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404</v>
      </c>
      <c r="K24" s="579">
        <v>9428.2000000000007</v>
      </c>
      <c r="L24" s="580" t="s">
        <v>387</v>
      </c>
      <c r="M24" s="579">
        <v>30160</v>
      </c>
      <c r="N24" s="581" t="s">
        <v>388</v>
      </c>
      <c r="O24" s="584">
        <v>1994915</v>
      </c>
      <c r="P24" s="582"/>
      <c r="Q24" s="1092">
        <f>23592.85*20.33</f>
        <v>479642.64049999992</v>
      </c>
      <c r="R24" s="592" t="s">
        <v>376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406</v>
      </c>
      <c r="K25" s="579">
        <v>12161</v>
      </c>
      <c r="L25" s="580" t="s">
        <v>429</v>
      </c>
      <c r="M25" s="579">
        <v>30160</v>
      </c>
      <c r="N25" s="592" t="s">
        <v>428</v>
      </c>
      <c r="O25" s="584">
        <v>1995871</v>
      </c>
      <c r="P25" s="559"/>
      <c r="Q25" s="1092">
        <f>26227.91*20.39</f>
        <v>534787.08490000002</v>
      </c>
      <c r="R25" s="565" t="s">
        <v>434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407</v>
      </c>
      <c r="K26" s="579">
        <v>9851</v>
      </c>
      <c r="L26" s="580" t="s">
        <v>429</v>
      </c>
      <c r="M26" s="579">
        <v>30160</v>
      </c>
      <c r="N26" s="592" t="s">
        <v>428</v>
      </c>
      <c r="O26" s="584">
        <v>1995872</v>
      </c>
      <c r="P26" s="582"/>
      <c r="Q26" s="1092">
        <f>25956.76*20.405</f>
        <v>529647.68779999996</v>
      </c>
      <c r="R26" s="592" t="s">
        <v>378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408</v>
      </c>
      <c r="K27" s="579">
        <v>11151</v>
      </c>
      <c r="L27" s="580" t="s">
        <v>429</v>
      </c>
      <c r="M27" s="579">
        <v>30160</v>
      </c>
      <c r="N27" s="592" t="s">
        <v>428</v>
      </c>
      <c r="O27" s="584">
        <v>1995873</v>
      </c>
      <c r="P27" s="582"/>
      <c r="Q27" s="1092">
        <f>26011.98*20.405</f>
        <v>530774.45189999999</v>
      </c>
      <c r="R27" s="592" t="s">
        <v>378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411</v>
      </c>
      <c r="K28" s="579">
        <v>12161</v>
      </c>
      <c r="L28" s="580" t="s">
        <v>430</v>
      </c>
      <c r="M28" s="579">
        <v>30160</v>
      </c>
      <c r="N28" s="592" t="s">
        <v>427</v>
      </c>
      <c r="O28" s="584">
        <v>761468</v>
      </c>
      <c r="P28" s="582"/>
      <c r="Q28" s="1092">
        <f>25975.96*20.58</f>
        <v>534585.25679999997</v>
      </c>
      <c r="R28" s="565" t="s">
        <v>435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412</v>
      </c>
      <c r="K29" s="585">
        <v>12161</v>
      </c>
      <c r="L29" s="580" t="s">
        <v>430</v>
      </c>
      <c r="M29" s="579">
        <v>30160</v>
      </c>
      <c r="N29" s="592" t="s">
        <v>424</v>
      </c>
      <c r="O29" s="599">
        <v>1996584</v>
      </c>
      <c r="P29" s="582"/>
      <c r="Q29" s="1092">
        <f>26426.47*20.39</f>
        <v>538835.72330000007</v>
      </c>
      <c r="R29" s="565" t="s">
        <v>434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413</v>
      </c>
      <c r="K30" s="579">
        <v>9851</v>
      </c>
      <c r="L30" s="580" t="s">
        <v>427</v>
      </c>
      <c r="M30" s="579">
        <v>30160</v>
      </c>
      <c r="N30" s="592" t="s">
        <v>425</v>
      </c>
      <c r="O30" s="599">
        <v>1997314</v>
      </c>
      <c r="P30" s="582"/>
      <c r="Q30" s="1092">
        <f>27039.36*20.445</f>
        <v>552819.71519999998</v>
      </c>
      <c r="R30" s="565" t="s">
        <v>380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414</v>
      </c>
      <c r="K31" s="579">
        <v>11151</v>
      </c>
      <c r="L31" s="580" t="s">
        <v>427</v>
      </c>
      <c r="M31" s="579">
        <v>27840</v>
      </c>
      <c r="N31" s="592" t="s">
        <v>426</v>
      </c>
      <c r="O31" s="599">
        <v>762558</v>
      </c>
      <c r="P31" s="582"/>
      <c r="Q31" s="1092">
        <f>26515.8*20.78</f>
        <v>550998.32400000002</v>
      </c>
      <c r="R31" s="565" t="s">
        <v>436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415</v>
      </c>
      <c r="K32" s="579">
        <v>11151</v>
      </c>
      <c r="L32" s="580" t="s">
        <v>431</v>
      </c>
      <c r="M32" s="579"/>
      <c r="N32" s="592"/>
      <c r="O32" s="599">
        <v>1997315</v>
      </c>
      <c r="P32" s="582"/>
      <c r="Q32" s="1092">
        <f>26942.35*20.475</f>
        <v>551644.61624999996</v>
      </c>
      <c r="R32" s="565" t="s">
        <v>432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416</v>
      </c>
      <c r="K33" s="585">
        <v>11151</v>
      </c>
      <c r="L33" s="580" t="s">
        <v>431</v>
      </c>
      <c r="M33" s="579">
        <v>30160</v>
      </c>
      <c r="N33" s="592" t="s">
        <v>426</v>
      </c>
      <c r="O33" s="599">
        <v>1997815</v>
      </c>
      <c r="P33" s="638"/>
      <c r="Q33" s="1092">
        <f>26878.94*20.475</f>
        <v>550346.29650000005</v>
      </c>
      <c r="R33" s="565" t="s">
        <v>432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093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092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092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092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092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092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3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092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092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3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3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094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090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80" t="s">
        <v>75</v>
      </c>
      <c r="C98" s="794" t="s">
        <v>325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82" t="s">
        <v>326</v>
      </c>
      <c r="P98" s="758"/>
      <c r="Q98" s="1090">
        <v>17600</v>
      </c>
      <c r="R98" s="1083" t="s">
        <v>342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53" t="s">
        <v>72</v>
      </c>
      <c r="C99" s="1079" t="s">
        <v>317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51" t="s">
        <v>335</v>
      </c>
      <c r="P99" s="1077"/>
      <c r="Q99" s="1090">
        <v>59850</v>
      </c>
      <c r="R99" s="1160" t="s">
        <v>375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54"/>
      <c r="C100" s="1079" t="s">
        <v>316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52"/>
      <c r="P100" s="1077"/>
      <c r="Q100" s="1090">
        <v>67779.45</v>
      </c>
      <c r="R100" s="1162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81" t="s">
        <v>318</v>
      </c>
      <c r="C101" s="550" t="s">
        <v>336</v>
      </c>
      <c r="D101" s="550"/>
      <c r="E101" s="831">
        <v>44573</v>
      </c>
      <c r="F101" s="899">
        <v>18509.599999999999</v>
      </c>
      <c r="G101" s="816">
        <v>680</v>
      </c>
      <c r="H101" s="898">
        <v>18506.55</v>
      </c>
      <c r="I101" s="766">
        <f>H101-F101</f>
        <v>-3.0499999999992724</v>
      </c>
      <c r="J101" s="971"/>
      <c r="K101" s="577"/>
      <c r="L101" s="606"/>
      <c r="M101" s="577"/>
      <c r="N101" s="964"/>
      <c r="O101" s="1087" t="s">
        <v>422</v>
      </c>
      <c r="P101" s="758"/>
      <c r="Q101" s="1090">
        <v>943834.25</v>
      </c>
      <c r="R101" s="758" t="s">
        <v>423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48" t="s">
        <v>365</v>
      </c>
      <c r="C102" s="550" t="s">
        <v>109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51">
        <v>17452</v>
      </c>
      <c r="P102" s="1077"/>
      <c r="Q102" s="1090">
        <v>19856.759999999998</v>
      </c>
      <c r="R102" s="1160" t="s">
        <v>374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49"/>
      <c r="C103" s="550" t="s">
        <v>366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55"/>
      <c r="P103" s="1077"/>
      <c r="Q103" s="1090">
        <v>83085.600000000006</v>
      </c>
      <c r="R103" s="1161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50"/>
      <c r="C104" s="550" t="s">
        <v>158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55"/>
      <c r="P104" s="1077"/>
      <c r="Q104" s="1090">
        <v>84740.28</v>
      </c>
      <c r="R104" s="1162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12" t="s">
        <v>409</v>
      </c>
      <c r="C105" s="550" t="s">
        <v>419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115" t="s">
        <v>420</v>
      </c>
      <c r="P105" s="1116" t="s">
        <v>417</v>
      </c>
      <c r="Q105" s="1090">
        <v>72720.45</v>
      </c>
      <c r="R105" s="1113" t="s">
        <v>421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56" t="s">
        <v>365</v>
      </c>
      <c r="C106" s="550" t="s">
        <v>158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58"/>
      <c r="P106" s="1077"/>
      <c r="Q106" s="1090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57"/>
      <c r="C107" s="861" t="s">
        <v>366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59"/>
      <c r="P107" s="1077"/>
      <c r="Q107" s="1090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78" t="s">
        <v>405</v>
      </c>
      <c r="P108" s="758"/>
      <c r="Q108" s="1090">
        <v>84153.44</v>
      </c>
      <c r="R108" s="758" t="s">
        <v>418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4" t="s">
        <v>409</v>
      </c>
      <c r="C109" s="550" t="s">
        <v>410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090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090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4"/>
      <c r="O111" s="758"/>
      <c r="P111" s="758"/>
      <c r="Q111" s="1090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090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090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5"/>
      <c r="O114" s="758"/>
      <c r="P114" s="758"/>
      <c r="Q114" s="1090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86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5"/>
      <c r="O115" s="758"/>
      <c r="P115" s="758"/>
      <c r="Q115" s="1090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5"/>
      <c r="O116" s="758"/>
      <c r="P116" s="758"/>
      <c r="Q116" s="1090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5"/>
      <c r="O117" s="758"/>
      <c r="P117" s="758"/>
      <c r="Q117" s="1090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5"/>
      <c r="O118" s="758"/>
      <c r="P118" s="758"/>
      <c r="Q118" s="1090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095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095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095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095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095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095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095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095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095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095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095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095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095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095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095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095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095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095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096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096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096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096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096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096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097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098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097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098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098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098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098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098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098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098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098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098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098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098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098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098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098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098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098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099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099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099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099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099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099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099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00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00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00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01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0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0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0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0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0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0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596297.16000000015</v>
      </c>
      <c r="I185" s="767">
        <f>PIERNA!I37</f>
        <v>0</v>
      </c>
      <c r="J185" s="46"/>
      <c r="K185" s="174">
        <f>SUM(K5:K184)</f>
        <v>318143.40000000002</v>
      </c>
      <c r="L185" s="662"/>
      <c r="M185" s="174">
        <f>SUM(M5:M184)</f>
        <v>781840</v>
      </c>
      <c r="N185" s="468"/>
      <c r="O185" s="605"/>
      <c r="P185" s="117"/>
      <c r="Q185" s="1104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R102:R104"/>
    <mergeCell ref="R99:R100"/>
    <mergeCell ref="Q1:Q2"/>
    <mergeCell ref="K1:K2"/>
    <mergeCell ref="M1:M2"/>
    <mergeCell ref="B102:B104"/>
    <mergeCell ref="O99:O100"/>
    <mergeCell ref="B99:B100"/>
    <mergeCell ref="O102:O104"/>
    <mergeCell ref="B106:B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95"/>
      <c r="B5" s="534" t="s">
        <v>157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9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9" t="s">
        <v>21</v>
      </c>
      <c r="E31" s="1170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69" t="s">
        <v>21</v>
      </c>
      <c r="E31" s="1170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3" t="s">
        <v>145</v>
      </c>
      <c r="B1" s="1173"/>
      <c r="C1" s="1173"/>
      <c r="D1" s="1173"/>
      <c r="E1" s="1173"/>
      <c r="F1" s="1173"/>
      <c r="G1" s="1173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96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97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283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69" t="s">
        <v>21</v>
      </c>
      <c r="E32" s="1170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2" t="s">
        <v>294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146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168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208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215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10</v>
      </c>
      <c r="C12" s="252">
        <v>2</v>
      </c>
      <c r="D12" s="501">
        <f>C12*4.54</f>
        <v>9.08</v>
      </c>
      <c r="E12" s="1011">
        <v>44575</v>
      </c>
      <c r="F12" s="1012">
        <f t="shared" si="0"/>
        <v>9.08</v>
      </c>
      <c r="G12" s="502" t="s">
        <v>511</v>
      </c>
      <c r="H12" s="573">
        <v>265</v>
      </c>
      <c r="I12" s="271">
        <f t="shared" si="1"/>
        <v>45.4</v>
      </c>
    </row>
    <row r="13" spans="1:9" x14ac:dyDescent="0.25">
      <c r="A13" s="19"/>
      <c r="B13" s="669">
        <f t="shared" si="2"/>
        <v>5</v>
      </c>
      <c r="C13" s="252">
        <v>5</v>
      </c>
      <c r="D13" s="501">
        <f t="shared" ref="D13:D24" si="3">C13*4.54</f>
        <v>22.7</v>
      </c>
      <c r="E13" s="1011">
        <v>44583</v>
      </c>
      <c r="F13" s="1012">
        <f t="shared" si="0"/>
        <v>22.7</v>
      </c>
      <c r="G13" s="502" t="s">
        <v>568</v>
      </c>
      <c r="H13" s="573">
        <v>265</v>
      </c>
      <c r="I13" s="271">
        <f t="shared" si="1"/>
        <v>22.7</v>
      </c>
    </row>
    <row r="14" spans="1:9" x14ac:dyDescent="0.25">
      <c r="B14" s="669">
        <f>B13-C14</f>
        <v>5</v>
      </c>
      <c r="C14" s="252"/>
      <c r="D14" s="501">
        <f t="shared" si="3"/>
        <v>0</v>
      </c>
      <c r="E14" s="1011"/>
      <c r="F14" s="1012">
        <f t="shared" si="0"/>
        <v>0</v>
      </c>
      <c r="G14" s="502"/>
      <c r="H14" s="573"/>
      <c r="I14" s="271">
        <f t="shared" si="1"/>
        <v>22.7</v>
      </c>
    </row>
    <row r="15" spans="1:9" x14ac:dyDescent="0.25">
      <c r="B15" s="669">
        <f t="shared" ref="B15:B25" si="4">B14-C15</f>
        <v>5</v>
      </c>
      <c r="C15" s="252"/>
      <c r="D15" s="501">
        <f t="shared" si="3"/>
        <v>0</v>
      </c>
      <c r="E15" s="1011"/>
      <c r="F15" s="1012">
        <f t="shared" si="0"/>
        <v>0</v>
      </c>
      <c r="G15" s="502"/>
      <c r="H15" s="573"/>
      <c r="I15" s="271">
        <f t="shared" si="1"/>
        <v>22.7</v>
      </c>
    </row>
    <row r="16" spans="1:9" x14ac:dyDescent="0.25">
      <c r="B16" s="669">
        <f t="shared" si="4"/>
        <v>5</v>
      </c>
      <c r="C16" s="252"/>
      <c r="D16" s="501">
        <f t="shared" si="3"/>
        <v>0</v>
      </c>
      <c r="E16" s="1011"/>
      <c r="F16" s="1012">
        <f t="shared" si="0"/>
        <v>0</v>
      </c>
      <c r="G16" s="502"/>
      <c r="H16" s="573"/>
      <c r="I16" s="271">
        <f t="shared" si="1"/>
        <v>22.7</v>
      </c>
    </row>
    <row r="17" spans="1:9" x14ac:dyDescent="0.25">
      <c r="B17" s="669">
        <f t="shared" si="4"/>
        <v>5</v>
      </c>
      <c r="C17" s="252"/>
      <c r="D17" s="501">
        <f t="shared" si="3"/>
        <v>0</v>
      </c>
      <c r="E17" s="1011"/>
      <c r="F17" s="1012">
        <f t="shared" si="0"/>
        <v>0</v>
      </c>
      <c r="G17" s="502"/>
      <c r="H17" s="573"/>
      <c r="I17" s="271">
        <f t="shared" si="1"/>
        <v>22.7</v>
      </c>
    </row>
    <row r="18" spans="1:9" x14ac:dyDescent="0.25">
      <c r="B18" s="669">
        <f t="shared" si="4"/>
        <v>5</v>
      </c>
      <c r="C18" s="252"/>
      <c r="D18" s="501">
        <f t="shared" si="3"/>
        <v>0</v>
      </c>
      <c r="E18" s="1011"/>
      <c r="F18" s="1012">
        <f t="shared" si="0"/>
        <v>0</v>
      </c>
      <c r="G18" s="502"/>
      <c r="H18" s="573"/>
      <c r="I18" s="271">
        <f t="shared" si="1"/>
        <v>22.7</v>
      </c>
    </row>
    <row r="19" spans="1:9" x14ac:dyDescent="0.25">
      <c r="B19" s="669">
        <f t="shared" si="4"/>
        <v>5</v>
      </c>
      <c r="C19" s="252"/>
      <c r="D19" s="501">
        <f t="shared" si="3"/>
        <v>0</v>
      </c>
      <c r="E19" s="1011"/>
      <c r="F19" s="1012">
        <f t="shared" si="0"/>
        <v>0</v>
      </c>
      <c r="G19" s="502"/>
      <c r="H19" s="573"/>
      <c r="I19" s="47">
        <f t="shared" si="1"/>
        <v>22.7</v>
      </c>
    </row>
    <row r="20" spans="1:9" x14ac:dyDescent="0.25">
      <c r="B20" s="669">
        <f t="shared" si="4"/>
        <v>5</v>
      </c>
      <c r="C20" s="252"/>
      <c r="D20" s="501">
        <f t="shared" si="3"/>
        <v>0</v>
      </c>
      <c r="E20" s="1011"/>
      <c r="F20" s="1012">
        <f t="shared" si="0"/>
        <v>0</v>
      </c>
      <c r="G20" s="502"/>
      <c r="H20" s="573"/>
      <c r="I20" s="47">
        <f t="shared" si="1"/>
        <v>22.7</v>
      </c>
    </row>
    <row r="21" spans="1:9" x14ac:dyDescent="0.25">
      <c r="B21" s="669">
        <f t="shared" si="4"/>
        <v>5</v>
      </c>
      <c r="C21" s="252"/>
      <c r="D21" s="501">
        <f t="shared" si="3"/>
        <v>0</v>
      </c>
      <c r="E21" s="1011"/>
      <c r="F21" s="1012">
        <f t="shared" si="0"/>
        <v>0</v>
      </c>
      <c r="G21" s="502"/>
      <c r="H21" s="573"/>
      <c r="I21" s="47">
        <f t="shared" si="1"/>
        <v>22.7</v>
      </c>
    </row>
    <row r="22" spans="1:9" x14ac:dyDescent="0.25">
      <c r="B22" s="669">
        <f t="shared" si="4"/>
        <v>5</v>
      </c>
      <c r="C22" s="272"/>
      <c r="D22" s="501">
        <f t="shared" si="3"/>
        <v>0</v>
      </c>
      <c r="E22" s="1011"/>
      <c r="F22" s="1012">
        <f t="shared" si="0"/>
        <v>0</v>
      </c>
      <c r="G22" s="502"/>
      <c r="H22" s="573"/>
      <c r="I22" s="47">
        <f t="shared" si="1"/>
        <v>22.7</v>
      </c>
    </row>
    <row r="23" spans="1:9" x14ac:dyDescent="0.25">
      <c r="B23" s="669">
        <f t="shared" si="4"/>
        <v>5</v>
      </c>
      <c r="C23" s="15"/>
      <c r="D23" s="501">
        <f t="shared" si="3"/>
        <v>0</v>
      </c>
      <c r="E23" s="1011"/>
      <c r="F23" s="1012">
        <f t="shared" si="0"/>
        <v>0</v>
      </c>
      <c r="G23" s="502"/>
      <c r="H23" s="573"/>
      <c r="I23" s="271">
        <f t="shared" si="1"/>
        <v>22.7</v>
      </c>
    </row>
    <row r="24" spans="1:9" x14ac:dyDescent="0.25">
      <c r="B24" s="669">
        <f t="shared" si="4"/>
        <v>5</v>
      </c>
      <c r="C24" s="15"/>
      <c r="D24" s="501">
        <f t="shared" si="3"/>
        <v>0</v>
      </c>
      <c r="E24" s="337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9">
        <f t="shared" si="4"/>
        <v>5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69" t="s">
        <v>21</v>
      </c>
      <c r="E28" s="1170"/>
      <c r="F28" s="144">
        <f>E4+E5-F26+E6</f>
        <v>22.699999999999989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9" t="s">
        <v>21</v>
      </c>
      <c r="E32" s="1170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2" t="s">
        <v>294</v>
      </c>
      <c r="B1" s="1182"/>
      <c r="C1" s="1182"/>
      <c r="D1" s="1182"/>
      <c r="E1" s="1182"/>
      <c r="F1" s="1182"/>
      <c r="G1" s="11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77" t="s">
        <v>75</v>
      </c>
      <c r="B6" s="835" t="s">
        <v>83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77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60</v>
      </c>
      <c r="H7" s="980">
        <f>E7-G7</f>
        <v>100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147</v>
      </c>
      <c r="H10" s="765">
        <v>185</v>
      </c>
    </row>
    <row r="11" spans="1:8" x14ac:dyDescent="0.25">
      <c r="B11" s="524">
        <f>B10-C11</f>
        <v>5</v>
      </c>
      <c r="C11" s="15">
        <v>1</v>
      </c>
      <c r="D11" s="1010">
        <v>20</v>
      </c>
      <c r="E11" s="1013">
        <v>44583</v>
      </c>
      <c r="F11" s="1012">
        <f>D11</f>
        <v>20</v>
      </c>
      <c r="G11" s="502" t="s">
        <v>568</v>
      </c>
      <c r="H11" s="573">
        <v>195</v>
      </c>
    </row>
    <row r="12" spans="1:8" x14ac:dyDescent="0.25">
      <c r="B12" s="524">
        <f t="shared" ref="B12:B27" si="0">B11-C12</f>
        <v>5</v>
      </c>
      <c r="C12" s="15"/>
      <c r="D12" s="1010">
        <v>0</v>
      </c>
      <c r="E12" s="1013"/>
      <c r="F12" s="1012">
        <f>D12</f>
        <v>0</v>
      </c>
      <c r="G12" s="502"/>
      <c r="H12" s="573"/>
    </row>
    <row r="13" spans="1:8" x14ac:dyDescent="0.25">
      <c r="A13" s="55" t="s">
        <v>33</v>
      </c>
      <c r="B13" s="524">
        <f t="shared" si="0"/>
        <v>5</v>
      </c>
      <c r="C13" s="15"/>
      <c r="D13" s="1010">
        <v>0</v>
      </c>
      <c r="E13" s="1013"/>
      <c r="F13" s="1012">
        <f>D13</f>
        <v>0</v>
      </c>
      <c r="G13" s="502"/>
      <c r="H13" s="573"/>
    </row>
    <row r="14" spans="1:8" x14ac:dyDescent="0.25">
      <c r="B14" s="524">
        <f t="shared" si="0"/>
        <v>5</v>
      </c>
      <c r="C14" s="15"/>
      <c r="D14" s="1010">
        <v>0</v>
      </c>
      <c r="E14" s="1013"/>
      <c r="F14" s="1012">
        <f t="shared" ref="F14:F27" si="1">D14</f>
        <v>0</v>
      </c>
      <c r="G14" s="502"/>
      <c r="H14" s="573"/>
    </row>
    <row r="15" spans="1:8" x14ac:dyDescent="0.25">
      <c r="A15" s="19"/>
      <c r="B15" s="524">
        <f t="shared" si="0"/>
        <v>5</v>
      </c>
      <c r="C15" s="15"/>
      <c r="D15" s="1010">
        <v>0</v>
      </c>
      <c r="E15" s="1013"/>
      <c r="F15" s="1012">
        <f t="shared" si="1"/>
        <v>0</v>
      </c>
      <c r="G15" s="502"/>
      <c r="H15" s="573"/>
    </row>
    <row r="16" spans="1:8" x14ac:dyDescent="0.25">
      <c r="B16" s="524">
        <f t="shared" si="0"/>
        <v>5</v>
      </c>
      <c r="C16" s="15"/>
      <c r="D16" s="1010">
        <v>0</v>
      </c>
      <c r="E16" s="1013"/>
      <c r="F16" s="1012">
        <f t="shared" si="1"/>
        <v>0</v>
      </c>
      <c r="G16" s="502"/>
      <c r="H16" s="573"/>
    </row>
    <row r="17" spans="1:8" x14ac:dyDescent="0.25">
      <c r="B17" s="524">
        <f t="shared" si="0"/>
        <v>5</v>
      </c>
      <c r="C17" s="15"/>
      <c r="D17" s="1010">
        <v>0</v>
      </c>
      <c r="E17" s="1013"/>
      <c r="F17" s="1012">
        <f t="shared" si="1"/>
        <v>0</v>
      </c>
      <c r="G17" s="502"/>
      <c r="H17" s="573"/>
    </row>
    <row r="18" spans="1:8" x14ac:dyDescent="0.25">
      <c r="B18" s="524">
        <f t="shared" si="0"/>
        <v>5</v>
      </c>
      <c r="C18" s="15"/>
      <c r="D18" s="1010">
        <v>0</v>
      </c>
      <c r="E18" s="1013"/>
      <c r="F18" s="1012">
        <f t="shared" si="1"/>
        <v>0</v>
      </c>
      <c r="G18" s="502"/>
      <c r="H18" s="573"/>
    </row>
    <row r="19" spans="1:8" x14ac:dyDescent="0.25">
      <c r="B19" s="524">
        <f t="shared" si="0"/>
        <v>5</v>
      </c>
      <c r="C19" s="15"/>
      <c r="D19" s="1010">
        <v>0</v>
      </c>
      <c r="E19" s="1013"/>
      <c r="F19" s="1012">
        <f t="shared" si="1"/>
        <v>0</v>
      </c>
      <c r="G19" s="502"/>
      <c r="H19" s="573"/>
    </row>
    <row r="20" spans="1:8" x14ac:dyDescent="0.25">
      <c r="B20" s="524">
        <f t="shared" si="0"/>
        <v>5</v>
      </c>
      <c r="C20" s="15"/>
      <c r="D20" s="1010">
        <v>0</v>
      </c>
      <c r="E20" s="1013"/>
      <c r="F20" s="1012">
        <f t="shared" si="1"/>
        <v>0</v>
      </c>
      <c r="G20" s="502"/>
      <c r="H20" s="573"/>
    </row>
    <row r="21" spans="1:8" x14ac:dyDescent="0.25">
      <c r="B21" s="524">
        <f t="shared" si="0"/>
        <v>5</v>
      </c>
      <c r="C21" s="15"/>
      <c r="D21" s="501">
        <v>0</v>
      </c>
      <c r="E21" s="1014"/>
      <c r="F21" s="1015">
        <f t="shared" si="1"/>
        <v>0</v>
      </c>
      <c r="G21" s="502"/>
      <c r="H21" s="573"/>
    </row>
    <row r="22" spans="1:8" x14ac:dyDescent="0.25">
      <c r="B22" s="524">
        <f t="shared" si="0"/>
        <v>5</v>
      </c>
      <c r="C22" s="15"/>
      <c r="D22" s="501">
        <v>0</v>
      </c>
      <c r="E22" s="1014"/>
      <c r="F22" s="1015">
        <f t="shared" si="1"/>
        <v>0</v>
      </c>
      <c r="G22" s="502"/>
      <c r="H22" s="573"/>
    </row>
    <row r="23" spans="1:8" x14ac:dyDescent="0.25">
      <c r="B23" s="524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3"/>
    </row>
    <row r="24" spans="1:8" x14ac:dyDescent="0.25">
      <c r="B24" s="524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3"/>
    </row>
    <row r="25" spans="1:8" x14ac:dyDescent="0.25">
      <c r="B25" s="524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3"/>
    </row>
    <row r="26" spans="1:8" x14ac:dyDescent="0.25">
      <c r="B26" s="524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5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69" t="s">
        <v>21</v>
      </c>
      <c r="E30" s="1170"/>
      <c r="F30" s="144">
        <f>E5+E6-F28+E7+E4+E8</f>
        <v>100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pane xSplit="2" ySplit="8" topLeftCell="N21" activePane="bottomRight" state="frozen"/>
      <selection activeCell="K1" sqref="K1"/>
      <selection pane="topRight" activeCell="M1" sqref="M1"/>
      <selection pane="bottomLeft" activeCell="K9" sqref="K9"/>
      <selection pane="bottomRight" activeCell="T31" sqref="T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8" t="s">
        <v>295</v>
      </c>
      <c r="B1" s="1198"/>
      <c r="C1" s="1198"/>
      <c r="D1" s="1198"/>
      <c r="E1" s="1198"/>
      <c r="F1" s="1198"/>
      <c r="G1" s="1198"/>
      <c r="H1" s="1198"/>
      <c r="I1" s="1198"/>
      <c r="J1" s="1198"/>
      <c r="K1" s="812">
        <v>1</v>
      </c>
      <c r="M1" s="1201" t="s">
        <v>303</v>
      </c>
      <c r="N1" s="1201"/>
      <c r="O1" s="1201"/>
      <c r="P1" s="1201"/>
      <c r="Q1" s="1201"/>
      <c r="R1" s="1201"/>
      <c r="S1" s="1201"/>
      <c r="T1" s="1201"/>
      <c r="U1" s="1201"/>
      <c r="V1" s="1201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99" t="s">
        <v>77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202" t="s">
        <v>318</v>
      </c>
      <c r="N4" s="332"/>
      <c r="O4" s="665"/>
      <c r="P4" s="254"/>
      <c r="Q4" s="279">
        <v>517.17999999999995</v>
      </c>
      <c r="R4" s="252">
        <v>19</v>
      </c>
      <c r="S4" s="567"/>
      <c r="T4" s="249"/>
      <c r="U4" s="249"/>
    </row>
    <row r="5" spans="1:23" ht="15.75" customHeight="1" x14ac:dyDescent="0.25">
      <c r="A5" s="1200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03"/>
      <c r="N5" s="73" t="s">
        <v>51</v>
      </c>
      <c r="O5" s="666">
        <v>51</v>
      </c>
      <c r="P5" s="138">
        <v>44573</v>
      </c>
      <c r="Q5" s="133">
        <v>18509.599999999999</v>
      </c>
      <c r="R5" s="73">
        <v>680</v>
      </c>
      <c r="S5" s="47">
        <f>R115</f>
        <v>16413.660000000003</v>
      </c>
      <c r="T5" s="162">
        <f>Q5+Q6-S5+Q4</f>
        <v>2613.1199999999949</v>
      </c>
    </row>
    <row r="6" spans="1:23" ht="15.75" customHeight="1" x14ac:dyDescent="0.25">
      <c r="A6" s="1200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03"/>
      <c r="N6" s="1073" t="s">
        <v>319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105</v>
      </c>
      <c r="E7" s="870">
        <v>-108.88</v>
      </c>
      <c r="F7" s="871">
        <v>-4</v>
      </c>
      <c r="M7" s="993"/>
      <c r="N7" s="166"/>
      <c r="O7" s="1069"/>
      <c r="P7" s="1070"/>
      <c r="Q7" s="1071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88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72">
        <v>20</v>
      </c>
      <c r="P9" s="405">
        <f t="shared" ref="P9:P72" si="2">O9*N9</f>
        <v>544.4</v>
      </c>
      <c r="Q9" s="339">
        <v>44568</v>
      </c>
      <c r="R9" s="69">
        <f t="shared" ref="R9:R72" si="3">P9</f>
        <v>544.4</v>
      </c>
      <c r="S9" s="1130" t="s">
        <v>471</v>
      </c>
      <c r="T9" s="1131">
        <v>70</v>
      </c>
      <c r="U9" s="701">
        <f>Q5-R9+Q4+Q6+Q7</f>
        <v>18482.379999999997</v>
      </c>
      <c r="V9" s="702">
        <f>R5-O9+R4+R6+R7</f>
        <v>679</v>
      </c>
      <c r="W9" s="703">
        <f>R9*T9</f>
        <v>38108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89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72">
        <v>24</v>
      </c>
      <c r="P10" s="405">
        <f t="shared" si="2"/>
        <v>653.28</v>
      </c>
      <c r="Q10" s="339">
        <v>44573</v>
      </c>
      <c r="R10" s="69">
        <f t="shared" si="3"/>
        <v>653.28</v>
      </c>
      <c r="S10" s="70" t="s">
        <v>506</v>
      </c>
      <c r="T10" s="71">
        <v>57</v>
      </c>
      <c r="U10" s="704">
        <f>U9-R10</f>
        <v>17829.099999999999</v>
      </c>
      <c r="V10" s="705">
        <f>V9-O10</f>
        <v>655</v>
      </c>
      <c r="W10" s="706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90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72">
        <v>24</v>
      </c>
      <c r="P11" s="405">
        <f t="shared" si="2"/>
        <v>653.28</v>
      </c>
      <c r="Q11" s="339">
        <v>44573</v>
      </c>
      <c r="R11" s="69">
        <f t="shared" si="3"/>
        <v>653.28</v>
      </c>
      <c r="S11" s="274" t="s">
        <v>508</v>
      </c>
      <c r="T11" s="275">
        <v>57</v>
      </c>
      <c r="U11" s="704">
        <f t="shared" ref="U11:U74" si="8">U10-R11</f>
        <v>17175.82</v>
      </c>
      <c r="V11" s="705">
        <f t="shared" ref="V11" si="9">V10-O11</f>
        <v>631</v>
      </c>
      <c r="W11" s="706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91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72">
        <v>24</v>
      </c>
      <c r="P12" s="405">
        <f t="shared" si="2"/>
        <v>653.28</v>
      </c>
      <c r="Q12" s="339">
        <v>44575</v>
      </c>
      <c r="R12" s="69">
        <f t="shared" si="3"/>
        <v>653.28</v>
      </c>
      <c r="S12" s="274" t="s">
        <v>515</v>
      </c>
      <c r="T12" s="275">
        <v>57</v>
      </c>
      <c r="U12" s="704">
        <f t="shared" si="8"/>
        <v>16522.54</v>
      </c>
      <c r="V12" s="705">
        <f>V11-O12</f>
        <v>607</v>
      </c>
      <c r="W12" s="706">
        <f t="shared" si="5"/>
        <v>37236.959999999999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92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72">
        <v>5</v>
      </c>
      <c r="P13" s="405">
        <f t="shared" si="2"/>
        <v>136.1</v>
      </c>
      <c r="Q13" s="339">
        <v>44576</v>
      </c>
      <c r="R13" s="69">
        <f t="shared" si="3"/>
        <v>136.1</v>
      </c>
      <c r="S13" s="70" t="s">
        <v>520</v>
      </c>
      <c r="T13" s="71">
        <v>57</v>
      </c>
      <c r="U13" s="704">
        <f t="shared" si="8"/>
        <v>16386.440000000002</v>
      </c>
      <c r="V13" s="705">
        <f t="shared" ref="V13:V76" si="11">V12-O13</f>
        <v>602</v>
      </c>
      <c r="W13" s="706">
        <f t="shared" si="5"/>
        <v>7757.7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93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72">
        <v>2</v>
      </c>
      <c r="P14" s="405">
        <f t="shared" si="2"/>
        <v>54.44</v>
      </c>
      <c r="Q14" s="339">
        <v>44578</v>
      </c>
      <c r="R14" s="69">
        <f t="shared" si="3"/>
        <v>54.44</v>
      </c>
      <c r="S14" s="70" t="s">
        <v>533</v>
      </c>
      <c r="T14" s="71">
        <v>57</v>
      </c>
      <c r="U14" s="704">
        <f t="shared" si="8"/>
        <v>16332.000000000002</v>
      </c>
      <c r="V14" s="705">
        <f t="shared" si="11"/>
        <v>600</v>
      </c>
      <c r="W14" s="706">
        <f t="shared" si="5"/>
        <v>3103.08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94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72">
        <v>10</v>
      </c>
      <c r="P15" s="405">
        <f t="shared" si="2"/>
        <v>272.2</v>
      </c>
      <c r="Q15" s="339">
        <v>44578</v>
      </c>
      <c r="R15" s="69">
        <f t="shared" si="3"/>
        <v>272.2</v>
      </c>
      <c r="S15" s="70" t="s">
        <v>534</v>
      </c>
      <c r="T15" s="71">
        <v>57</v>
      </c>
      <c r="U15" s="704">
        <f t="shared" si="8"/>
        <v>16059.800000000001</v>
      </c>
      <c r="V15" s="705">
        <f t="shared" si="11"/>
        <v>590</v>
      </c>
      <c r="W15" s="706">
        <f t="shared" si="5"/>
        <v>15515.4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95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72">
        <v>14</v>
      </c>
      <c r="P16" s="405">
        <f t="shared" si="2"/>
        <v>381.08</v>
      </c>
      <c r="Q16" s="339">
        <v>44578</v>
      </c>
      <c r="R16" s="69">
        <f t="shared" si="3"/>
        <v>381.08</v>
      </c>
      <c r="S16" s="70" t="s">
        <v>535</v>
      </c>
      <c r="T16" s="71">
        <v>57</v>
      </c>
      <c r="U16" s="704">
        <f t="shared" si="8"/>
        <v>15678.720000000001</v>
      </c>
      <c r="V16" s="705">
        <f t="shared" si="11"/>
        <v>576</v>
      </c>
      <c r="W16" s="706">
        <f t="shared" si="5"/>
        <v>21721.559999999998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87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72">
        <v>24</v>
      </c>
      <c r="P17" s="405">
        <f t="shared" si="2"/>
        <v>653.28</v>
      </c>
      <c r="Q17" s="337">
        <v>44578</v>
      </c>
      <c r="R17" s="69">
        <f t="shared" si="3"/>
        <v>653.28</v>
      </c>
      <c r="S17" s="70" t="s">
        <v>536</v>
      </c>
      <c r="T17" s="71">
        <v>57</v>
      </c>
      <c r="U17" s="704">
        <f t="shared" si="8"/>
        <v>15025.44</v>
      </c>
      <c r="V17" s="705">
        <f t="shared" si="11"/>
        <v>552</v>
      </c>
      <c r="W17" s="706">
        <f t="shared" si="5"/>
        <v>37236.959999999999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96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72">
        <v>100</v>
      </c>
      <c r="P18" s="405">
        <f t="shared" si="2"/>
        <v>2722</v>
      </c>
      <c r="Q18" s="339">
        <v>44581</v>
      </c>
      <c r="R18" s="69">
        <f t="shared" si="3"/>
        <v>2722</v>
      </c>
      <c r="S18" s="70" t="s">
        <v>556</v>
      </c>
      <c r="T18" s="71">
        <v>57</v>
      </c>
      <c r="U18" s="704">
        <f t="shared" si="8"/>
        <v>12303.44</v>
      </c>
      <c r="V18" s="705">
        <f t="shared" si="11"/>
        <v>452</v>
      </c>
      <c r="W18" s="706">
        <f t="shared" si="5"/>
        <v>155154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97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72">
        <v>36</v>
      </c>
      <c r="P19" s="405">
        <f t="shared" si="2"/>
        <v>979.92</v>
      </c>
      <c r="Q19" s="339">
        <v>44581</v>
      </c>
      <c r="R19" s="69">
        <f t="shared" si="3"/>
        <v>979.92</v>
      </c>
      <c r="S19" s="70" t="s">
        <v>559</v>
      </c>
      <c r="T19" s="71">
        <v>57</v>
      </c>
      <c r="U19" s="704">
        <f t="shared" si="8"/>
        <v>11323.52</v>
      </c>
      <c r="V19" s="705">
        <f t="shared" si="11"/>
        <v>416</v>
      </c>
      <c r="W19" s="706">
        <f t="shared" si="5"/>
        <v>55855.439999999995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98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72">
        <v>37</v>
      </c>
      <c r="P20" s="405">
        <f t="shared" si="2"/>
        <v>1007.14</v>
      </c>
      <c r="Q20" s="337">
        <v>44581</v>
      </c>
      <c r="R20" s="69">
        <f t="shared" si="3"/>
        <v>1007.14</v>
      </c>
      <c r="S20" s="70" t="s">
        <v>560</v>
      </c>
      <c r="T20" s="71">
        <v>57</v>
      </c>
      <c r="U20" s="704">
        <f t="shared" si="8"/>
        <v>10316.380000000001</v>
      </c>
      <c r="V20" s="872">
        <f t="shared" si="11"/>
        <v>379</v>
      </c>
      <c r="W20" s="706">
        <f t="shared" si="5"/>
        <v>57406.979999999996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99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72">
        <v>48</v>
      </c>
      <c r="P21" s="405">
        <f t="shared" si="2"/>
        <v>1306.56</v>
      </c>
      <c r="Q21" s="337">
        <v>44581</v>
      </c>
      <c r="R21" s="69">
        <f t="shared" si="3"/>
        <v>1306.56</v>
      </c>
      <c r="S21" s="70" t="s">
        <v>561</v>
      </c>
      <c r="T21" s="71">
        <v>57</v>
      </c>
      <c r="U21" s="704">
        <f t="shared" si="8"/>
        <v>9009.8200000000015</v>
      </c>
      <c r="V21" s="705">
        <f t="shared" si="11"/>
        <v>331</v>
      </c>
      <c r="W21" s="706">
        <f t="shared" si="5"/>
        <v>74473.919999999998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100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72">
        <v>24</v>
      </c>
      <c r="P22" s="405">
        <f t="shared" si="2"/>
        <v>653.28</v>
      </c>
      <c r="Q22" s="337">
        <v>44583</v>
      </c>
      <c r="R22" s="69">
        <f t="shared" si="3"/>
        <v>653.28</v>
      </c>
      <c r="S22" s="70" t="s">
        <v>567</v>
      </c>
      <c r="T22" s="71">
        <v>57</v>
      </c>
      <c r="U22" s="704">
        <f t="shared" si="8"/>
        <v>8356.5400000000009</v>
      </c>
      <c r="V22" s="705">
        <f t="shared" si="11"/>
        <v>307</v>
      </c>
      <c r="W22" s="706">
        <f t="shared" si="5"/>
        <v>37236.959999999999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101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72">
        <v>5</v>
      </c>
      <c r="P23" s="405">
        <f t="shared" si="2"/>
        <v>136.1</v>
      </c>
      <c r="Q23" s="339">
        <v>44583</v>
      </c>
      <c r="R23" s="69">
        <f t="shared" si="3"/>
        <v>136.1</v>
      </c>
      <c r="S23" s="70" t="s">
        <v>563</v>
      </c>
      <c r="T23" s="71">
        <v>57</v>
      </c>
      <c r="U23" s="704">
        <f t="shared" si="8"/>
        <v>8220.44</v>
      </c>
      <c r="V23" s="705">
        <f t="shared" si="11"/>
        <v>302</v>
      </c>
      <c r="W23" s="706">
        <f t="shared" si="5"/>
        <v>7757.7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102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72">
        <v>100</v>
      </c>
      <c r="P24" s="405">
        <f t="shared" si="2"/>
        <v>2722</v>
      </c>
      <c r="Q24" s="337">
        <v>44585</v>
      </c>
      <c r="R24" s="69">
        <f t="shared" si="3"/>
        <v>2722</v>
      </c>
      <c r="S24" s="70" t="s">
        <v>570</v>
      </c>
      <c r="T24" s="71">
        <v>57</v>
      </c>
      <c r="U24" s="704">
        <f t="shared" si="8"/>
        <v>5498.4400000000005</v>
      </c>
      <c r="V24" s="705">
        <f t="shared" si="11"/>
        <v>202</v>
      </c>
      <c r="W24" s="706">
        <f t="shared" si="5"/>
        <v>155154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103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72">
        <v>24</v>
      </c>
      <c r="P25" s="405">
        <f t="shared" si="2"/>
        <v>653.28</v>
      </c>
      <c r="Q25" s="339">
        <v>44586</v>
      </c>
      <c r="R25" s="69">
        <f t="shared" si="3"/>
        <v>653.28</v>
      </c>
      <c r="S25" s="70" t="s">
        <v>583</v>
      </c>
      <c r="T25" s="71">
        <v>57</v>
      </c>
      <c r="U25" s="704">
        <f t="shared" si="8"/>
        <v>4845.1600000000008</v>
      </c>
      <c r="V25" s="705">
        <f t="shared" si="11"/>
        <v>178</v>
      </c>
      <c r="W25" s="706">
        <f t="shared" si="5"/>
        <v>37236.959999999999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112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72">
        <v>5</v>
      </c>
      <c r="P26" s="405">
        <f t="shared" si="2"/>
        <v>136.1</v>
      </c>
      <c r="Q26" s="339">
        <v>44586</v>
      </c>
      <c r="R26" s="69">
        <f t="shared" si="3"/>
        <v>136.1</v>
      </c>
      <c r="S26" s="70" t="s">
        <v>584</v>
      </c>
      <c r="T26" s="71">
        <v>57</v>
      </c>
      <c r="U26" s="704">
        <f t="shared" si="8"/>
        <v>4709.0600000000004</v>
      </c>
      <c r="V26" s="705">
        <f t="shared" si="11"/>
        <v>173</v>
      </c>
      <c r="W26" s="706">
        <f t="shared" si="5"/>
        <v>7757.7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115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72">
        <v>24</v>
      </c>
      <c r="P27" s="405">
        <f t="shared" si="2"/>
        <v>653.28</v>
      </c>
      <c r="Q27" s="339">
        <v>44586</v>
      </c>
      <c r="R27" s="69">
        <f t="shared" si="3"/>
        <v>653.28</v>
      </c>
      <c r="S27" s="70" t="s">
        <v>587</v>
      </c>
      <c r="T27" s="71">
        <v>57</v>
      </c>
      <c r="U27" s="704">
        <f t="shared" si="8"/>
        <v>4055.7800000000007</v>
      </c>
      <c r="V27" s="705">
        <f t="shared" si="11"/>
        <v>149</v>
      </c>
      <c r="W27" s="706">
        <f t="shared" si="5"/>
        <v>37236.959999999999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114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72">
        <v>24</v>
      </c>
      <c r="P28" s="405">
        <f t="shared" si="2"/>
        <v>653.28</v>
      </c>
      <c r="Q28" s="339">
        <v>44588</v>
      </c>
      <c r="R28" s="69">
        <f t="shared" si="3"/>
        <v>653.28</v>
      </c>
      <c r="S28" s="70" t="s">
        <v>597</v>
      </c>
      <c r="T28" s="71">
        <v>57</v>
      </c>
      <c r="U28" s="704">
        <f t="shared" si="8"/>
        <v>3402.5000000000009</v>
      </c>
      <c r="V28" s="705">
        <f t="shared" si="11"/>
        <v>125</v>
      </c>
      <c r="W28" s="706">
        <f t="shared" si="5"/>
        <v>37236.959999999999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119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72">
        <v>5</v>
      </c>
      <c r="P29" s="405">
        <f t="shared" si="2"/>
        <v>136.1</v>
      </c>
      <c r="Q29" s="339">
        <v>44588</v>
      </c>
      <c r="R29" s="69">
        <f t="shared" si="3"/>
        <v>136.1</v>
      </c>
      <c r="S29" s="274" t="s">
        <v>598</v>
      </c>
      <c r="T29" s="275">
        <v>57</v>
      </c>
      <c r="U29" s="704">
        <f t="shared" si="8"/>
        <v>3266.400000000001</v>
      </c>
      <c r="V29" s="707">
        <f t="shared" si="11"/>
        <v>120</v>
      </c>
      <c r="W29" s="706">
        <f t="shared" si="5"/>
        <v>7757.7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116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72">
        <v>24</v>
      </c>
      <c r="P30" s="405">
        <f t="shared" si="2"/>
        <v>653.28</v>
      </c>
      <c r="Q30" s="339">
        <v>44589</v>
      </c>
      <c r="R30" s="69">
        <f t="shared" si="3"/>
        <v>653.28</v>
      </c>
      <c r="S30" s="274" t="s">
        <v>605</v>
      </c>
      <c r="T30" s="275">
        <v>57</v>
      </c>
      <c r="U30" s="704">
        <f t="shared" si="8"/>
        <v>2613.1200000000008</v>
      </c>
      <c r="V30" s="707">
        <f t="shared" si="11"/>
        <v>96</v>
      </c>
      <c r="W30" s="706">
        <f t="shared" si="5"/>
        <v>37236.959999999999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120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72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2613.1200000000008</v>
      </c>
      <c r="V31" s="707">
        <f t="shared" si="11"/>
        <v>96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122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72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2613.1200000000008</v>
      </c>
      <c r="V32" s="707">
        <f t="shared" si="11"/>
        <v>96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118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72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2613.1200000000008</v>
      </c>
      <c r="V33" s="707">
        <f t="shared" si="11"/>
        <v>96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123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72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2613.1200000000008</v>
      </c>
      <c r="V34" s="705">
        <f t="shared" si="11"/>
        <v>96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124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72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2613.1200000000008</v>
      </c>
      <c r="V35" s="705">
        <f t="shared" si="11"/>
        <v>96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125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72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2613.1200000000008</v>
      </c>
      <c r="V36" s="705">
        <f t="shared" si="11"/>
        <v>96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126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72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2613.1200000000008</v>
      </c>
      <c r="V37" s="705">
        <f t="shared" si="11"/>
        <v>96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127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72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2613.1200000000008</v>
      </c>
      <c r="V38" s="705">
        <f t="shared" si="11"/>
        <v>96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130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72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2613.1200000000008</v>
      </c>
      <c r="V39" s="705">
        <f t="shared" si="11"/>
        <v>96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131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72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2613.1200000000008</v>
      </c>
      <c r="V40" s="705">
        <f t="shared" si="11"/>
        <v>96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133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72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2613.1200000000008</v>
      </c>
      <c r="V41" s="705">
        <f t="shared" si="11"/>
        <v>96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135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72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2613.1200000000008</v>
      </c>
      <c r="V42" s="705">
        <f t="shared" si="11"/>
        <v>96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136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72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2613.1200000000008</v>
      </c>
      <c r="V43" s="705">
        <f t="shared" si="11"/>
        <v>96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137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72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2613.1200000000008</v>
      </c>
      <c r="V44" s="705">
        <f t="shared" si="11"/>
        <v>96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140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72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2613.1200000000008</v>
      </c>
      <c r="V45" s="705">
        <f t="shared" si="11"/>
        <v>96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141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72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2613.1200000000008</v>
      </c>
      <c r="V46" s="705">
        <f t="shared" si="11"/>
        <v>96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143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72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2613.1200000000008</v>
      </c>
      <c r="V47" s="705">
        <f t="shared" si="11"/>
        <v>96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144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72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2613.1200000000008</v>
      </c>
      <c r="V48" s="705">
        <f t="shared" si="11"/>
        <v>96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169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72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2613.1200000000008</v>
      </c>
      <c r="V49" s="705">
        <f t="shared" si="11"/>
        <v>96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172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72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2613.1200000000008</v>
      </c>
      <c r="V50" s="705">
        <f t="shared" si="11"/>
        <v>96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173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72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2613.1200000000008</v>
      </c>
      <c r="V51" s="705">
        <f t="shared" si="11"/>
        <v>96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166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72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2613.1200000000008</v>
      </c>
      <c r="V52" s="705">
        <f t="shared" si="11"/>
        <v>96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174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72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2613.1200000000008</v>
      </c>
      <c r="V53" s="705">
        <f t="shared" si="11"/>
        <v>96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183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72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2613.1200000000008</v>
      </c>
      <c r="V54" s="705">
        <f t="shared" si="11"/>
        <v>96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167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72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2613.1200000000008</v>
      </c>
      <c r="V55" s="705">
        <f t="shared" si="11"/>
        <v>96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185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72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2613.1200000000008</v>
      </c>
      <c r="V56" s="705">
        <f t="shared" si="11"/>
        <v>96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187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72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2613.1200000000008</v>
      </c>
      <c r="V57" s="705">
        <f t="shared" si="11"/>
        <v>96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191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72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2613.1200000000008</v>
      </c>
      <c r="V58" s="705">
        <f t="shared" si="11"/>
        <v>96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192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72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2613.1200000000008</v>
      </c>
      <c r="V59" s="705">
        <f t="shared" si="11"/>
        <v>96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180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72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2613.1200000000008</v>
      </c>
      <c r="V60" s="705">
        <f t="shared" si="11"/>
        <v>96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196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72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2613.1200000000008</v>
      </c>
      <c r="V61" s="705">
        <f t="shared" si="11"/>
        <v>96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197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72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2613.1200000000008</v>
      </c>
      <c r="V62" s="705">
        <f t="shared" si="11"/>
        <v>96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199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72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2613.1200000000008</v>
      </c>
      <c r="V63" s="705">
        <f t="shared" si="11"/>
        <v>96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201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72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2613.1200000000008</v>
      </c>
      <c r="V64" s="705">
        <f t="shared" si="11"/>
        <v>96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202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72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2613.1200000000008</v>
      </c>
      <c r="V65" s="705">
        <f t="shared" si="11"/>
        <v>96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204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72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2613.1200000000008</v>
      </c>
      <c r="V66" s="705">
        <f t="shared" si="11"/>
        <v>96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204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72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2613.1200000000008</v>
      </c>
      <c r="V67" s="705">
        <f t="shared" si="11"/>
        <v>96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211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72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2613.1200000000008</v>
      </c>
      <c r="V68" s="705">
        <f t="shared" si="11"/>
        <v>96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212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72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2613.1200000000008</v>
      </c>
      <c r="V69" s="705">
        <f t="shared" si="11"/>
        <v>96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214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72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2613.1200000000008</v>
      </c>
      <c r="V70" s="707">
        <f t="shared" si="11"/>
        <v>96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218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72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2613.1200000000008</v>
      </c>
      <c r="V71" s="707">
        <f t="shared" si="11"/>
        <v>96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219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72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2613.1200000000008</v>
      </c>
      <c r="V72" s="707">
        <f t="shared" si="11"/>
        <v>96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220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72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2613.1200000000008</v>
      </c>
      <c r="V73" s="707">
        <f t="shared" si="11"/>
        <v>96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225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72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2613.1200000000008</v>
      </c>
      <c r="V74" s="707">
        <f t="shared" si="11"/>
        <v>96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226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72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2613.1200000000008</v>
      </c>
      <c r="V75" s="707">
        <f t="shared" si="11"/>
        <v>96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227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72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2613.1200000000008</v>
      </c>
      <c r="V76" s="705">
        <f t="shared" si="11"/>
        <v>96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229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72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2613.1200000000008</v>
      </c>
      <c r="V77" s="705">
        <f t="shared" ref="V77:V113" si="21">V76-O77</f>
        <v>96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235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72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2613.1200000000008</v>
      </c>
      <c r="V78" s="705">
        <f t="shared" si="21"/>
        <v>96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236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72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2613.1200000000008</v>
      </c>
      <c r="V79" s="705">
        <f t="shared" si="21"/>
        <v>96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237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72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2613.1200000000008</v>
      </c>
      <c r="V80" s="705">
        <f t="shared" si="21"/>
        <v>96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245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72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2613.1200000000008</v>
      </c>
      <c r="V81" s="705">
        <f t="shared" si="21"/>
        <v>96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247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72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2613.1200000000008</v>
      </c>
      <c r="V82" s="705">
        <f t="shared" si="21"/>
        <v>96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248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72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2613.1200000000008</v>
      </c>
      <c r="V83" s="705">
        <f t="shared" si="21"/>
        <v>96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249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72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2613.1200000000008</v>
      </c>
      <c r="V84" s="705">
        <f t="shared" si="21"/>
        <v>96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251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72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2613.1200000000008</v>
      </c>
      <c r="V85" s="705">
        <f t="shared" si="21"/>
        <v>96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254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72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2613.1200000000008</v>
      </c>
      <c r="V86" s="705">
        <f t="shared" si="21"/>
        <v>96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255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72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2613.1200000000008</v>
      </c>
      <c r="V87" s="705">
        <f t="shared" si="21"/>
        <v>96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256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72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2613.1200000000008</v>
      </c>
      <c r="V88" s="705">
        <f t="shared" si="21"/>
        <v>96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258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72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2613.1200000000008</v>
      </c>
      <c r="V89" s="705">
        <f t="shared" si="21"/>
        <v>96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259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72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2613.1200000000008</v>
      </c>
      <c r="V90" s="705">
        <f t="shared" si="21"/>
        <v>96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263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72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2613.1200000000008</v>
      </c>
      <c r="V91" s="705">
        <f t="shared" si="21"/>
        <v>96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264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72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2613.1200000000008</v>
      </c>
      <c r="V92" s="705">
        <f t="shared" si="21"/>
        <v>96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265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72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2613.1200000000008</v>
      </c>
      <c r="V93" s="705">
        <f t="shared" si="21"/>
        <v>96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267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72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2613.1200000000008</v>
      </c>
      <c r="V94" s="705">
        <f t="shared" si="21"/>
        <v>96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261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72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2613.1200000000008</v>
      </c>
      <c r="V95" s="705">
        <f t="shared" si="21"/>
        <v>96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268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72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2613.1200000000008</v>
      </c>
      <c r="V96" s="705">
        <f t="shared" si="21"/>
        <v>96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269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72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2613.1200000000008</v>
      </c>
      <c r="V97" s="705">
        <f t="shared" si="21"/>
        <v>96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262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72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2613.1200000000008</v>
      </c>
      <c r="V98" s="705">
        <f t="shared" si="21"/>
        <v>96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262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72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2613.1200000000008</v>
      </c>
      <c r="V99" s="705">
        <f t="shared" si="21"/>
        <v>96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273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72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2613.1200000000008</v>
      </c>
      <c r="V100" s="705">
        <f t="shared" si="21"/>
        <v>96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278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72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2613.1200000000008</v>
      </c>
      <c r="V101" s="705">
        <f t="shared" si="21"/>
        <v>96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279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72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2613.1200000000008</v>
      </c>
      <c r="V102" s="705">
        <f t="shared" si="21"/>
        <v>96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285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72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2613.1200000000008</v>
      </c>
      <c r="V103" s="705">
        <f t="shared" si="21"/>
        <v>96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286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72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2613.1200000000008</v>
      </c>
      <c r="V104" s="705">
        <f t="shared" si="21"/>
        <v>96</v>
      </c>
      <c r="W104" s="706">
        <f t="shared" si="17"/>
        <v>0</v>
      </c>
    </row>
    <row r="105" spans="1:23" x14ac:dyDescent="0.25">
      <c r="A105" s="328"/>
      <c r="B105" s="2">
        <v>27.22</v>
      </c>
      <c r="C105" s="15">
        <v>1</v>
      </c>
      <c r="D105" s="501">
        <f t="shared" si="12"/>
        <v>27.22</v>
      </c>
      <c r="E105" s="504">
        <v>44564</v>
      </c>
      <c r="F105" s="501">
        <f t="shared" si="13"/>
        <v>27.22</v>
      </c>
      <c r="G105" s="574" t="s">
        <v>437</v>
      </c>
      <c r="H105" s="575">
        <v>70</v>
      </c>
      <c r="I105" s="704">
        <f t="shared" si="18"/>
        <v>2640.3399999999979</v>
      </c>
      <c r="J105" s="705">
        <f t="shared" si="20"/>
        <v>97</v>
      </c>
      <c r="K105" s="706">
        <f t="shared" si="16"/>
        <v>1905.3999999999999</v>
      </c>
      <c r="M105" s="328"/>
      <c r="N105" s="2">
        <v>27.22</v>
      </c>
      <c r="O105" s="1072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2613.1200000000008</v>
      </c>
      <c r="V105" s="705">
        <f t="shared" si="21"/>
        <v>96</v>
      </c>
      <c r="W105" s="706">
        <f t="shared" si="17"/>
        <v>0</v>
      </c>
    </row>
    <row r="106" spans="1:23" x14ac:dyDescent="0.25">
      <c r="A106" s="328"/>
      <c r="B106" s="2">
        <v>27.22</v>
      </c>
      <c r="C106" s="15">
        <v>24</v>
      </c>
      <c r="D106" s="501">
        <f t="shared" si="12"/>
        <v>653.28</v>
      </c>
      <c r="E106" s="504">
        <v>44564</v>
      </c>
      <c r="F106" s="501">
        <f t="shared" si="13"/>
        <v>653.28</v>
      </c>
      <c r="G106" s="574" t="s">
        <v>438</v>
      </c>
      <c r="H106" s="575">
        <v>70</v>
      </c>
      <c r="I106" s="704">
        <f t="shared" si="18"/>
        <v>1987.0599999999979</v>
      </c>
      <c r="J106" s="705">
        <f t="shared" si="20"/>
        <v>73</v>
      </c>
      <c r="K106" s="706">
        <f t="shared" si="16"/>
        <v>45729.599999999999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2613.1200000000008</v>
      </c>
      <c r="V106" s="705">
        <f t="shared" si="21"/>
        <v>96</v>
      </c>
      <c r="W106" s="706">
        <f t="shared" si="17"/>
        <v>0</v>
      </c>
    </row>
    <row r="107" spans="1:23" x14ac:dyDescent="0.25">
      <c r="A107" s="328"/>
      <c r="B107" s="2">
        <v>27.22</v>
      </c>
      <c r="C107" s="15">
        <v>10</v>
      </c>
      <c r="D107" s="501">
        <f t="shared" si="12"/>
        <v>272.2</v>
      </c>
      <c r="E107" s="504">
        <v>44564</v>
      </c>
      <c r="F107" s="501">
        <f t="shared" si="13"/>
        <v>272.2</v>
      </c>
      <c r="G107" s="574" t="s">
        <v>439</v>
      </c>
      <c r="H107" s="575">
        <v>70</v>
      </c>
      <c r="I107" s="704">
        <f t="shared" si="18"/>
        <v>1714.8599999999979</v>
      </c>
      <c r="J107" s="705">
        <f t="shared" si="20"/>
        <v>63</v>
      </c>
      <c r="K107" s="706">
        <f t="shared" si="16"/>
        <v>19054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2613.1200000000008</v>
      </c>
      <c r="V107" s="705">
        <f t="shared" si="21"/>
        <v>96</v>
      </c>
      <c r="W107" s="706">
        <f t="shared" si="17"/>
        <v>0</v>
      </c>
    </row>
    <row r="108" spans="1:23" x14ac:dyDescent="0.25">
      <c r="A108" s="328"/>
      <c r="B108" s="2">
        <v>27.22</v>
      </c>
      <c r="C108" s="15">
        <v>5</v>
      </c>
      <c r="D108" s="501">
        <f t="shared" si="12"/>
        <v>136.1</v>
      </c>
      <c r="E108" s="504">
        <v>44566</v>
      </c>
      <c r="F108" s="501">
        <f t="shared" si="13"/>
        <v>136.1</v>
      </c>
      <c r="G108" s="574" t="s">
        <v>455</v>
      </c>
      <c r="H108" s="575">
        <v>70</v>
      </c>
      <c r="I108" s="704">
        <f t="shared" si="18"/>
        <v>1578.7599999999979</v>
      </c>
      <c r="J108" s="705">
        <f t="shared" si="20"/>
        <v>58</v>
      </c>
      <c r="K108" s="706">
        <f t="shared" si="16"/>
        <v>9527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2613.1200000000008</v>
      </c>
      <c r="V108" s="705">
        <f t="shared" si="21"/>
        <v>96</v>
      </c>
      <c r="W108" s="706">
        <f t="shared" si="17"/>
        <v>0</v>
      </c>
    </row>
    <row r="109" spans="1:23" x14ac:dyDescent="0.25">
      <c r="A109" s="328"/>
      <c r="B109" s="2">
        <v>27.22</v>
      </c>
      <c r="C109" s="15">
        <v>24</v>
      </c>
      <c r="D109" s="501">
        <f t="shared" si="12"/>
        <v>653.28</v>
      </c>
      <c r="E109" s="504">
        <v>44566</v>
      </c>
      <c r="F109" s="501">
        <f t="shared" si="13"/>
        <v>653.28</v>
      </c>
      <c r="G109" s="574" t="s">
        <v>458</v>
      </c>
      <c r="H109" s="575">
        <v>70</v>
      </c>
      <c r="I109" s="704">
        <f t="shared" si="18"/>
        <v>925.47999999999797</v>
      </c>
      <c r="J109" s="705">
        <f t="shared" si="20"/>
        <v>34</v>
      </c>
      <c r="K109" s="706">
        <f t="shared" si="16"/>
        <v>45729.599999999999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2613.1200000000008</v>
      </c>
      <c r="V109" s="705">
        <f t="shared" si="21"/>
        <v>96</v>
      </c>
      <c r="W109" s="706">
        <f t="shared" si="17"/>
        <v>0</v>
      </c>
    </row>
    <row r="110" spans="1:23" x14ac:dyDescent="0.25">
      <c r="A110" s="328"/>
      <c r="B110" s="2">
        <v>27.22</v>
      </c>
      <c r="C110" s="15">
        <v>15</v>
      </c>
      <c r="D110" s="501">
        <f t="shared" si="12"/>
        <v>408.29999999999995</v>
      </c>
      <c r="E110" s="504">
        <v>44568</v>
      </c>
      <c r="F110" s="501">
        <f t="shared" si="13"/>
        <v>408.29999999999995</v>
      </c>
      <c r="G110" s="574" t="s">
        <v>469</v>
      </c>
      <c r="H110" s="575">
        <v>70</v>
      </c>
      <c r="I110" s="704">
        <f t="shared" si="18"/>
        <v>517.17999999999802</v>
      </c>
      <c r="J110" s="705">
        <f t="shared" si="20"/>
        <v>19</v>
      </c>
      <c r="K110" s="706">
        <f t="shared" si="16"/>
        <v>28580.999999999996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2613.1200000000008</v>
      </c>
      <c r="V110" s="705">
        <f t="shared" si="21"/>
        <v>96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517.17999999999802</v>
      </c>
      <c r="J111" s="705">
        <f t="shared" si="20"/>
        <v>19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2613.1200000000008</v>
      </c>
      <c r="V111" s="705">
        <f t="shared" si="21"/>
        <v>96</v>
      </c>
      <c r="W111" s="706">
        <f t="shared" si="17"/>
        <v>0</v>
      </c>
    </row>
    <row r="112" spans="1:23" x14ac:dyDescent="0.25">
      <c r="A112" s="328"/>
      <c r="B112" s="2">
        <v>27.22</v>
      </c>
      <c r="C112" s="15">
        <v>19</v>
      </c>
      <c r="D112" s="501">
        <f t="shared" si="12"/>
        <v>517.17999999999995</v>
      </c>
      <c r="E112" s="504"/>
      <c r="F112" s="501">
        <f t="shared" si="13"/>
        <v>517.17999999999995</v>
      </c>
      <c r="G112" s="1120"/>
      <c r="H112" s="1121"/>
      <c r="I112" s="1122">
        <f t="shared" si="18"/>
        <v>-1.9326762412674725E-12</v>
      </c>
      <c r="J112" s="1123">
        <f t="shared" si="20"/>
        <v>0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2613.1200000000008</v>
      </c>
      <c r="V112" s="705">
        <f t="shared" si="21"/>
        <v>96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1120"/>
      <c r="H113" s="1121"/>
      <c r="I113" s="1122">
        <f t="shared" si="18"/>
        <v>-1.9326762412674725E-12</v>
      </c>
      <c r="J113" s="1123">
        <f t="shared" si="20"/>
        <v>0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2613.1200000000008</v>
      </c>
      <c r="V113" s="705">
        <f t="shared" si="21"/>
        <v>96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124"/>
      <c r="H114" s="1125"/>
      <c r="I114" s="1126"/>
      <c r="J114" s="1126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603</v>
      </c>
      <c r="P115" s="6">
        <f>SUM(P9:P114)</f>
        <v>16413.660000000003</v>
      </c>
      <c r="R115" s="6">
        <f>SUM(R9:R114)</f>
        <v>16413.660000000003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96</v>
      </c>
    </row>
    <row r="119" spans="1:23" ht="15.75" thickBot="1" x14ac:dyDescent="0.3"/>
    <row r="120" spans="1:23" ht="15.75" thickBot="1" x14ac:dyDescent="0.3">
      <c r="C120" s="1180" t="s">
        <v>11</v>
      </c>
      <c r="D120" s="1181"/>
      <c r="E120" s="57">
        <f>E4+E5+E6-F115</f>
        <v>108.87999999999738</v>
      </c>
      <c r="G120" s="47"/>
      <c r="H120" s="91"/>
      <c r="O120" s="1180" t="s">
        <v>11</v>
      </c>
      <c r="P120" s="1181"/>
      <c r="Q120" s="57">
        <f>Q4+Q5+Q6-R115</f>
        <v>2613.1199999999953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6" t="s">
        <v>357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77" t="s">
        <v>358</v>
      </c>
      <c r="B5" s="490" t="s">
        <v>79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399.74</v>
      </c>
      <c r="H5" s="7">
        <f>E5-G5+E4+E6+E7</f>
        <v>138.92999999999995</v>
      </c>
    </row>
    <row r="6" spans="1:9" ht="15" customHeight="1" x14ac:dyDescent="0.25">
      <c r="A6" s="1177"/>
      <c r="B6" s="491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9">
        <v>44576</v>
      </c>
      <c r="F9" s="273">
        <f t="shared" ref="F9:F54" si="0">D9</f>
        <v>174.33</v>
      </c>
      <c r="G9" s="274" t="s">
        <v>529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9">
        <v>44578</v>
      </c>
      <c r="F10" s="273">
        <f t="shared" si="0"/>
        <v>67.59</v>
      </c>
      <c r="G10" s="274" t="s">
        <v>540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9">
        <v>44580</v>
      </c>
      <c r="F11" s="273">
        <f t="shared" si="0"/>
        <v>18.46</v>
      </c>
      <c r="G11" s="274" t="s">
        <v>550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9">
        <v>44583</v>
      </c>
      <c r="F12" s="273">
        <f t="shared" si="0"/>
        <v>104.42</v>
      </c>
      <c r="G12" s="274" t="s">
        <v>567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9">
        <v>44585</v>
      </c>
      <c r="F13" s="273">
        <f t="shared" si="0"/>
        <v>17.13</v>
      </c>
      <c r="G13" s="274" t="s">
        <v>577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9">
        <v>44587</v>
      </c>
      <c r="F14" s="273">
        <f t="shared" si="0"/>
        <v>17.809999999999999</v>
      </c>
      <c r="G14" s="274" t="s">
        <v>590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8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138.92999999999989</v>
      </c>
    </row>
    <row r="16" spans="1:9" x14ac:dyDescent="0.25">
      <c r="B16" s="201">
        <f t="shared" si="1"/>
        <v>8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138.92999999999989</v>
      </c>
    </row>
    <row r="17" spans="2:9" x14ac:dyDescent="0.25">
      <c r="B17" s="201">
        <f t="shared" si="1"/>
        <v>8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138.92999999999989</v>
      </c>
    </row>
    <row r="18" spans="2:9" x14ac:dyDescent="0.25">
      <c r="B18" s="201">
        <f t="shared" si="1"/>
        <v>8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138.92999999999989</v>
      </c>
    </row>
    <row r="19" spans="2:9" x14ac:dyDescent="0.25">
      <c r="B19" s="201">
        <f t="shared" si="1"/>
        <v>8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138.92999999999989</v>
      </c>
    </row>
    <row r="20" spans="2:9" x14ac:dyDescent="0.25">
      <c r="B20" s="201">
        <f t="shared" si="1"/>
        <v>8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138.92999999999989</v>
      </c>
    </row>
    <row r="21" spans="2:9" x14ac:dyDescent="0.25">
      <c r="B21" s="201">
        <f t="shared" si="1"/>
        <v>8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138.92999999999989</v>
      </c>
    </row>
    <row r="22" spans="2:9" x14ac:dyDescent="0.25">
      <c r="B22" s="201">
        <f t="shared" si="1"/>
        <v>8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138.92999999999989</v>
      </c>
    </row>
    <row r="23" spans="2:9" x14ac:dyDescent="0.25">
      <c r="B23" s="201">
        <f t="shared" si="1"/>
        <v>8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138.92999999999989</v>
      </c>
    </row>
    <row r="24" spans="2:9" x14ac:dyDescent="0.25">
      <c r="B24" s="201">
        <f t="shared" si="1"/>
        <v>8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138.92999999999989</v>
      </c>
    </row>
    <row r="25" spans="2:9" x14ac:dyDescent="0.25">
      <c r="B25" s="201">
        <f t="shared" si="1"/>
        <v>8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138.92999999999989</v>
      </c>
    </row>
    <row r="26" spans="2:9" x14ac:dyDescent="0.25">
      <c r="B26" s="201">
        <f t="shared" si="1"/>
        <v>8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138.92999999999989</v>
      </c>
    </row>
    <row r="27" spans="2:9" x14ac:dyDescent="0.25">
      <c r="B27" s="201">
        <f t="shared" si="1"/>
        <v>8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138.92999999999989</v>
      </c>
    </row>
    <row r="28" spans="2:9" x14ac:dyDescent="0.25">
      <c r="B28" s="201">
        <f t="shared" si="1"/>
        <v>8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138.92999999999989</v>
      </c>
    </row>
    <row r="29" spans="2:9" x14ac:dyDescent="0.25">
      <c r="B29" s="201">
        <f t="shared" si="1"/>
        <v>8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138.92999999999989</v>
      </c>
    </row>
    <row r="30" spans="2:9" x14ac:dyDescent="0.25">
      <c r="B30" s="201">
        <f t="shared" si="1"/>
        <v>8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138.92999999999989</v>
      </c>
    </row>
    <row r="31" spans="2:9" x14ac:dyDescent="0.25">
      <c r="B31" s="201">
        <f t="shared" si="1"/>
        <v>8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138.92999999999989</v>
      </c>
    </row>
    <row r="32" spans="2:9" x14ac:dyDescent="0.25">
      <c r="B32" s="201">
        <f t="shared" si="1"/>
        <v>8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138.92999999999989</v>
      </c>
    </row>
    <row r="33" spans="2:9" x14ac:dyDescent="0.25">
      <c r="B33" s="201">
        <f t="shared" si="1"/>
        <v>8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138.92999999999989</v>
      </c>
    </row>
    <row r="34" spans="2:9" x14ac:dyDescent="0.25">
      <c r="B34" s="201">
        <f t="shared" si="1"/>
        <v>8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138.92999999999989</v>
      </c>
    </row>
    <row r="35" spans="2:9" x14ac:dyDescent="0.25">
      <c r="B35" s="201">
        <f t="shared" si="1"/>
        <v>8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138.92999999999989</v>
      </c>
    </row>
    <row r="36" spans="2:9" x14ac:dyDescent="0.25">
      <c r="B36" s="201">
        <f t="shared" si="1"/>
        <v>8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138.92999999999989</v>
      </c>
    </row>
    <row r="37" spans="2:9" x14ac:dyDescent="0.25">
      <c r="B37" s="201">
        <f t="shared" si="1"/>
        <v>8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138.92999999999989</v>
      </c>
    </row>
    <row r="38" spans="2:9" x14ac:dyDescent="0.25">
      <c r="B38" s="201">
        <f t="shared" si="1"/>
        <v>8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138.92999999999989</v>
      </c>
    </row>
    <row r="39" spans="2:9" x14ac:dyDescent="0.25">
      <c r="B39" s="201">
        <f t="shared" si="1"/>
        <v>8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138.92999999999989</v>
      </c>
    </row>
    <row r="40" spans="2:9" x14ac:dyDescent="0.25">
      <c r="B40" s="201">
        <f t="shared" si="1"/>
        <v>8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138.92999999999989</v>
      </c>
    </row>
    <row r="41" spans="2:9" x14ac:dyDescent="0.25">
      <c r="B41" s="201">
        <f t="shared" si="1"/>
        <v>8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138.92999999999989</v>
      </c>
    </row>
    <row r="42" spans="2:9" x14ac:dyDescent="0.25">
      <c r="B42" s="201">
        <f t="shared" si="1"/>
        <v>8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138.92999999999989</v>
      </c>
    </row>
    <row r="43" spans="2:9" x14ac:dyDescent="0.25">
      <c r="B43" s="201">
        <f t="shared" si="1"/>
        <v>8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138.92999999999989</v>
      </c>
    </row>
    <row r="44" spans="2:9" x14ac:dyDescent="0.25">
      <c r="B44" s="201">
        <f t="shared" si="1"/>
        <v>8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138.92999999999989</v>
      </c>
    </row>
    <row r="45" spans="2:9" x14ac:dyDescent="0.25">
      <c r="B45" s="201">
        <f t="shared" si="1"/>
        <v>8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138.92999999999989</v>
      </c>
    </row>
    <row r="46" spans="2:9" x14ac:dyDescent="0.25">
      <c r="B46" s="201">
        <f t="shared" si="1"/>
        <v>8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138.92999999999989</v>
      </c>
    </row>
    <row r="47" spans="2:9" x14ac:dyDescent="0.25">
      <c r="B47" s="201">
        <f t="shared" si="1"/>
        <v>8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138.92999999999989</v>
      </c>
    </row>
    <row r="48" spans="2:9" x14ac:dyDescent="0.25">
      <c r="B48" s="201">
        <f t="shared" si="1"/>
        <v>8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138.92999999999989</v>
      </c>
    </row>
    <row r="49" spans="2:9" x14ac:dyDescent="0.25">
      <c r="B49" s="201">
        <f t="shared" si="1"/>
        <v>8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138.92999999999989</v>
      </c>
    </row>
    <row r="50" spans="2:9" x14ac:dyDescent="0.25">
      <c r="B50" s="201">
        <f t="shared" si="1"/>
        <v>8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138.92999999999989</v>
      </c>
    </row>
    <row r="51" spans="2:9" x14ac:dyDescent="0.25">
      <c r="B51" s="201">
        <f t="shared" si="1"/>
        <v>8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138.92999999999989</v>
      </c>
    </row>
    <row r="52" spans="2:9" x14ac:dyDescent="0.25">
      <c r="B52" s="201">
        <f t="shared" si="1"/>
        <v>8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138.92999999999989</v>
      </c>
    </row>
    <row r="53" spans="2:9" x14ac:dyDescent="0.25">
      <c r="B53" s="201">
        <f t="shared" si="1"/>
        <v>8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138.92999999999989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138.92999999999989</v>
      </c>
    </row>
    <row r="55" spans="2:9" x14ac:dyDescent="0.25">
      <c r="C55" s="53">
        <f>SUM(C9:C54)</f>
        <v>23</v>
      </c>
      <c r="D55" s="125">
        <f>SUM(D9:D54)</f>
        <v>399.74</v>
      </c>
      <c r="E55" s="175"/>
      <c r="F55" s="125">
        <f>SUM(F9:F54)</f>
        <v>399.74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8</v>
      </c>
    </row>
    <row r="59" spans="2:9" ht="15.75" thickBot="1" x14ac:dyDescent="0.3">
      <c r="B59" s="126"/>
    </row>
    <row r="60" spans="2:9" ht="15.75" thickBot="1" x14ac:dyDescent="0.3">
      <c r="B60" s="91"/>
      <c r="C60" s="1180" t="s">
        <v>11</v>
      </c>
      <c r="D60" s="1181"/>
      <c r="E60" s="57">
        <f>E5-F55+E4+E6+E7</f>
        <v>138.92999999999995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11" sqref="H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2" t="s">
        <v>296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77" t="s">
        <v>56</v>
      </c>
      <c r="B4" s="490" t="s">
        <v>78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77"/>
      <c r="B5" s="491" t="s">
        <v>159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269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1">
        <v>313.08999999999997</v>
      </c>
      <c r="E8" s="1025">
        <v>44565</v>
      </c>
      <c r="F8" s="1010">
        <f t="shared" ref="F8:F13" si="2">D8</f>
        <v>313.08999999999997</v>
      </c>
      <c r="G8" s="502" t="s">
        <v>444</v>
      </c>
      <c r="H8" s="573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1">
        <v>244.44</v>
      </c>
      <c r="E9" s="504">
        <v>44576</v>
      </c>
      <c r="F9" s="501">
        <f t="shared" si="2"/>
        <v>244.44</v>
      </c>
      <c r="G9" s="574" t="s">
        <v>524</v>
      </c>
      <c r="H9" s="575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1">
        <v>527.5</v>
      </c>
      <c r="E10" s="504">
        <v>44583</v>
      </c>
      <c r="F10" s="501">
        <f t="shared" si="2"/>
        <v>527.5</v>
      </c>
      <c r="G10" s="574" t="s">
        <v>567</v>
      </c>
      <c r="H10" s="575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1"/>
      <c r="E11" s="1025"/>
      <c r="F11" s="1010">
        <f t="shared" si="2"/>
        <v>0</v>
      </c>
      <c r="G11" s="502"/>
      <c r="H11" s="573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1"/>
      <c r="E12" s="504"/>
      <c r="F12" s="501">
        <f t="shared" si="2"/>
        <v>0</v>
      </c>
      <c r="G12" s="574"/>
      <c r="H12" s="575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1"/>
      <c r="E13" s="504"/>
      <c r="F13" s="1010">
        <f t="shared" si="2"/>
        <v>0</v>
      </c>
      <c r="G13" s="502"/>
      <c r="H13" s="573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1"/>
      <c r="E14" s="1025"/>
      <c r="F14" s="1010">
        <f t="shared" si="0"/>
        <v>0</v>
      </c>
      <c r="G14" s="502"/>
      <c r="H14" s="573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1"/>
      <c r="E15" s="504"/>
      <c r="F15" s="1010">
        <f t="shared" si="0"/>
        <v>0</v>
      </c>
      <c r="G15" s="502"/>
      <c r="H15" s="573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1"/>
      <c r="E16" s="504"/>
      <c r="F16" s="1010">
        <f t="shared" si="0"/>
        <v>0</v>
      </c>
      <c r="G16" s="502"/>
      <c r="H16" s="573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1"/>
      <c r="E17" s="504"/>
      <c r="F17" s="1010">
        <f t="shared" si="0"/>
        <v>0</v>
      </c>
      <c r="G17" s="502"/>
      <c r="H17" s="573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80" t="s">
        <v>11</v>
      </c>
      <c r="D58" s="118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6"/>
      <c r="B1" s="1186"/>
      <c r="C1" s="1186"/>
      <c r="D1" s="1186"/>
      <c r="E1" s="1186"/>
      <c r="F1" s="1186"/>
      <c r="G1" s="118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204"/>
      <c r="B5" s="1206" t="s">
        <v>149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205"/>
      <c r="B6" s="1207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08" t="s">
        <v>11</v>
      </c>
      <c r="D56" s="1209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T1" zoomScaleNormal="100" workbookViewId="0">
      <selection activeCell="KB10" sqref="KB10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78" t="s">
        <v>289</v>
      </c>
      <c r="L1" s="1178"/>
      <c r="M1" s="1178"/>
      <c r="N1" s="1178"/>
      <c r="O1" s="1178"/>
      <c r="P1" s="1178"/>
      <c r="Q1" s="1178"/>
      <c r="R1" s="372">
        <f>I1+1</f>
        <v>1</v>
      </c>
      <c r="S1" s="372"/>
      <c r="U1" s="1173" t="s">
        <v>290</v>
      </c>
      <c r="V1" s="1173"/>
      <c r="W1" s="1173"/>
      <c r="X1" s="1173"/>
      <c r="Y1" s="1173"/>
      <c r="Z1" s="1173"/>
      <c r="AA1" s="1173"/>
      <c r="AB1" s="372">
        <f>R1+1</f>
        <v>2</v>
      </c>
      <c r="AC1" s="614"/>
      <c r="AE1" s="1173" t="str">
        <f>U1</f>
        <v>ENTRADAS DE ENERO 2022</v>
      </c>
      <c r="AF1" s="1173"/>
      <c r="AG1" s="1173"/>
      <c r="AH1" s="1173"/>
      <c r="AI1" s="1173"/>
      <c r="AJ1" s="1173"/>
      <c r="AK1" s="1173"/>
      <c r="AL1" s="372">
        <f>AB1+1</f>
        <v>3</v>
      </c>
      <c r="AM1" s="372"/>
      <c r="AO1" s="1173" t="str">
        <f>AE1</f>
        <v>ENTRADAS DE ENERO 2022</v>
      </c>
      <c r="AP1" s="1173"/>
      <c r="AQ1" s="1173"/>
      <c r="AR1" s="1173"/>
      <c r="AS1" s="1173"/>
      <c r="AT1" s="1173"/>
      <c r="AU1" s="1173"/>
      <c r="AV1" s="372">
        <f>AL1+1</f>
        <v>4</v>
      </c>
      <c r="AW1" s="614"/>
      <c r="AY1" s="1173" t="str">
        <f>AO1</f>
        <v>ENTRADAS DE ENERO 2022</v>
      </c>
      <c r="AZ1" s="1173"/>
      <c r="BA1" s="1173"/>
      <c r="BB1" s="1173"/>
      <c r="BC1" s="1173"/>
      <c r="BD1" s="1173"/>
      <c r="BE1" s="1173"/>
      <c r="BF1" s="372">
        <f>AV1+1</f>
        <v>5</v>
      </c>
      <c r="BG1" s="653"/>
      <c r="BI1" s="1173" t="str">
        <f>AY1</f>
        <v>ENTRADAS DE ENERO 2022</v>
      </c>
      <c r="BJ1" s="1173"/>
      <c r="BK1" s="1173"/>
      <c r="BL1" s="1173"/>
      <c r="BM1" s="1173"/>
      <c r="BN1" s="1173"/>
      <c r="BO1" s="1173"/>
      <c r="BP1" s="372">
        <f>BF1+1</f>
        <v>6</v>
      </c>
      <c r="BQ1" s="614"/>
      <c r="BS1" s="1173" t="str">
        <f>BI1</f>
        <v>ENTRADAS DE ENERO 2022</v>
      </c>
      <c r="BT1" s="1173"/>
      <c r="BU1" s="1173"/>
      <c r="BV1" s="1173"/>
      <c r="BW1" s="1173"/>
      <c r="BX1" s="1173"/>
      <c r="BY1" s="1173"/>
      <c r="BZ1" s="372">
        <f>BP1+1</f>
        <v>7</v>
      </c>
      <c r="CC1" s="1173" t="str">
        <f>BS1</f>
        <v>ENTRADAS DE ENERO 2022</v>
      </c>
      <c r="CD1" s="1173"/>
      <c r="CE1" s="1173"/>
      <c r="CF1" s="1173"/>
      <c r="CG1" s="1173"/>
      <c r="CH1" s="1173"/>
      <c r="CI1" s="1173"/>
      <c r="CJ1" s="372">
        <f>BZ1+1</f>
        <v>8</v>
      </c>
      <c r="CM1" s="1173" t="str">
        <f>CC1</f>
        <v>ENTRADAS DE ENERO 2022</v>
      </c>
      <c r="CN1" s="1173"/>
      <c r="CO1" s="1173"/>
      <c r="CP1" s="1173"/>
      <c r="CQ1" s="1173"/>
      <c r="CR1" s="1173"/>
      <c r="CS1" s="1173"/>
      <c r="CT1" s="372">
        <f>CJ1+1</f>
        <v>9</v>
      </c>
      <c r="CU1" s="614"/>
      <c r="CW1" s="1173" t="str">
        <f>CM1</f>
        <v>ENTRADAS DE ENERO 2022</v>
      </c>
      <c r="CX1" s="1173"/>
      <c r="CY1" s="1173"/>
      <c r="CZ1" s="1173"/>
      <c r="DA1" s="1173"/>
      <c r="DB1" s="1173"/>
      <c r="DC1" s="1173"/>
      <c r="DD1" s="372">
        <f>CT1+1</f>
        <v>10</v>
      </c>
      <c r="DE1" s="614"/>
      <c r="DG1" s="1173" t="str">
        <f>CW1</f>
        <v>ENTRADAS DE ENERO 2022</v>
      </c>
      <c r="DH1" s="1173"/>
      <c r="DI1" s="1173"/>
      <c r="DJ1" s="1173"/>
      <c r="DK1" s="1173"/>
      <c r="DL1" s="1173"/>
      <c r="DM1" s="1173"/>
      <c r="DN1" s="372">
        <f>DD1+1</f>
        <v>11</v>
      </c>
      <c r="DO1" s="614"/>
      <c r="DQ1" s="1173" t="str">
        <f>DG1</f>
        <v>ENTRADAS DE ENERO 2022</v>
      </c>
      <c r="DR1" s="1173"/>
      <c r="DS1" s="1173"/>
      <c r="DT1" s="1173"/>
      <c r="DU1" s="1173"/>
      <c r="DV1" s="1173"/>
      <c r="DW1" s="1173"/>
      <c r="DX1" s="372">
        <f>DN1+1</f>
        <v>12</v>
      </c>
      <c r="EA1" s="1173" t="str">
        <f>DQ1</f>
        <v>ENTRADAS DE ENERO 2022</v>
      </c>
      <c r="EB1" s="1173"/>
      <c r="EC1" s="1173"/>
      <c r="ED1" s="1173"/>
      <c r="EE1" s="1173"/>
      <c r="EF1" s="1173"/>
      <c r="EG1" s="1173"/>
      <c r="EH1" s="372">
        <f>DX1+1</f>
        <v>13</v>
      </c>
      <c r="EI1" s="614"/>
      <c r="EK1" s="1173" t="str">
        <f>EA1</f>
        <v>ENTRADAS DE ENERO 2022</v>
      </c>
      <c r="EL1" s="1173"/>
      <c r="EM1" s="1173"/>
      <c r="EN1" s="1173"/>
      <c r="EO1" s="1173"/>
      <c r="EP1" s="1173"/>
      <c r="EQ1" s="1173"/>
      <c r="ER1" s="372">
        <f>EH1+1</f>
        <v>14</v>
      </c>
      <c r="ES1" s="614"/>
      <c r="EU1" s="1173" t="str">
        <f>EK1</f>
        <v>ENTRADAS DE ENERO 2022</v>
      </c>
      <c r="EV1" s="1173"/>
      <c r="EW1" s="1173"/>
      <c r="EX1" s="1173"/>
      <c r="EY1" s="1173"/>
      <c r="EZ1" s="1173"/>
      <c r="FA1" s="1173"/>
      <c r="FB1" s="372">
        <f>ER1+1</f>
        <v>15</v>
      </c>
      <c r="FC1" s="614"/>
      <c r="FE1" s="1173" t="str">
        <f>EU1</f>
        <v>ENTRADAS DE ENERO 2022</v>
      </c>
      <c r="FF1" s="1173"/>
      <c r="FG1" s="1173"/>
      <c r="FH1" s="1173"/>
      <c r="FI1" s="1173"/>
      <c r="FJ1" s="1173"/>
      <c r="FK1" s="1173"/>
      <c r="FL1" s="372">
        <f>FB1+1</f>
        <v>16</v>
      </c>
      <c r="FM1" s="614"/>
      <c r="FO1" s="1173" t="str">
        <f>FE1</f>
        <v>ENTRADAS DE ENERO 2022</v>
      </c>
      <c r="FP1" s="1173"/>
      <c r="FQ1" s="1173"/>
      <c r="FR1" s="1173"/>
      <c r="FS1" s="1173"/>
      <c r="FT1" s="1173"/>
      <c r="FU1" s="1173"/>
      <c r="FV1" s="372">
        <f>FL1+1</f>
        <v>17</v>
      </c>
      <c r="FW1" s="614"/>
      <c r="FY1" s="1173" t="str">
        <f>FO1</f>
        <v>ENTRADAS DE ENERO 2022</v>
      </c>
      <c r="FZ1" s="1173"/>
      <c r="GA1" s="1173"/>
      <c r="GB1" s="1173"/>
      <c r="GC1" s="1173"/>
      <c r="GD1" s="1173"/>
      <c r="GE1" s="1173"/>
      <c r="GF1" s="372">
        <f>FV1+1</f>
        <v>18</v>
      </c>
      <c r="GG1" s="614"/>
      <c r="GH1" s="75" t="s">
        <v>37</v>
      </c>
      <c r="GI1" s="1173" t="str">
        <f>FY1</f>
        <v>ENTRADAS DE ENERO 2022</v>
      </c>
      <c r="GJ1" s="1173"/>
      <c r="GK1" s="1173"/>
      <c r="GL1" s="1173"/>
      <c r="GM1" s="1173"/>
      <c r="GN1" s="1173"/>
      <c r="GO1" s="1173"/>
      <c r="GP1" s="372">
        <f>GF1+1</f>
        <v>19</v>
      </c>
      <c r="GQ1" s="614"/>
      <c r="GS1" s="1173" t="str">
        <f>GI1</f>
        <v>ENTRADAS DE ENERO 2022</v>
      </c>
      <c r="GT1" s="1173"/>
      <c r="GU1" s="1173"/>
      <c r="GV1" s="1173"/>
      <c r="GW1" s="1173"/>
      <c r="GX1" s="1173"/>
      <c r="GY1" s="1173"/>
      <c r="GZ1" s="372">
        <f>GP1+1</f>
        <v>20</v>
      </c>
      <c r="HA1" s="614"/>
      <c r="HC1" s="1173" t="str">
        <f>GS1</f>
        <v>ENTRADAS DE ENERO 2022</v>
      </c>
      <c r="HD1" s="1173"/>
      <c r="HE1" s="1173"/>
      <c r="HF1" s="1173"/>
      <c r="HG1" s="1173"/>
      <c r="HH1" s="1173"/>
      <c r="HI1" s="1173"/>
      <c r="HJ1" s="372">
        <f>GZ1+1</f>
        <v>21</v>
      </c>
      <c r="HK1" s="614"/>
      <c r="HM1" s="1173" t="str">
        <f>HC1</f>
        <v>ENTRADAS DE ENERO 2022</v>
      </c>
      <c r="HN1" s="1173"/>
      <c r="HO1" s="1173"/>
      <c r="HP1" s="1173"/>
      <c r="HQ1" s="1173"/>
      <c r="HR1" s="1173"/>
      <c r="HS1" s="1173"/>
      <c r="HT1" s="372">
        <f>HJ1+1</f>
        <v>22</v>
      </c>
      <c r="HU1" s="614"/>
      <c r="HW1" s="1173" t="str">
        <f>HM1</f>
        <v>ENTRADAS DE ENERO 2022</v>
      </c>
      <c r="HX1" s="1173"/>
      <c r="HY1" s="1173"/>
      <c r="HZ1" s="1173"/>
      <c r="IA1" s="1173"/>
      <c r="IB1" s="1173"/>
      <c r="IC1" s="1173"/>
      <c r="ID1" s="372">
        <f>HT1+1</f>
        <v>23</v>
      </c>
      <c r="IE1" s="614"/>
      <c r="IG1" s="1173" t="str">
        <f>HW1</f>
        <v>ENTRADAS DE ENERO 2022</v>
      </c>
      <c r="IH1" s="1173"/>
      <c r="II1" s="1173"/>
      <c r="IJ1" s="1173"/>
      <c r="IK1" s="1173"/>
      <c r="IL1" s="1173"/>
      <c r="IM1" s="1173"/>
      <c r="IN1" s="372">
        <f>ID1+1</f>
        <v>24</v>
      </c>
      <c r="IO1" s="614"/>
      <c r="IQ1" s="1173" t="str">
        <f>IG1</f>
        <v>ENTRADAS DE ENERO 2022</v>
      </c>
      <c r="IR1" s="1173"/>
      <c r="IS1" s="1173"/>
      <c r="IT1" s="1173"/>
      <c r="IU1" s="1173"/>
      <c r="IV1" s="1173"/>
      <c r="IW1" s="1173"/>
      <c r="IX1" s="372">
        <f>IN1+1</f>
        <v>25</v>
      </c>
      <c r="IY1" s="614"/>
      <c r="JA1" s="1173" t="str">
        <f>IQ1</f>
        <v>ENTRADAS DE ENERO 2022</v>
      </c>
      <c r="JB1" s="1173"/>
      <c r="JC1" s="1173"/>
      <c r="JD1" s="1173"/>
      <c r="JE1" s="1173"/>
      <c r="JF1" s="1173"/>
      <c r="JG1" s="1173"/>
      <c r="JH1" s="372">
        <f>IX1+1</f>
        <v>26</v>
      </c>
      <c r="JI1" s="614"/>
      <c r="JK1" s="1174" t="str">
        <f>JA1</f>
        <v>ENTRADAS DE ENERO 2022</v>
      </c>
      <c r="JL1" s="1174"/>
      <c r="JM1" s="1174"/>
      <c r="JN1" s="1174"/>
      <c r="JO1" s="1174"/>
      <c r="JP1" s="1174"/>
      <c r="JQ1" s="1174"/>
      <c r="JR1" s="372">
        <f>JH1+1</f>
        <v>27</v>
      </c>
      <c r="JS1" s="614"/>
      <c r="JU1" s="1173" t="str">
        <f>JK1</f>
        <v>ENTRADAS DE ENERO 2022</v>
      </c>
      <c r="JV1" s="1173"/>
      <c r="JW1" s="1173"/>
      <c r="JX1" s="1173"/>
      <c r="JY1" s="1173"/>
      <c r="JZ1" s="1173"/>
      <c r="KA1" s="1173"/>
      <c r="KB1" s="372">
        <f>JR1+1</f>
        <v>28</v>
      </c>
      <c r="KC1" s="614"/>
      <c r="KE1" s="1173" t="str">
        <f>JU1</f>
        <v>ENTRADAS DE ENERO 2022</v>
      </c>
      <c r="KF1" s="1173"/>
      <c r="KG1" s="1173"/>
      <c r="KH1" s="1173"/>
      <c r="KI1" s="1173"/>
      <c r="KJ1" s="1173"/>
      <c r="KK1" s="1173"/>
      <c r="KL1" s="372">
        <f>KB1+1</f>
        <v>29</v>
      </c>
      <c r="KM1" s="614"/>
      <c r="KO1" s="1173" t="str">
        <f>KE1</f>
        <v>ENTRADAS DE ENERO 2022</v>
      </c>
      <c r="KP1" s="1173"/>
      <c r="KQ1" s="1173"/>
      <c r="KR1" s="1173"/>
      <c r="KS1" s="1173"/>
      <c r="KT1" s="1173"/>
      <c r="KU1" s="1173"/>
      <c r="KV1" s="372">
        <f>KL1+1</f>
        <v>30</v>
      </c>
      <c r="KW1" s="614"/>
      <c r="KY1" s="1173" t="str">
        <f>KO1</f>
        <v>ENTRADAS DE ENERO 2022</v>
      </c>
      <c r="KZ1" s="1173"/>
      <c r="LA1" s="1173"/>
      <c r="LB1" s="1173"/>
      <c r="LC1" s="1173"/>
      <c r="LD1" s="1173"/>
      <c r="LE1" s="1173"/>
      <c r="LF1" s="372">
        <f>KV1+1</f>
        <v>31</v>
      </c>
      <c r="LG1" s="614"/>
      <c r="LI1" s="1173" t="str">
        <f>KY1</f>
        <v>ENTRADAS DE ENERO 2022</v>
      </c>
      <c r="LJ1" s="1173"/>
      <c r="LK1" s="1173"/>
      <c r="LL1" s="1173"/>
      <c r="LM1" s="1173"/>
      <c r="LN1" s="1173"/>
      <c r="LO1" s="1173"/>
      <c r="LP1" s="372">
        <f>LF1+1</f>
        <v>32</v>
      </c>
      <c r="LQ1" s="614"/>
      <c r="LS1" s="1173" t="str">
        <f>LI1</f>
        <v>ENTRADAS DE ENERO 2022</v>
      </c>
      <c r="LT1" s="1173"/>
      <c r="LU1" s="1173"/>
      <c r="LV1" s="1173"/>
      <c r="LW1" s="1173"/>
      <c r="LX1" s="1173"/>
      <c r="LY1" s="1173"/>
      <c r="LZ1" s="372">
        <f>LP1+1</f>
        <v>33</v>
      </c>
      <c r="MC1" s="1173" t="str">
        <f>LS1</f>
        <v>ENTRADAS DE ENERO 2022</v>
      </c>
      <c r="MD1" s="1173"/>
      <c r="ME1" s="1173"/>
      <c r="MF1" s="1173"/>
      <c r="MG1" s="1173"/>
      <c r="MH1" s="1173"/>
      <c r="MI1" s="1173"/>
      <c r="MJ1" s="372">
        <f>LZ1+1</f>
        <v>34</v>
      </c>
      <c r="MK1" s="372"/>
      <c r="MM1" s="1173" t="str">
        <f>MC1</f>
        <v>ENTRADAS DE ENERO 2022</v>
      </c>
      <c r="MN1" s="1173"/>
      <c r="MO1" s="1173"/>
      <c r="MP1" s="1173"/>
      <c r="MQ1" s="1173"/>
      <c r="MR1" s="1173"/>
      <c r="MS1" s="1173"/>
      <c r="MT1" s="372">
        <f>MJ1+1</f>
        <v>35</v>
      </c>
      <c r="MU1" s="372"/>
      <c r="MW1" s="1173" t="str">
        <f>MM1</f>
        <v>ENTRADAS DE ENERO 2022</v>
      </c>
      <c r="MX1" s="1173"/>
      <c r="MY1" s="1173"/>
      <c r="MZ1" s="1173"/>
      <c r="NA1" s="1173"/>
      <c r="NB1" s="1173"/>
      <c r="NC1" s="1173"/>
      <c r="ND1" s="372">
        <f>MT1+1</f>
        <v>36</v>
      </c>
      <c r="NE1" s="372"/>
      <c r="NG1" s="1173" t="str">
        <f>MW1</f>
        <v>ENTRADAS DE ENERO 2022</v>
      </c>
      <c r="NH1" s="1173"/>
      <c r="NI1" s="1173"/>
      <c r="NJ1" s="1173"/>
      <c r="NK1" s="1173"/>
      <c r="NL1" s="1173"/>
      <c r="NM1" s="1173"/>
      <c r="NN1" s="372">
        <f>ND1+1</f>
        <v>37</v>
      </c>
      <c r="NO1" s="372"/>
      <c r="NQ1" s="1173" t="str">
        <f>NG1</f>
        <v>ENTRADAS DE ENERO 2022</v>
      </c>
      <c r="NR1" s="1173"/>
      <c r="NS1" s="1173"/>
      <c r="NT1" s="1173"/>
      <c r="NU1" s="1173"/>
      <c r="NV1" s="1173"/>
      <c r="NW1" s="1173"/>
      <c r="NX1" s="372">
        <f>NN1+1</f>
        <v>38</v>
      </c>
      <c r="NY1" s="372"/>
      <c r="OA1" s="1173" t="str">
        <f>NQ1</f>
        <v>ENTRADAS DE ENERO 2022</v>
      </c>
      <c r="OB1" s="1173"/>
      <c r="OC1" s="1173"/>
      <c r="OD1" s="1173"/>
      <c r="OE1" s="1173"/>
      <c r="OF1" s="1173"/>
      <c r="OG1" s="1173"/>
      <c r="OH1" s="372">
        <f>NX1+1</f>
        <v>39</v>
      </c>
      <c r="OI1" s="372"/>
      <c r="OK1" s="1173" t="str">
        <f>OA1</f>
        <v>ENTRADAS DE ENERO 2022</v>
      </c>
      <c r="OL1" s="1173"/>
      <c r="OM1" s="1173"/>
      <c r="ON1" s="1173"/>
      <c r="OO1" s="1173"/>
      <c r="OP1" s="1173"/>
      <c r="OQ1" s="1173"/>
      <c r="OR1" s="372">
        <f>OH1+1</f>
        <v>40</v>
      </c>
      <c r="OS1" s="372"/>
      <c r="OU1" s="1173" t="str">
        <f>OK1</f>
        <v>ENTRADAS DE ENERO 2022</v>
      </c>
      <c r="OV1" s="1173"/>
      <c r="OW1" s="1173"/>
      <c r="OX1" s="1173"/>
      <c r="OY1" s="1173"/>
      <c r="OZ1" s="1173"/>
      <c r="PA1" s="1173"/>
      <c r="PB1" s="372">
        <f>OR1+1</f>
        <v>41</v>
      </c>
      <c r="PC1" s="372"/>
      <c r="PE1" s="1173" t="str">
        <f>OU1</f>
        <v>ENTRADAS DE ENERO 2022</v>
      </c>
      <c r="PF1" s="1173"/>
      <c r="PG1" s="1173"/>
      <c r="PH1" s="1173"/>
      <c r="PI1" s="1173"/>
      <c r="PJ1" s="1173"/>
      <c r="PK1" s="1173"/>
      <c r="PL1" s="372">
        <f>PB1+1</f>
        <v>42</v>
      </c>
      <c r="PM1" s="372"/>
      <c r="PO1" s="1173" t="str">
        <f>PE1</f>
        <v>ENTRADAS DE ENERO 2022</v>
      </c>
      <c r="PP1" s="1173"/>
      <c r="PQ1" s="1173"/>
      <c r="PR1" s="1173"/>
      <c r="PS1" s="1173"/>
      <c r="PT1" s="1173"/>
      <c r="PU1" s="1173"/>
      <c r="PV1" s="372">
        <f>PL1+1</f>
        <v>43</v>
      </c>
      <c r="PX1" s="1173" t="str">
        <f>PO1</f>
        <v>ENTRADAS DE ENERO 2022</v>
      </c>
      <c r="PY1" s="1173"/>
      <c r="PZ1" s="1173"/>
      <c r="QA1" s="1173"/>
      <c r="QB1" s="1173"/>
      <c r="QC1" s="1173"/>
      <c r="QD1" s="1173"/>
      <c r="QE1" s="372">
        <f>PV1+1</f>
        <v>44</v>
      </c>
      <c r="QG1" s="1173" t="str">
        <f>PX1</f>
        <v>ENTRADAS DE ENERO 2022</v>
      </c>
      <c r="QH1" s="1173"/>
      <c r="QI1" s="1173"/>
      <c r="QJ1" s="1173"/>
      <c r="QK1" s="1173"/>
      <c r="QL1" s="1173"/>
      <c r="QM1" s="1173"/>
      <c r="QN1" s="372">
        <f>QE1+1</f>
        <v>45</v>
      </c>
      <c r="QP1" s="1173" t="str">
        <f>QG1</f>
        <v>ENTRADAS DE ENERO 2022</v>
      </c>
      <c r="QQ1" s="1173"/>
      <c r="QR1" s="1173"/>
      <c r="QS1" s="1173"/>
      <c r="QT1" s="1173"/>
      <c r="QU1" s="1173"/>
      <c r="QV1" s="1173"/>
      <c r="QW1" s="372">
        <f>QN1+1</f>
        <v>46</v>
      </c>
      <c r="QY1" s="1173" t="str">
        <f>QP1</f>
        <v>ENTRADAS DE ENERO 2022</v>
      </c>
      <c r="QZ1" s="1173"/>
      <c r="RA1" s="1173"/>
      <c r="RB1" s="1173"/>
      <c r="RC1" s="1173"/>
      <c r="RD1" s="1173"/>
      <c r="RE1" s="1173"/>
      <c r="RF1" s="372">
        <f>QW1+1</f>
        <v>47</v>
      </c>
      <c r="RH1" s="1173" t="str">
        <f>QY1</f>
        <v>ENTRADAS DE ENERO 2022</v>
      </c>
      <c r="RI1" s="1173"/>
      <c r="RJ1" s="1173"/>
      <c r="RK1" s="1173"/>
      <c r="RL1" s="1173"/>
      <c r="RM1" s="1173"/>
      <c r="RN1" s="1173"/>
      <c r="RO1" s="372">
        <f>RF1+1</f>
        <v>48</v>
      </c>
      <c r="RQ1" s="1173" t="str">
        <f>RH1</f>
        <v>ENTRADAS DE ENERO 2022</v>
      </c>
      <c r="RR1" s="1173"/>
      <c r="RS1" s="1173"/>
      <c r="RT1" s="1173"/>
      <c r="RU1" s="1173"/>
      <c r="RV1" s="1173"/>
      <c r="RW1" s="1173"/>
      <c r="RX1" s="372">
        <f>RO1+1</f>
        <v>49</v>
      </c>
      <c r="RZ1" s="1173" t="str">
        <f>RQ1</f>
        <v>ENTRADAS DE ENERO 2022</v>
      </c>
      <c r="SA1" s="1173"/>
      <c r="SB1" s="1173"/>
      <c r="SC1" s="1173"/>
      <c r="SD1" s="1173"/>
      <c r="SE1" s="1173"/>
      <c r="SF1" s="1173"/>
      <c r="SG1" s="372">
        <f>RX1+1</f>
        <v>50</v>
      </c>
      <c r="SI1" s="1173" t="str">
        <f>RZ1</f>
        <v>ENTRADAS DE ENERO 2022</v>
      </c>
      <c r="SJ1" s="1173"/>
      <c r="SK1" s="1173"/>
      <c r="SL1" s="1173"/>
      <c r="SM1" s="1173"/>
      <c r="SN1" s="1173"/>
      <c r="SO1" s="1173"/>
      <c r="SP1" s="372">
        <f>SG1+1</f>
        <v>51</v>
      </c>
      <c r="SR1" s="1173" t="str">
        <f>SI1</f>
        <v>ENTRADAS DE ENERO 2022</v>
      </c>
      <c r="SS1" s="1173"/>
      <c r="ST1" s="1173"/>
      <c r="SU1" s="1173"/>
      <c r="SV1" s="1173"/>
      <c r="SW1" s="1173"/>
      <c r="SX1" s="1173"/>
      <c r="SY1" s="372">
        <f>SP1+1</f>
        <v>52</v>
      </c>
      <c r="TA1" s="1173" t="str">
        <f>SR1</f>
        <v>ENTRADAS DE ENERO 2022</v>
      </c>
      <c r="TB1" s="1173"/>
      <c r="TC1" s="1173"/>
      <c r="TD1" s="1173"/>
      <c r="TE1" s="1173"/>
      <c r="TF1" s="1173"/>
      <c r="TG1" s="1173"/>
      <c r="TH1" s="372">
        <f>SY1+1</f>
        <v>53</v>
      </c>
      <c r="TJ1" s="1173" t="str">
        <f>TA1</f>
        <v>ENTRADAS DE ENERO 2022</v>
      </c>
      <c r="TK1" s="1173"/>
      <c r="TL1" s="1173"/>
      <c r="TM1" s="1173"/>
      <c r="TN1" s="1173"/>
      <c r="TO1" s="1173"/>
      <c r="TP1" s="1173"/>
      <c r="TQ1" s="372">
        <f>TH1+1</f>
        <v>54</v>
      </c>
      <c r="TS1" s="1173" t="str">
        <f>TJ1</f>
        <v>ENTRADAS DE ENERO 2022</v>
      </c>
      <c r="TT1" s="1173"/>
      <c r="TU1" s="1173"/>
      <c r="TV1" s="1173"/>
      <c r="TW1" s="1173"/>
      <c r="TX1" s="1173"/>
      <c r="TY1" s="1173"/>
      <c r="TZ1" s="372">
        <f>TQ1+1</f>
        <v>55</v>
      </c>
      <c r="UB1" s="1173" t="str">
        <f>TS1</f>
        <v>ENTRADAS DE ENERO 2022</v>
      </c>
      <c r="UC1" s="1173"/>
      <c r="UD1" s="1173"/>
      <c r="UE1" s="1173"/>
      <c r="UF1" s="1173"/>
      <c r="UG1" s="1173"/>
      <c r="UH1" s="1173"/>
      <c r="UI1" s="372">
        <f>TZ1+1</f>
        <v>56</v>
      </c>
      <c r="UK1" s="1173" t="str">
        <f>UB1</f>
        <v>ENTRADAS DE ENERO 2022</v>
      </c>
      <c r="UL1" s="1173"/>
      <c r="UM1" s="1173"/>
      <c r="UN1" s="1173"/>
      <c r="UO1" s="1173"/>
      <c r="UP1" s="1173"/>
      <c r="UQ1" s="1173"/>
      <c r="UR1" s="372">
        <f>UI1+1</f>
        <v>57</v>
      </c>
      <c r="UT1" s="1173" t="str">
        <f>UK1</f>
        <v>ENTRADAS DE ENERO 2022</v>
      </c>
      <c r="UU1" s="1173"/>
      <c r="UV1" s="1173"/>
      <c r="UW1" s="1173"/>
      <c r="UX1" s="1173"/>
      <c r="UY1" s="1173"/>
      <c r="UZ1" s="1173"/>
      <c r="VA1" s="372">
        <f>UR1+1</f>
        <v>58</v>
      </c>
      <c r="VC1" s="1173" t="str">
        <f>UT1</f>
        <v>ENTRADAS DE ENERO 2022</v>
      </c>
      <c r="VD1" s="1173"/>
      <c r="VE1" s="1173"/>
      <c r="VF1" s="1173"/>
      <c r="VG1" s="1173"/>
      <c r="VH1" s="1173"/>
      <c r="VI1" s="1173"/>
      <c r="VJ1" s="372">
        <f>VA1+1</f>
        <v>59</v>
      </c>
      <c r="VL1" s="1173" t="str">
        <f>VC1</f>
        <v>ENTRADAS DE ENERO 2022</v>
      </c>
      <c r="VM1" s="1173"/>
      <c r="VN1" s="1173"/>
      <c r="VO1" s="1173"/>
      <c r="VP1" s="1173"/>
      <c r="VQ1" s="1173"/>
      <c r="VR1" s="1173"/>
      <c r="VS1" s="372">
        <f>VJ1+1</f>
        <v>60</v>
      </c>
      <c r="VU1" s="1173" t="str">
        <f>VL1</f>
        <v>ENTRADAS DE ENERO 2022</v>
      </c>
      <c r="VV1" s="1173"/>
      <c r="VW1" s="1173"/>
      <c r="VX1" s="1173"/>
      <c r="VY1" s="1173"/>
      <c r="VZ1" s="1173"/>
      <c r="WA1" s="1173"/>
      <c r="WB1" s="372">
        <f>VS1+1</f>
        <v>61</v>
      </c>
      <c r="WD1" s="1173" t="str">
        <f>VU1</f>
        <v>ENTRADAS DE ENERO 2022</v>
      </c>
      <c r="WE1" s="1173"/>
      <c r="WF1" s="1173"/>
      <c r="WG1" s="1173"/>
      <c r="WH1" s="1173"/>
      <c r="WI1" s="1173"/>
      <c r="WJ1" s="1173"/>
      <c r="WK1" s="372">
        <f>WB1+1</f>
        <v>62</v>
      </c>
      <c r="WM1" s="1173" t="str">
        <f>WD1</f>
        <v>ENTRADAS DE ENERO 2022</v>
      </c>
      <c r="WN1" s="1173"/>
      <c r="WO1" s="1173"/>
      <c r="WP1" s="1173"/>
      <c r="WQ1" s="1173"/>
      <c r="WR1" s="1173"/>
      <c r="WS1" s="1173"/>
      <c r="WT1" s="372">
        <f>WK1+1</f>
        <v>63</v>
      </c>
      <c r="WV1" s="1173" t="str">
        <f>WM1</f>
        <v>ENTRADAS DE ENERO 2022</v>
      </c>
      <c r="WW1" s="1173"/>
      <c r="WX1" s="1173"/>
      <c r="WY1" s="1173"/>
      <c r="WZ1" s="1173"/>
      <c r="XA1" s="1173"/>
      <c r="XB1" s="1173"/>
      <c r="XC1" s="372">
        <f>WT1+1</f>
        <v>64</v>
      </c>
      <c r="XE1" s="1173" t="str">
        <f>WV1</f>
        <v>ENTRADAS DE ENERO 2022</v>
      </c>
      <c r="XF1" s="1173"/>
      <c r="XG1" s="1173"/>
      <c r="XH1" s="1173"/>
      <c r="XI1" s="1173"/>
      <c r="XJ1" s="1173"/>
      <c r="XK1" s="1173"/>
      <c r="XL1" s="372">
        <f>XC1+1</f>
        <v>65</v>
      </c>
      <c r="XN1" s="1173" t="str">
        <f>XE1</f>
        <v>ENTRADAS DE ENERO 2022</v>
      </c>
      <c r="XO1" s="1173"/>
      <c r="XP1" s="1173"/>
      <c r="XQ1" s="1173"/>
      <c r="XR1" s="1173"/>
      <c r="XS1" s="1173"/>
      <c r="XT1" s="1173"/>
      <c r="XU1" s="372">
        <f>XL1+1</f>
        <v>66</v>
      </c>
      <c r="XW1" s="1173" t="str">
        <f>XN1</f>
        <v>ENTRADAS DE ENERO 2022</v>
      </c>
      <c r="XX1" s="1173"/>
      <c r="XY1" s="1173"/>
      <c r="XZ1" s="1173"/>
      <c r="YA1" s="1173"/>
      <c r="YB1" s="1173"/>
      <c r="YC1" s="1173"/>
      <c r="YD1" s="372">
        <f>XU1+1</f>
        <v>67</v>
      </c>
      <c r="YF1" s="1173" t="str">
        <f>XW1</f>
        <v>ENTRADAS DE ENERO 2022</v>
      </c>
      <c r="YG1" s="1173"/>
      <c r="YH1" s="1173"/>
      <c r="YI1" s="1173"/>
      <c r="YJ1" s="1173"/>
      <c r="YK1" s="1173"/>
      <c r="YL1" s="1173"/>
      <c r="YM1" s="372">
        <f>YD1+1</f>
        <v>68</v>
      </c>
      <c r="YO1" s="1173" t="str">
        <f>YF1</f>
        <v>ENTRADAS DE ENERO 2022</v>
      </c>
      <c r="YP1" s="1173"/>
      <c r="YQ1" s="1173"/>
      <c r="YR1" s="1173"/>
      <c r="YS1" s="1173"/>
      <c r="YT1" s="1173"/>
      <c r="YU1" s="1173"/>
      <c r="YV1" s="372">
        <f>YM1+1</f>
        <v>69</v>
      </c>
      <c r="YX1" s="1173" t="str">
        <f>YO1</f>
        <v>ENTRADAS DE ENERO 2022</v>
      </c>
      <c r="YY1" s="1173"/>
      <c r="YZ1" s="1173"/>
      <c r="ZA1" s="1173"/>
      <c r="ZB1" s="1173"/>
      <c r="ZC1" s="1173"/>
      <c r="ZD1" s="1173"/>
      <c r="ZE1" s="372">
        <f>YV1+1</f>
        <v>70</v>
      </c>
      <c r="ZG1" s="1173" t="str">
        <f>YX1</f>
        <v>ENTRADAS DE ENERO 2022</v>
      </c>
      <c r="ZH1" s="1173"/>
      <c r="ZI1" s="1173"/>
      <c r="ZJ1" s="1173"/>
      <c r="ZK1" s="1173"/>
      <c r="ZL1" s="1173"/>
      <c r="ZM1" s="1173"/>
      <c r="ZN1" s="372">
        <f>ZE1+1</f>
        <v>71</v>
      </c>
      <c r="ZP1" s="1173" t="str">
        <f>ZG1</f>
        <v>ENTRADAS DE ENERO 2022</v>
      </c>
      <c r="ZQ1" s="1173"/>
      <c r="ZR1" s="1173"/>
      <c r="ZS1" s="1173"/>
      <c r="ZT1" s="1173"/>
      <c r="ZU1" s="1173"/>
      <c r="ZV1" s="1173"/>
      <c r="ZW1" s="372">
        <f>ZN1+1</f>
        <v>72</v>
      </c>
      <c r="ZY1" s="1173" t="str">
        <f>ZP1</f>
        <v>ENTRADAS DE ENERO 2022</v>
      </c>
      <c r="ZZ1" s="1173"/>
      <c r="AAA1" s="1173"/>
      <c r="AAB1" s="1173"/>
      <c r="AAC1" s="1173"/>
      <c r="AAD1" s="1173"/>
      <c r="AAE1" s="1173"/>
      <c r="AAF1" s="372">
        <f>ZW1+1</f>
        <v>73</v>
      </c>
      <c r="AAH1" s="1173" t="str">
        <f>ZY1</f>
        <v>ENTRADAS DE ENERO 2022</v>
      </c>
      <c r="AAI1" s="1173"/>
      <c r="AAJ1" s="1173"/>
      <c r="AAK1" s="1173"/>
      <c r="AAL1" s="1173"/>
      <c r="AAM1" s="1173"/>
      <c r="AAN1" s="1173"/>
      <c r="AAO1" s="372">
        <f>AAF1+1</f>
        <v>74</v>
      </c>
      <c r="AAQ1" s="1173" t="str">
        <f>AAH1</f>
        <v>ENTRADAS DE ENERO 2022</v>
      </c>
      <c r="AAR1" s="1173"/>
      <c r="AAS1" s="1173"/>
      <c r="AAT1" s="1173"/>
      <c r="AAU1" s="1173"/>
      <c r="AAV1" s="1173"/>
      <c r="AAW1" s="1173"/>
      <c r="AAX1" s="372">
        <f>AAO1+1</f>
        <v>75</v>
      </c>
      <c r="AAZ1" s="1173" t="str">
        <f>AAQ1</f>
        <v>ENTRADAS DE ENERO 2022</v>
      </c>
      <c r="ABA1" s="1173"/>
      <c r="ABB1" s="1173"/>
      <c r="ABC1" s="1173"/>
      <c r="ABD1" s="1173"/>
      <c r="ABE1" s="1173"/>
      <c r="ABF1" s="1173"/>
      <c r="ABG1" s="372">
        <f>AAX1+1</f>
        <v>76</v>
      </c>
      <c r="ABI1" s="1173" t="str">
        <f>AAZ1</f>
        <v>ENTRADAS DE ENERO 2022</v>
      </c>
      <c r="ABJ1" s="1173"/>
      <c r="ABK1" s="1173"/>
      <c r="ABL1" s="1173"/>
      <c r="ABM1" s="1173"/>
      <c r="ABN1" s="1173"/>
      <c r="ABO1" s="1173"/>
      <c r="ABP1" s="372">
        <f>ABG1+1</f>
        <v>77</v>
      </c>
      <c r="ABR1" s="1173" t="str">
        <f>ABI1</f>
        <v>ENTRADAS DE ENERO 2022</v>
      </c>
      <c r="ABS1" s="1173"/>
      <c r="ABT1" s="1173"/>
      <c r="ABU1" s="1173"/>
      <c r="ABV1" s="1173"/>
      <c r="ABW1" s="1173"/>
      <c r="ABX1" s="1173"/>
      <c r="ABY1" s="372">
        <f>ABP1+1</f>
        <v>78</v>
      </c>
      <c r="ACA1" s="1173" t="str">
        <f>ABR1</f>
        <v>ENTRADAS DE ENERO 2022</v>
      </c>
      <c r="ACB1" s="1173"/>
      <c r="ACC1" s="1173"/>
      <c r="ACD1" s="1173"/>
      <c r="ACE1" s="1173"/>
      <c r="ACF1" s="1173"/>
      <c r="ACG1" s="1173"/>
      <c r="ACH1" s="372">
        <f>ABY1+1</f>
        <v>79</v>
      </c>
      <c r="ACJ1" s="1173" t="str">
        <f>ACA1</f>
        <v>ENTRADAS DE ENERO 2022</v>
      </c>
      <c r="ACK1" s="1173"/>
      <c r="ACL1" s="1173"/>
      <c r="ACM1" s="1173"/>
      <c r="ACN1" s="1173"/>
      <c r="ACO1" s="1173"/>
      <c r="ACP1" s="1173"/>
      <c r="ACQ1" s="372">
        <f>ACH1+1</f>
        <v>80</v>
      </c>
      <c r="ACS1" s="1173" t="str">
        <f>ACJ1</f>
        <v>ENTRADAS DE ENERO 2022</v>
      </c>
      <c r="ACT1" s="1173"/>
      <c r="ACU1" s="1173"/>
      <c r="ACV1" s="1173"/>
      <c r="ACW1" s="1173"/>
      <c r="ACX1" s="1173"/>
      <c r="ACY1" s="1173"/>
      <c r="ACZ1" s="372">
        <f>ACQ1+1</f>
        <v>81</v>
      </c>
      <c r="ADB1" s="1173" t="str">
        <f>ACS1</f>
        <v>ENTRADAS DE ENERO 2022</v>
      </c>
      <c r="ADC1" s="1173"/>
      <c r="ADD1" s="1173"/>
      <c r="ADE1" s="1173"/>
      <c r="ADF1" s="1173"/>
      <c r="ADG1" s="1173"/>
      <c r="ADH1" s="1173"/>
      <c r="ADI1" s="372">
        <f>ACZ1+1</f>
        <v>82</v>
      </c>
      <c r="ADK1" s="1173" t="str">
        <f>ADB1</f>
        <v>ENTRADAS DE ENERO 2022</v>
      </c>
      <c r="ADL1" s="1173"/>
      <c r="ADM1" s="1173"/>
      <c r="ADN1" s="1173"/>
      <c r="ADO1" s="1173"/>
      <c r="ADP1" s="1173"/>
      <c r="ADQ1" s="1173"/>
      <c r="ADR1" s="372">
        <f>ADI1+1</f>
        <v>83</v>
      </c>
      <c r="ADT1" s="1173" t="str">
        <f>ADK1</f>
        <v>ENTRADAS DE ENERO 2022</v>
      </c>
      <c r="ADU1" s="1173"/>
      <c r="ADV1" s="1173"/>
      <c r="ADW1" s="1173"/>
      <c r="ADX1" s="1173"/>
      <c r="ADY1" s="1173"/>
      <c r="ADZ1" s="1173"/>
      <c r="AEA1" s="372">
        <f>ADR1+1</f>
        <v>84</v>
      </c>
      <c r="AEC1" s="1173" t="str">
        <f>ADT1</f>
        <v>ENTRADAS DE ENERO 2022</v>
      </c>
      <c r="AED1" s="1173"/>
      <c r="AEE1" s="1173"/>
      <c r="AEF1" s="1173"/>
      <c r="AEG1" s="1173"/>
      <c r="AEH1" s="1173"/>
      <c r="AEI1" s="1173"/>
      <c r="AEJ1" s="372">
        <f>AEA1+1</f>
        <v>85</v>
      </c>
      <c r="AEL1" s="1173" t="str">
        <f>AEC1</f>
        <v>ENTRADAS DE ENERO 2022</v>
      </c>
      <c r="AEM1" s="1173"/>
      <c r="AEN1" s="1173"/>
      <c r="AEO1" s="1173"/>
      <c r="AEP1" s="1173"/>
      <c r="AEQ1" s="1173"/>
      <c r="AER1" s="1173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94" t="s">
        <v>107</v>
      </c>
      <c r="M5" s="253" t="s">
        <v>162</v>
      </c>
      <c r="N5" s="254">
        <v>44563</v>
      </c>
      <c r="O5" s="255">
        <v>18943.84</v>
      </c>
      <c r="P5" s="252">
        <v>21</v>
      </c>
      <c r="Q5" s="1118">
        <v>19073.7</v>
      </c>
      <c r="R5" s="141">
        <f>O5-Q5</f>
        <v>-129.86000000000058</v>
      </c>
      <c r="S5" s="141"/>
      <c r="T5" s="251"/>
      <c r="U5" s="259" t="s">
        <v>106</v>
      </c>
      <c r="V5" s="894" t="s">
        <v>107</v>
      </c>
      <c r="W5" s="256" t="s">
        <v>304</v>
      </c>
      <c r="X5" s="257">
        <v>44565</v>
      </c>
      <c r="Y5" s="255">
        <v>18888.37</v>
      </c>
      <c r="Z5" s="252">
        <v>21</v>
      </c>
      <c r="AA5" s="1119">
        <v>18968.900000000001</v>
      </c>
      <c r="AB5" s="141">
        <f>Y5-AA5</f>
        <v>-80.530000000002474</v>
      </c>
      <c r="AC5" s="616"/>
      <c r="AD5" s="251"/>
      <c r="AE5" s="251" t="s">
        <v>106</v>
      </c>
      <c r="AF5" s="894" t="s">
        <v>107</v>
      </c>
      <c r="AG5" s="256" t="s">
        <v>305</v>
      </c>
      <c r="AH5" s="254">
        <v>44565</v>
      </c>
      <c r="AI5" s="255">
        <v>19235.88</v>
      </c>
      <c r="AJ5" s="252">
        <v>21</v>
      </c>
      <c r="AK5" s="1117">
        <v>19318.5</v>
      </c>
      <c r="AL5" s="141">
        <f>AI5-AK5</f>
        <v>-82.619999999998981</v>
      </c>
      <c r="AM5" s="141"/>
      <c r="AN5" s="251"/>
      <c r="AO5" s="251" t="s">
        <v>306</v>
      </c>
      <c r="AP5" s="1059" t="s">
        <v>307</v>
      </c>
      <c r="AQ5" s="256" t="s">
        <v>308</v>
      </c>
      <c r="AR5" s="254">
        <v>44568</v>
      </c>
      <c r="AS5" s="255">
        <v>18923.87</v>
      </c>
      <c r="AT5" s="252">
        <v>20</v>
      </c>
      <c r="AU5" s="1118">
        <v>19046.25</v>
      </c>
      <c r="AV5" s="141">
        <f>AS5-AU5</f>
        <v>-122.38000000000102</v>
      </c>
      <c r="AW5" s="616"/>
      <c r="AX5" s="251"/>
      <c r="AY5" s="1176" t="s">
        <v>106</v>
      </c>
      <c r="AZ5" s="894" t="s">
        <v>107</v>
      </c>
      <c r="BA5" s="253" t="s">
        <v>309</v>
      </c>
      <c r="BB5" s="254">
        <v>44568</v>
      </c>
      <c r="BC5" s="255">
        <v>18748.849999999999</v>
      </c>
      <c r="BD5" s="252">
        <v>21</v>
      </c>
      <c r="BE5" s="1118">
        <v>18781.3</v>
      </c>
      <c r="BF5" s="141">
        <f>BC5-BE5</f>
        <v>-32.450000000000728</v>
      </c>
      <c r="BG5" s="616"/>
      <c r="BH5" s="251"/>
      <c r="BI5" s="1176" t="s">
        <v>106</v>
      </c>
      <c r="BJ5" s="894" t="s">
        <v>107</v>
      </c>
      <c r="BK5" s="253" t="s">
        <v>310</v>
      </c>
      <c r="BL5" s="254">
        <v>44569</v>
      </c>
      <c r="BM5" s="255">
        <v>18839.84</v>
      </c>
      <c r="BN5" s="252">
        <v>21</v>
      </c>
      <c r="BO5" s="1118">
        <v>18912.3</v>
      </c>
      <c r="BP5" s="141">
        <f>BM5-BO5</f>
        <v>-72.459999999999127</v>
      </c>
      <c r="BQ5" s="616"/>
      <c r="BR5" s="251"/>
      <c r="BS5" s="336" t="s">
        <v>306</v>
      </c>
      <c r="BT5" s="1060" t="s">
        <v>307</v>
      </c>
      <c r="BU5" s="256" t="s">
        <v>311</v>
      </c>
      <c r="BV5" s="257">
        <v>44569</v>
      </c>
      <c r="BW5" s="255">
        <v>18746.46</v>
      </c>
      <c r="BX5" s="252">
        <v>20</v>
      </c>
      <c r="BY5" s="1118">
        <v>18784.07</v>
      </c>
      <c r="BZ5" s="141">
        <f>BW5-BY5</f>
        <v>-37.610000000000582</v>
      </c>
      <c r="CA5" s="334"/>
      <c r="CB5" s="334"/>
      <c r="CC5" s="259" t="s">
        <v>312</v>
      </c>
      <c r="CD5" s="1061" t="s">
        <v>107</v>
      </c>
      <c r="CE5" s="256" t="s">
        <v>313</v>
      </c>
      <c r="CF5" s="257">
        <v>44571</v>
      </c>
      <c r="CG5" s="255">
        <v>19155.22</v>
      </c>
      <c r="CH5" s="252">
        <v>21</v>
      </c>
      <c r="CI5" s="1118">
        <v>19180.8</v>
      </c>
      <c r="CJ5" s="141">
        <f>CG5-CI5</f>
        <v>-25.579999999998108</v>
      </c>
      <c r="CK5" s="334"/>
      <c r="CL5" s="334"/>
      <c r="CM5" s="1176" t="s">
        <v>106</v>
      </c>
      <c r="CN5" s="1061" t="s">
        <v>107</v>
      </c>
      <c r="CO5" s="253" t="s">
        <v>314</v>
      </c>
      <c r="CP5" s="257">
        <v>44572</v>
      </c>
      <c r="CQ5" s="255">
        <v>19032.27</v>
      </c>
      <c r="CR5" s="252">
        <v>21</v>
      </c>
      <c r="CS5" s="1118">
        <v>19038.34</v>
      </c>
      <c r="CT5" s="141">
        <f>CQ5-CS5</f>
        <v>-6.069999999999709</v>
      </c>
      <c r="CU5" s="616"/>
      <c r="CV5" s="251"/>
      <c r="CW5" s="1177" t="s">
        <v>106</v>
      </c>
      <c r="CX5" s="894" t="s">
        <v>107</v>
      </c>
      <c r="CY5" s="253" t="s">
        <v>320</v>
      </c>
      <c r="CZ5" s="257">
        <v>44573</v>
      </c>
      <c r="DA5" s="255">
        <v>19165.66</v>
      </c>
      <c r="DB5" s="252">
        <v>21</v>
      </c>
      <c r="DC5" s="1118">
        <v>19182.7</v>
      </c>
      <c r="DD5" s="141">
        <f>DA5-DC5</f>
        <v>-17.040000000000873</v>
      </c>
      <c r="DE5" s="616"/>
      <c r="DF5" s="251"/>
      <c r="DG5" s="251" t="s">
        <v>151</v>
      </c>
      <c r="DH5" s="1060" t="s">
        <v>307</v>
      </c>
      <c r="DI5" s="256" t="s">
        <v>321</v>
      </c>
      <c r="DJ5" s="257">
        <v>44573</v>
      </c>
      <c r="DK5" s="255">
        <v>18118.71</v>
      </c>
      <c r="DL5" s="252">
        <v>20</v>
      </c>
      <c r="DM5" s="1118">
        <v>18150.810000000001</v>
      </c>
      <c r="DN5" s="141">
        <f>DK5-DM5</f>
        <v>-32.100000000002183</v>
      </c>
      <c r="DO5" s="616"/>
      <c r="DP5" s="251"/>
      <c r="DQ5" s="1179" t="s">
        <v>106</v>
      </c>
      <c r="DR5" s="1061" t="s">
        <v>107</v>
      </c>
      <c r="DS5" s="256" t="s">
        <v>322</v>
      </c>
      <c r="DT5" s="257">
        <v>44574</v>
      </c>
      <c r="DU5" s="255">
        <v>19100.919999999998</v>
      </c>
      <c r="DV5" s="252">
        <v>21</v>
      </c>
      <c r="DW5" s="1118">
        <v>19124.599999999999</v>
      </c>
      <c r="DX5" s="141">
        <f>DU5-DW5</f>
        <v>-23.680000000000291</v>
      </c>
      <c r="DY5" s="334"/>
      <c r="DZ5" s="251"/>
      <c r="EA5" s="251" t="s">
        <v>106</v>
      </c>
      <c r="EB5" s="894" t="s">
        <v>107</v>
      </c>
      <c r="EC5" s="256" t="s">
        <v>323</v>
      </c>
      <c r="ED5" s="257">
        <v>44606</v>
      </c>
      <c r="EE5" s="255">
        <v>18833.46</v>
      </c>
      <c r="EF5" s="252">
        <v>21</v>
      </c>
      <c r="EG5" s="1118">
        <v>18884</v>
      </c>
      <c r="EH5" s="141">
        <f>EE5-EG5</f>
        <v>-50.540000000000873</v>
      </c>
      <c r="EI5" s="616"/>
      <c r="EJ5" s="251" t="s">
        <v>52</v>
      </c>
      <c r="EK5" s="251" t="s">
        <v>106</v>
      </c>
      <c r="EL5" s="894" t="s">
        <v>107</v>
      </c>
      <c r="EM5" s="258" t="s">
        <v>324</v>
      </c>
      <c r="EN5" s="257">
        <v>44575</v>
      </c>
      <c r="EO5" s="255">
        <v>18929.439999999999</v>
      </c>
      <c r="EP5" s="252">
        <v>21</v>
      </c>
      <c r="EQ5" s="1119">
        <v>18980.5</v>
      </c>
      <c r="ER5" s="141">
        <f>EO5-EQ5</f>
        <v>-51.06000000000131</v>
      </c>
      <c r="ES5" s="616"/>
      <c r="ET5" s="251"/>
      <c r="EU5" s="1176" t="s">
        <v>306</v>
      </c>
      <c r="EV5" s="1059" t="s">
        <v>307</v>
      </c>
      <c r="EW5" s="256" t="s">
        <v>356</v>
      </c>
      <c r="EX5" s="257">
        <v>44576</v>
      </c>
      <c r="EY5" s="255">
        <v>17753.23</v>
      </c>
      <c r="EZ5" s="252">
        <v>20</v>
      </c>
      <c r="FA5" s="1118">
        <v>17778.91</v>
      </c>
      <c r="FB5" s="141">
        <f>EY5-FA5</f>
        <v>-25.680000000000291</v>
      </c>
      <c r="FC5" s="616"/>
      <c r="FD5" s="251"/>
      <c r="FE5" s="251" t="s">
        <v>358</v>
      </c>
      <c r="FF5" s="1059" t="s">
        <v>307</v>
      </c>
      <c r="FG5" s="256" t="s">
        <v>359</v>
      </c>
      <c r="FH5" s="257">
        <v>44578</v>
      </c>
      <c r="FI5" s="255">
        <v>18493.12</v>
      </c>
      <c r="FJ5" s="252">
        <v>20</v>
      </c>
      <c r="FK5" s="1119">
        <v>18537.3</v>
      </c>
      <c r="FL5" s="141">
        <f>FI5-FK5</f>
        <v>-44.180000000000291</v>
      </c>
      <c r="FM5" s="616"/>
      <c r="FN5" s="251"/>
      <c r="FO5" s="548" t="s">
        <v>377</v>
      </c>
      <c r="FP5" s="1085" t="s">
        <v>360</v>
      </c>
      <c r="FQ5" s="256" t="s">
        <v>361</v>
      </c>
      <c r="FR5" s="257">
        <v>44579</v>
      </c>
      <c r="FS5" s="255">
        <v>18330.37</v>
      </c>
      <c r="FT5" s="252">
        <v>21</v>
      </c>
      <c r="FU5" s="1118">
        <v>18418.5</v>
      </c>
      <c r="FV5" s="141">
        <f>FS5-FU5</f>
        <v>-88.130000000001019</v>
      </c>
      <c r="FW5" s="616"/>
      <c r="FX5" s="251"/>
      <c r="FY5" s="259" t="s">
        <v>306</v>
      </c>
      <c r="FZ5" s="1059" t="s">
        <v>307</v>
      </c>
      <c r="GA5" s="258" t="s">
        <v>362</v>
      </c>
      <c r="GB5" s="257">
        <v>44580</v>
      </c>
      <c r="GC5" s="255">
        <v>18736.36</v>
      </c>
      <c r="GD5" s="252">
        <v>20</v>
      </c>
      <c r="GE5" s="1118">
        <v>18792.66</v>
      </c>
      <c r="GF5" s="141">
        <f>GC5-GE5</f>
        <v>-56.299999999999272</v>
      </c>
      <c r="GG5" s="616"/>
      <c r="GH5" s="251"/>
      <c r="GI5" s="251" t="s">
        <v>306</v>
      </c>
      <c r="GJ5" s="1059" t="s">
        <v>307</v>
      </c>
      <c r="GK5" s="256" t="s">
        <v>363</v>
      </c>
      <c r="GL5" s="254">
        <v>44581</v>
      </c>
      <c r="GM5" s="255">
        <v>18617.080000000002</v>
      </c>
      <c r="GN5" s="252">
        <v>20</v>
      </c>
      <c r="GO5" s="1118">
        <v>18703.32</v>
      </c>
      <c r="GP5" s="141">
        <f>GM5-GO5</f>
        <v>-86.239999999997963</v>
      </c>
      <c r="GQ5" s="616"/>
      <c r="GR5" s="251"/>
      <c r="GS5" s="1176" t="s">
        <v>106</v>
      </c>
      <c r="GT5" s="894" t="s">
        <v>107</v>
      </c>
      <c r="GU5" s="252" t="s">
        <v>364</v>
      </c>
      <c r="GV5" s="254">
        <v>44582</v>
      </c>
      <c r="GW5" s="255">
        <v>18630.89</v>
      </c>
      <c r="GX5" s="252">
        <v>21</v>
      </c>
      <c r="GY5" s="1118">
        <v>18653.7</v>
      </c>
      <c r="GZ5" s="141">
        <f>GW5-GY5</f>
        <v>-22.81000000000131</v>
      </c>
      <c r="HA5" s="616"/>
      <c r="HB5" s="251"/>
      <c r="HC5" s="1175" t="s">
        <v>106</v>
      </c>
      <c r="HD5" s="894" t="s">
        <v>107</v>
      </c>
      <c r="HE5" s="256" t="s">
        <v>393</v>
      </c>
      <c r="HF5" s="254">
        <v>44583</v>
      </c>
      <c r="HG5" s="255">
        <v>19039.490000000002</v>
      </c>
      <c r="HH5" s="252">
        <v>21</v>
      </c>
      <c r="HI5" s="1118">
        <v>19068.900000000001</v>
      </c>
      <c r="HJ5" s="141">
        <f>HG5-HI5</f>
        <v>-29.409999999999854</v>
      </c>
      <c r="HK5" s="616"/>
      <c r="HL5" s="251"/>
      <c r="HM5" s="251" t="s">
        <v>106</v>
      </c>
      <c r="HN5" s="894" t="s">
        <v>107</v>
      </c>
      <c r="HO5" s="256" t="s">
        <v>394</v>
      </c>
      <c r="HP5" s="257">
        <v>44586</v>
      </c>
      <c r="HQ5" s="255">
        <v>19105.23</v>
      </c>
      <c r="HR5" s="252">
        <v>21</v>
      </c>
      <c r="HS5" s="1119">
        <v>19172.8</v>
      </c>
      <c r="HT5" s="141">
        <f>HQ5-HS5</f>
        <v>-67.569999999999709</v>
      </c>
      <c r="HU5" s="616"/>
      <c r="HV5" s="251"/>
      <c r="HW5" s="1176" t="s">
        <v>106</v>
      </c>
      <c r="HX5" s="894" t="s">
        <v>107</v>
      </c>
      <c r="HY5" s="256" t="s">
        <v>395</v>
      </c>
      <c r="HZ5" s="257">
        <v>44586</v>
      </c>
      <c r="IA5" s="255">
        <v>18851.16</v>
      </c>
      <c r="IB5" s="252">
        <v>21</v>
      </c>
      <c r="IC5" s="1118">
        <v>18974.599999999999</v>
      </c>
      <c r="ID5" s="141">
        <f>IA5-IC5</f>
        <v>-123.43999999999869</v>
      </c>
      <c r="IE5" s="616"/>
      <c r="IF5" s="251"/>
      <c r="IG5" s="251" t="s">
        <v>106</v>
      </c>
      <c r="IH5" s="894" t="s">
        <v>107</v>
      </c>
      <c r="II5" s="256" t="s">
        <v>396</v>
      </c>
      <c r="IJ5" s="257">
        <v>44586</v>
      </c>
      <c r="IK5" s="255">
        <v>18899.939999999999</v>
      </c>
      <c r="IL5" s="252">
        <v>21</v>
      </c>
      <c r="IM5" s="1118">
        <v>19014.8</v>
      </c>
      <c r="IN5" s="141">
        <f>IK5-IM5</f>
        <v>-114.86000000000058</v>
      </c>
      <c r="IO5" s="616"/>
      <c r="IP5" s="251"/>
      <c r="IQ5" s="1176" t="s">
        <v>306</v>
      </c>
      <c r="IR5" s="1110" t="s">
        <v>307</v>
      </c>
      <c r="IS5" s="258" t="s">
        <v>397</v>
      </c>
      <c r="IT5" s="254">
        <v>44587</v>
      </c>
      <c r="IU5" s="255">
        <v>18673.68</v>
      </c>
      <c r="IV5" s="252">
        <v>20</v>
      </c>
      <c r="IW5" s="1118">
        <v>18762.150000000001</v>
      </c>
      <c r="IX5" s="141">
        <f>IU5-IW5</f>
        <v>-88.470000000001164</v>
      </c>
      <c r="IY5" s="616"/>
      <c r="IZ5" s="251"/>
      <c r="JA5" s="251" t="s">
        <v>106</v>
      </c>
      <c r="JB5" s="894" t="s">
        <v>107</v>
      </c>
      <c r="JC5" s="258" t="s">
        <v>398</v>
      </c>
      <c r="JD5" s="257">
        <v>44587</v>
      </c>
      <c r="JE5" s="255">
        <v>19283.919999999998</v>
      </c>
      <c r="JF5" s="252">
        <v>21</v>
      </c>
      <c r="JG5" s="250">
        <v>19318.099999999999</v>
      </c>
      <c r="JH5" s="141">
        <f>JE5-JG5</f>
        <v>-34.180000000000291</v>
      </c>
      <c r="JI5" s="616"/>
      <c r="JJ5" s="251"/>
      <c r="JK5" s="987" t="s">
        <v>106</v>
      </c>
      <c r="JL5" s="1111" t="s">
        <v>107</v>
      </c>
      <c r="JM5" s="256" t="s">
        <v>399</v>
      </c>
      <c r="JN5" s="257">
        <v>44588</v>
      </c>
      <c r="JO5" s="255">
        <v>19266.02</v>
      </c>
      <c r="JP5" s="252">
        <v>21</v>
      </c>
      <c r="JQ5" s="1119">
        <v>19272.099999999999</v>
      </c>
      <c r="JR5" s="141">
        <f>JO5-JQ5</f>
        <v>-6.0799999999981083</v>
      </c>
      <c r="JS5" s="616"/>
      <c r="JT5" s="251"/>
      <c r="JU5" s="259" t="s">
        <v>400</v>
      </c>
      <c r="JV5" s="1059" t="s">
        <v>307</v>
      </c>
      <c r="JW5" s="258" t="s">
        <v>401</v>
      </c>
      <c r="JX5" s="257">
        <v>44589</v>
      </c>
      <c r="JY5" s="255">
        <v>18624.240000000002</v>
      </c>
      <c r="JZ5" s="252">
        <v>20</v>
      </c>
      <c r="KA5" s="250">
        <v>18678.86</v>
      </c>
      <c r="KB5" s="141">
        <f>JY5-KA5</f>
        <v>-54.619999999998981</v>
      </c>
      <c r="KC5" s="616"/>
      <c r="KD5" s="251"/>
      <c r="KE5" s="1177" t="s">
        <v>106</v>
      </c>
      <c r="KF5" s="894" t="s">
        <v>107</v>
      </c>
      <c r="KG5" s="258" t="s">
        <v>402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106</v>
      </c>
      <c r="KP5" s="894" t="s">
        <v>107</v>
      </c>
      <c r="KQ5" s="258" t="s">
        <v>403</v>
      </c>
      <c r="KR5" s="257">
        <v>44590</v>
      </c>
      <c r="KS5" s="255">
        <v>18946.03</v>
      </c>
      <c r="KT5" s="252">
        <v>21</v>
      </c>
      <c r="KU5" s="250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76"/>
      <c r="AZ6" s="358"/>
      <c r="BA6" s="251"/>
      <c r="BB6" s="251"/>
      <c r="BC6" s="251"/>
      <c r="BD6" s="251"/>
      <c r="BE6" s="252"/>
      <c r="BF6" s="251"/>
      <c r="BG6" s="334"/>
      <c r="BH6" s="251"/>
      <c r="BI6" s="1176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76"/>
      <c r="CN6" s="671"/>
      <c r="CO6" s="251"/>
      <c r="CP6" s="251"/>
      <c r="CQ6" s="251"/>
      <c r="CR6" s="251"/>
      <c r="CS6" s="252"/>
      <c r="CT6" s="251"/>
      <c r="CU6" s="334"/>
      <c r="CV6" s="251"/>
      <c r="CW6" s="1177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79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76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76"/>
      <c r="GT6" s="260"/>
      <c r="GU6" s="251"/>
      <c r="GV6" s="251"/>
      <c r="GW6" s="251"/>
      <c r="GX6" s="251"/>
      <c r="GY6" s="252"/>
      <c r="GZ6" s="251"/>
      <c r="HA6" s="334"/>
      <c r="HB6" s="251"/>
      <c r="HC6" s="1175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76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76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77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>
        <v>44566</v>
      </c>
      <c r="P8" s="403">
        <v>911.3</v>
      </c>
      <c r="Q8" s="95" t="s">
        <v>460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2">
        <v>44566</v>
      </c>
      <c r="Z8" s="288">
        <v>907.2</v>
      </c>
      <c r="AA8" s="399" t="s">
        <v>467</v>
      </c>
      <c r="AB8" s="275">
        <v>34</v>
      </c>
      <c r="AC8" s="334">
        <f>Z8*AB8</f>
        <v>30844.800000000003</v>
      </c>
      <c r="AE8" s="61"/>
      <c r="AF8" s="106"/>
      <c r="AG8" s="15">
        <v>1</v>
      </c>
      <c r="AH8" s="92">
        <v>893.1</v>
      </c>
      <c r="AI8" s="337">
        <v>44565</v>
      </c>
      <c r="AJ8" s="69">
        <v>893.1</v>
      </c>
      <c r="AK8" s="95" t="s">
        <v>450</v>
      </c>
      <c r="AL8" s="71">
        <v>34</v>
      </c>
      <c r="AM8" s="613">
        <f>AL8*AJ8</f>
        <v>30365.4</v>
      </c>
      <c r="AO8" s="61"/>
      <c r="AP8" s="106"/>
      <c r="AQ8" s="15">
        <v>1</v>
      </c>
      <c r="AR8" s="367">
        <v>974.31</v>
      </c>
      <c r="AS8" s="342">
        <v>44569</v>
      </c>
      <c r="AT8" s="367">
        <v>974.31</v>
      </c>
      <c r="AU8" s="330" t="s">
        <v>480</v>
      </c>
      <c r="AV8" s="275">
        <v>34</v>
      </c>
      <c r="AW8" s="334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472</v>
      </c>
      <c r="BF8" s="393">
        <v>34</v>
      </c>
      <c r="BG8" s="629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483</v>
      </c>
      <c r="BP8" s="393">
        <v>34</v>
      </c>
      <c r="BQ8" s="825">
        <f>BP8*BN8</f>
        <v>30627.199999999997</v>
      </c>
      <c r="BS8" s="61"/>
      <c r="BT8" s="106"/>
      <c r="BU8" s="15">
        <v>1</v>
      </c>
      <c r="BV8" s="92">
        <v>908.54</v>
      </c>
      <c r="BW8" s="394">
        <v>44569</v>
      </c>
      <c r="BX8" s="288">
        <v>908.54</v>
      </c>
      <c r="BY8" s="395" t="s">
        <v>488</v>
      </c>
      <c r="BZ8" s="396">
        <v>33</v>
      </c>
      <c r="CA8" s="610">
        <f>BZ8*BX8</f>
        <v>29981.82</v>
      </c>
      <c r="CC8" s="61"/>
      <c r="CD8" s="873"/>
      <c r="CE8" s="15">
        <v>1</v>
      </c>
      <c r="CF8" s="92">
        <v>922.1</v>
      </c>
      <c r="CG8" s="394">
        <v>44571</v>
      </c>
      <c r="CH8" s="92">
        <v>922.1</v>
      </c>
      <c r="CI8" s="397" t="s">
        <v>493</v>
      </c>
      <c r="CJ8" s="396">
        <v>33</v>
      </c>
      <c r="CK8" s="610">
        <f>CJ8*CH8</f>
        <v>30429.3</v>
      </c>
      <c r="CM8" s="61"/>
      <c r="CN8" s="94"/>
      <c r="CO8" s="15">
        <v>1</v>
      </c>
      <c r="CP8" s="92">
        <v>926.7</v>
      </c>
      <c r="CQ8" s="394">
        <v>44572</v>
      </c>
      <c r="CR8" s="288">
        <v>926.7</v>
      </c>
      <c r="CS8" s="974" t="s">
        <v>500</v>
      </c>
      <c r="CT8" s="396">
        <v>31</v>
      </c>
      <c r="CU8" s="618">
        <f>CT8*CR8</f>
        <v>28727.7</v>
      </c>
      <c r="CW8" s="61"/>
      <c r="CX8" s="106"/>
      <c r="CY8" s="15">
        <v>1</v>
      </c>
      <c r="CZ8" s="92">
        <v>901.3</v>
      </c>
      <c r="DA8" s="337">
        <v>44573</v>
      </c>
      <c r="DB8" s="92">
        <v>901.3</v>
      </c>
      <c r="DC8" s="95" t="s">
        <v>504</v>
      </c>
      <c r="DD8" s="71">
        <v>31</v>
      </c>
      <c r="DE8" s="610">
        <f>DD8*DB8</f>
        <v>27940.3</v>
      </c>
      <c r="DG8" s="61"/>
      <c r="DH8" s="106"/>
      <c r="DI8" s="15">
        <v>1</v>
      </c>
      <c r="DJ8" s="92">
        <v>891.76</v>
      </c>
      <c r="DK8" s="394">
        <v>44573</v>
      </c>
      <c r="DL8" s="92">
        <v>891.76</v>
      </c>
      <c r="DM8" s="397" t="s">
        <v>494</v>
      </c>
      <c r="DN8" s="396">
        <v>31</v>
      </c>
      <c r="DO8" s="618">
        <f>DN8*DL8</f>
        <v>27644.560000000001</v>
      </c>
      <c r="DQ8" s="61"/>
      <c r="DR8" s="106"/>
      <c r="DS8" s="15">
        <v>1</v>
      </c>
      <c r="DT8" s="92">
        <v>924</v>
      </c>
      <c r="DU8" s="394">
        <v>44574</v>
      </c>
      <c r="DV8" s="92">
        <v>924</v>
      </c>
      <c r="DW8" s="397" t="s">
        <v>510</v>
      </c>
      <c r="DX8" s="396">
        <v>31</v>
      </c>
      <c r="DY8" s="610">
        <f>DX8*DV8</f>
        <v>28644</v>
      </c>
      <c r="EA8" s="61"/>
      <c r="EB8" s="106"/>
      <c r="EC8" s="15">
        <v>1</v>
      </c>
      <c r="ED8" s="92">
        <v>915.8</v>
      </c>
      <c r="EE8" s="351">
        <v>44575</v>
      </c>
      <c r="EF8" s="69">
        <v>915.8</v>
      </c>
      <c r="EG8" s="70" t="s">
        <v>516</v>
      </c>
      <c r="EH8" s="71">
        <v>31</v>
      </c>
      <c r="EI8" s="610">
        <f>EH8*EF8</f>
        <v>28389.8</v>
      </c>
      <c r="EK8" s="61"/>
      <c r="EL8" s="443"/>
      <c r="EM8" s="15">
        <v>1</v>
      </c>
      <c r="EN8" s="288">
        <v>932.6</v>
      </c>
      <c r="EO8" s="342">
        <v>44576</v>
      </c>
      <c r="EP8" s="288">
        <v>932.6</v>
      </c>
      <c r="EQ8" s="274" t="s">
        <v>528</v>
      </c>
      <c r="ER8" s="275">
        <v>31</v>
      </c>
      <c r="ES8" s="610">
        <f>ER8*EP8</f>
        <v>28910.600000000002</v>
      </c>
      <c r="EU8" s="61"/>
      <c r="EV8" s="106"/>
      <c r="EW8" s="15">
        <v>1</v>
      </c>
      <c r="EX8" s="288">
        <v>867.72</v>
      </c>
      <c r="EY8" s="529">
        <v>44576</v>
      </c>
      <c r="EZ8" s="273">
        <v>867.72</v>
      </c>
      <c r="FA8" s="274" t="s">
        <v>530</v>
      </c>
      <c r="FB8" s="275">
        <v>31</v>
      </c>
      <c r="FC8" s="334">
        <f>FB8*EZ8</f>
        <v>26899.32</v>
      </c>
      <c r="FE8" s="61"/>
      <c r="FF8" s="443"/>
      <c r="FG8" s="15">
        <v>1</v>
      </c>
      <c r="FH8" s="288">
        <v>948</v>
      </c>
      <c r="FI8" s="342">
        <v>44578</v>
      </c>
      <c r="FJ8" s="288">
        <v>948</v>
      </c>
      <c r="FK8" s="398" t="s">
        <v>537</v>
      </c>
      <c r="FL8" s="275">
        <v>31</v>
      </c>
      <c r="FM8" s="610">
        <f>FL8*FJ8</f>
        <v>29388</v>
      </c>
      <c r="FO8" s="61"/>
      <c r="FP8" s="106"/>
      <c r="FQ8" s="15">
        <v>1</v>
      </c>
      <c r="FR8" s="92">
        <v>812.5</v>
      </c>
      <c r="FS8" s="337">
        <v>44579</v>
      </c>
      <c r="FT8" s="92">
        <v>812.5</v>
      </c>
      <c r="FU8" s="70" t="s">
        <v>545</v>
      </c>
      <c r="FV8" s="71">
        <v>31</v>
      </c>
      <c r="FW8" s="610">
        <f>FV8*FT8</f>
        <v>25187.5</v>
      </c>
      <c r="FY8" s="61"/>
      <c r="FZ8" s="106"/>
      <c r="GA8" s="15">
        <v>1</v>
      </c>
      <c r="GB8" s="288">
        <v>948</v>
      </c>
      <c r="GC8" s="529">
        <v>44580</v>
      </c>
      <c r="GD8" s="288">
        <v>948</v>
      </c>
      <c r="GE8" s="274" t="s">
        <v>552</v>
      </c>
      <c r="GF8" s="275">
        <v>32</v>
      </c>
      <c r="GG8" s="334">
        <f>GF8*GD8</f>
        <v>30336</v>
      </c>
      <c r="GI8" s="61"/>
      <c r="GJ8" s="106"/>
      <c r="GK8" s="15">
        <v>1</v>
      </c>
      <c r="GL8" s="506">
        <v>939.38</v>
      </c>
      <c r="GM8" s="337">
        <v>44581</v>
      </c>
      <c r="GN8" s="533">
        <v>939.38</v>
      </c>
      <c r="GO8" s="95" t="s">
        <v>557</v>
      </c>
      <c r="GP8" s="71">
        <v>32</v>
      </c>
      <c r="GQ8" s="610">
        <f>GP8*GN8</f>
        <v>30060.16</v>
      </c>
      <c r="GS8" s="61"/>
      <c r="GT8" s="106"/>
      <c r="GU8" s="15">
        <v>1</v>
      </c>
      <c r="GV8" s="288">
        <v>872.3</v>
      </c>
      <c r="GW8" s="342">
        <v>44582</v>
      </c>
      <c r="GX8" s="826">
        <v>872.3</v>
      </c>
      <c r="GY8" s="330" t="s">
        <v>562</v>
      </c>
      <c r="GZ8" s="275">
        <v>32</v>
      </c>
      <c r="HA8" s="610">
        <f>GZ8*GX8</f>
        <v>27913.599999999999</v>
      </c>
      <c r="HC8" s="61"/>
      <c r="HD8" s="106"/>
      <c r="HE8" s="15">
        <v>1</v>
      </c>
      <c r="HF8" s="92">
        <v>929</v>
      </c>
      <c r="HG8" s="337">
        <v>44583</v>
      </c>
      <c r="HH8" s="92">
        <v>929</v>
      </c>
      <c r="HI8" s="95" t="s">
        <v>569</v>
      </c>
      <c r="HJ8" s="71">
        <v>32</v>
      </c>
      <c r="HK8" s="610">
        <f>HJ8*HH8</f>
        <v>29728</v>
      </c>
      <c r="HM8" s="61"/>
      <c r="HN8" s="106"/>
      <c r="HO8" s="15">
        <v>1</v>
      </c>
      <c r="HP8" s="288">
        <v>889.5</v>
      </c>
      <c r="HQ8" s="342">
        <v>44586</v>
      </c>
      <c r="HR8" s="288">
        <v>889.5</v>
      </c>
      <c r="HS8" s="399" t="s">
        <v>589</v>
      </c>
      <c r="HT8" s="275">
        <v>32</v>
      </c>
      <c r="HU8" s="610">
        <f>HT8*HR8</f>
        <v>28464</v>
      </c>
      <c r="HW8" s="61"/>
      <c r="HX8" s="106"/>
      <c r="HY8" s="15">
        <v>1</v>
      </c>
      <c r="HZ8" s="92">
        <v>886.8</v>
      </c>
      <c r="IA8" s="351">
        <v>44586</v>
      </c>
      <c r="IB8" s="69">
        <v>886.8</v>
      </c>
      <c r="IC8" s="70" t="s">
        <v>580</v>
      </c>
      <c r="ID8" s="71">
        <v>32</v>
      </c>
      <c r="IE8" s="610">
        <f>ID8*IB8</f>
        <v>28377.599999999999</v>
      </c>
      <c r="IG8" s="61"/>
      <c r="IH8" s="106"/>
      <c r="II8" s="15">
        <v>1</v>
      </c>
      <c r="IJ8" s="92">
        <v>911.7</v>
      </c>
      <c r="IK8" s="351">
        <v>44586</v>
      </c>
      <c r="IL8" s="69">
        <v>911.7</v>
      </c>
      <c r="IM8" s="70" t="s">
        <v>585</v>
      </c>
      <c r="IN8" s="71">
        <v>32</v>
      </c>
      <c r="IO8" s="610">
        <f>IN8*IL8</f>
        <v>29174.400000000001</v>
      </c>
      <c r="IQ8" s="847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6" t="s">
        <v>595</v>
      </c>
      <c r="IX8" s="275">
        <v>32</v>
      </c>
      <c r="IY8" s="334">
        <f>IX8*IV8</f>
        <v>29087.68</v>
      </c>
      <c r="IZ8" s="92"/>
      <c r="JA8" s="61"/>
      <c r="JB8" s="106"/>
      <c r="JC8" s="15">
        <v>1</v>
      </c>
      <c r="JD8" s="92">
        <v>907.6</v>
      </c>
      <c r="JE8" s="351">
        <v>44589</v>
      </c>
      <c r="JF8" s="92">
        <v>907.6</v>
      </c>
      <c r="JG8" s="70" t="s">
        <v>608</v>
      </c>
      <c r="JH8" s="71">
        <v>32</v>
      </c>
      <c r="JI8" s="610">
        <f>JH8*JF8</f>
        <v>29043.200000000001</v>
      </c>
      <c r="JJ8" s="400"/>
      <c r="JK8" s="401"/>
      <c r="JL8" s="402"/>
      <c r="JM8" s="15">
        <v>1</v>
      </c>
      <c r="JN8" s="92">
        <v>931.2</v>
      </c>
      <c r="JO8" s="337">
        <v>44588</v>
      </c>
      <c r="JP8" s="92">
        <v>931.2</v>
      </c>
      <c r="JQ8" s="70" t="s">
        <v>601</v>
      </c>
      <c r="JR8" s="71">
        <v>32</v>
      </c>
      <c r="JS8" s="610">
        <f>JR8*JP8</f>
        <v>29798.400000000001</v>
      </c>
      <c r="JU8" s="61"/>
      <c r="JV8" s="106"/>
      <c r="JW8" s="15">
        <v>1</v>
      </c>
      <c r="JX8" s="92">
        <v>928.07</v>
      </c>
      <c r="JY8" s="351">
        <v>44590</v>
      </c>
      <c r="JZ8" s="288">
        <v>928.07</v>
      </c>
      <c r="KA8" s="70" t="s">
        <v>613</v>
      </c>
      <c r="KB8" s="71">
        <v>32</v>
      </c>
      <c r="KC8" s="610">
        <f>KB8*JZ8</f>
        <v>29698.240000000002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>
        <v>44566</v>
      </c>
      <c r="P9" s="406">
        <v>869.5</v>
      </c>
      <c r="Q9" s="95" t="s">
        <v>460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2">
        <v>44566</v>
      </c>
      <c r="Z9" s="288">
        <v>922.1</v>
      </c>
      <c r="AA9" s="399" t="s">
        <v>467</v>
      </c>
      <c r="AB9" s="275">
        <v>34</v>
      </c>
      <c r="AC9" s="334">
        <f t="shared" ref="AC9:AC29" si="7">Z9*AB9</f>
        <v>31351.4</v>
      </c>
      <c r="AF9" s="94"/>
      <c r="AG9" s="15">
        <v>2</v>
      </c>
      <c r="AH9" s="92">
        <v>894.5</v>
      </c>
      <c r="AI9" s="337">
        <v>44565</v>
      </c>
      <c r="AJ9" s="92">
        <v>894.5</v>
      </c>
      <c r="AK9" s="95" t="s">
        <v>450</v>
      </c>
      <c r="AL9" s="71">
        <v>34</v>
      </c>
      <c r="AM9" s="613">
        <f t="shared" ref="AM9:AM29" si="8">AL9*AJ9</f>
        <v>30413</v>
      </c>
      <c r="AP9" s="94"/>
      <c r="AQ9" s="15">
        <v>2</v>
      </c>
      <c r="AR9" s="331">
        <v>968.41</v>
      </c>
      <c r="AS9" s="342">
        <v>44569</v>
      </c>
      <c r="AT9" s="331">
        <v>968.41</v>
      </c>
      <c r="AU9" s="330" t="s">
        <v>480</v>
      </c>
      <c r="AV9" s="275">
        <v>34</v>
      </c>
      <c r="AW9" s="334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474</v>
      </c>
      <c r="BF9" s="393">
        <v>34</v>
      </c>
      <c r="BG9" s="629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483</v>
      </c>
      <c r="BP9" s="393">
        <v>34</v>
      </c>
      <c r="BQ9" s="825">
        <f t="shared" ref="BQ9:BQ29" si="11">BP9*BN9</f>
        <v>31259.599999999999</v>
      </c>
      <c r="BT9" s="106"/>
      <c r="BU9" s="15">
        <v>2</v>
      </c>
      <c r="BV9" s="92">
        <v>914.89</v>
      </c>
      <c r="BW9" s="394">
        <v>44569</v>
      </c>
      <c r="BX9" s="92">
        <v>914.89</v>
      </c>
      <c r="BY9" s="395" t="s">
        <v>488</v>
      </c>
      <c r="BZ9" s="396">
        <v>33</v>
      </c>
      <c r="CA9" s="610">
        <f t="shared" ref="CA9:CA28" si="12">BZ9*BX9</f>
        <v>30191.37</v>
      </c>
      <c r="CD9" s="873"/>
      <c r="CE9" s="15">
        <v>2</v>
      </c>
      <c r="CF9" s="92">
        <v>894</v>
      </c>
      <c r="CG9" s="394">
        <v>44571</v>
      </c>
      <c r="CH9" s="92">
        <v>894</v>
      </c>
      <c r="CI9" s="397" t="s">
        <v>493</v>
      </c>
      <c r="CJ9" s="396">
        <v>33</v>
      </c>
      <c r="CK9" s="610">
        <f t="shared" ref="CK9:CK29" si="13">CJ9*CH9</f>
        <v>29502</v>
      </c>
      <c r="CN9" s="94"/>
      <c r="CO9" s="15">
        <v>2</v>
      </c>
      <c r="CP9" s="92">
        <v>899.5</v>
      </c>
      <c r="CQ9" s="394">
        <v>44572</v>
      </c>
      <c r="CR9" s="92">
        <v>899.5</v>
      </c>
      <c r="CS9" s="397" t="s">
        <v>500</v>
      </c>
      <c r="CT9" s="396">
        <v>31</v>
      </c>
      <c r="CU9" s="618">
        <f>CT9*CR9</f>
        <v>27884.5</v>
      </c>
      <c r="CX9" s="94"/>
      <c r="CY9" s="15">
        <v>2</v>
      </c>
      <c r="CZ9" s="92">
        <v>919.4</v>
      </c>
      <c r="DA9" s="337">
        <v>44573</v>
      </c>
      <c r="DB9" s="92">
        <v>919.4</v>
      </c>
      <c r="DC9" s="95" t="s">
        <v>504</v>
      </c>
      <c r="DD9" s="71">
        <v>31</v>
      </c>
      <c r="DE9" s="610">
        <f t="shared" ref="DE9:DE29" si="14">DD9*DB9</f>
        <v>28501.399999999998</v>
      </c>
      <c r="DH9" s="94"/>
      <c r="DI9" s="15">
        <v>2</v>
      </c>
      <c r="DJ9" s="92">
        <v>917.61</v>
      </c>
      <c r="DK9" s="394">
        <v>44573</v>
      </c>
      <c r="DL9" s="92">
        <v>917.61</v>
      </c>
      <c r="DM9" s="397" t="s">
        <v>494</v>
      </c>
      <c r="DN9" s="396">
        <v>31</v>
      </c>
      <c r="DO9" s="618">
        <f t="shared" ref="DO9:DO29" si="15">DN9*DL9</f>
        <v>28445.91</v>
      </c>
      <c r="DR9" s="94"/>
      <c r="DS9" s="15">
        <v>2</v>
      </c>
      <c r="DT9" s="92">
        <v>894</v>
      </c>
      <c r="DU9" s="394">
        <v>44574</v>
      </c>
      <c r="DV9" s="92">
        <v>894</v>
      </c>
      <c r="DW9" s="397" t="s">
        <v>510</v>
      </c>
      <c r="DX9" s="396">
        <v>31</v>
      </c>
      <c r="DY9" s="610">
        <f t="shared" ref="DY9:DY29" si="16">DX9*DV9</f>
        <v>27714</v>
      </c>
      <c r="EB9" s="94"/>
      <c r="EC9" s="15">
        <v>2</v>
      </c>
      <c r="ED9" s="69">
        <v>868.6</v>
      </c>
      <c r="EE9" s="351">
        <v>44575</v>
      </c>
      <c r="EF9" s="69">
        <v>868.6</v>
      </c>
      <c r="EG9" s="70" t="s">
        <v>516</v>
      </c>
      <c r="EH9" s="71">
        <v>31</v>
      </c>
      <c r="EI9" s="610">
        <f t="shared" ref="EI9:EI28" si="17">EH9*EF9</f>
        <v>26926.600000000002</v>
      </c>
      <c r="EL9" s="443"/>
      <c r="EM9" s="15">
        <v>2</v>
      </c>
      <c r="EN9" s="288">
        <v>913.1</v>
      </c>
      <c r="EO9" s="342">
        <v>44576</v>
      </c>
      <c r="EP9" s="288">
        <v>913.1</v>
      </c>
      <c r="EQ9" s="274" t="s">
        <v>528</v>
      </c>
      <c r="ER9" s="275">
        <v>31</v>
      </c>
      <c r="ES9" s="610">
        <f t="shared" ref="ES9:ES29" si="18">ER9*EP9</f>
        <v>28306.100000000002</v>
      </c>
      <c r="EV9" s="94"/>
      <c r="EW9" s="15">
        <v>2</v>
      </c>
      <c r="EX9" s="273">
        <v>877.24</v>
      </c>
      <c r="EY9" s="529">
        <v>44576</v>
      </c>
      <c r="EZ9" s="273">
        <v>877.24</v>
      </c>
      <c r="FA9" s="274" t="s">
        <v>530</v>
      </c>
      <c r="FB9" s="275">
        <v>31</v>
      </c>
      <c r="FC9" s="334">
        <f t="shared" ref="FC9:FC29" si="19">FB9*EZ9</f>
        <v>27194.44</v>
      </c>
      <c r="FF9" s="443"/>
      <c r="FG9" s="15">
        <v>2</v>
      </c>
      <c r="FH9" s="288">
        <v>912.62</v>
      </c>
      <c r="FI9" s="342">
        <v>44578</v>
      </c>
      <c r="FJ9" s="288">
        <v>912.62</v>
      </c>
      <c r="FK9" s="274" t="s">
        <v>537</v>
      </c>
      <c r="FL9" s="275">
        <v>31</v>
      </c>
      <c r="FM9" s="610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7">
        <v>44579</v>
      </c>
      <c r="FT9" s="92">
        <v>966.5</v>
      </c>
      <c r="FU9" s="70" t="s">
        <v>545</v>
      </c>
      <c r="FV9" s="71">
        <v>31</v>
      </c>
      <c r="FW9" s="610">
        <f t="shared" ref="FW9:FW29" si="21">FV9*FT9</f>
        <v>29961.5</v>
      </c>
      <c r="FZ9" s="94"/>
      <c r="GA9" s="15">
        <v>2</v>
      </c>
      <c r="GB9" s="273">
        <v>943.9</v>
      </c>
      <c r="GC9" s="529">
        <v>44580</v>
      </c>
      <c r="GD9" s="273">
        <v>943.9</v>
      </c>
      <c r="GE9" s="274" t="s">
        <v>552</v>
      </c>
      <c r="GF9" s="275">
        <v>32</v>
      </c>
      <c r="GG9" s="334">
        <f t="shared" ref="GG9:GG29" si="22">GF9*GD9</f>
        <v>30204.799999999999</v>
      </c>
      <c r="GJ9" s="94"/>
      <c r="GK9" s="15">
        <v>2</v>
      </c>
      <c r="GL9" s="507">
        <v>938.93</v>
      </c>
      <c r="GM9" s="337">
        <v>44581</v>
      </c>
      <c r="GN9" s="507">
        <v>938.93</v>
      </c>
      <c r="GO9" s="95" t="s">
        <v>557</v>
      </c>
      <c r="GP9" s="71">
        <v>32</v>
      </c>
      <c r="GQ9" s="610">
        <f t="shared" ref="GQ9:GQ29" si="23">GP9*GN9</f>
        <v>30045.759999999998</v>
      </c>
      <c r="GT9" s="94"/>
      <c r="GU9" s="15">
        <v>2</v>
      </c>
      <c r="GV9" s="284">
        <v>877.2</v>
      </c>
      <c r="GW9" s="342">
        <v>44582</v>
      </c>
      <c r="GX9" s="284">
        <v>877.2</v>
      </c>
      <c r="GY9" s="330" t="s">
        <v>562</v>
      </c>
      <c r="GZ9" s="275">
        <v>32</v>
      </c>
      <c r="HA9" s="610">
        <f t="shared" ref="HA9:HA28" si="24">GZ9*GX9</f>
        <v>28070.400000000001</v>
      </c>
      <c r="HD9" s="94"/>
      <c r="HE9" s="15">
        <v>2</v>
      </c>
      <c r="HF9" s="92">
        <v>933.5</v>
      </c>
      <c r="HG9" s="337">
        <v>44583</v>
      </c>
      <c r="HH9" s="92">
        <v>933.5</v>
      </c>
      <c r="HI9" s="95" t="s">
        <v>569</v>
      </c>
      <c r="HJ9" s="71">
        <v>32</v>
      </c>
      <c r="HK9" s="610">
        <f t="shared" ref="HK9:HK28" si="25">HJ9*HH9</f>
        <v>29872</v>
      </c>
      <c r="HN9" s="94"/>
      <c r="HO9" s="15">
        <v>2</v>
      </c>
      <c r="HP9" s="288">
        <v>886.8</v>
      </c>
      <c r="HQ9" s="342">
        <v>44586</v>
      </c>
      <c r="HR9" s="288">
        <v>886.8</v>
      </c>
      <c r="HS9" s="399" t="s">
        <v>589</v>
      </c>
      <c r="HT9" s="275">
        <v>32</v>
      </c>
      <c r="HU9" s="610">
        <f t="shared" ref="HU9:HU29" si="26">HT9*HR9</f>
        <v>28377.599999999999</v>
      </c>
      <c r="HX9" s="106"/>
      <c r="HY9" s="15">
        <v>2</v>
      </c>
      <c r="HZ9" s="69">
        <v>910.4</v>
      </c>
      <c r="IA9" s="351">
        <v>44586</v>
      </c>
      <c r="IB9" s="69">
        <v>910.4</v>
      </c>
      <c r="IC9" s="70" t="s">
        <v>580</v>
      </c>
      <c r="ID9" s="71">
        <v>32</v>
      </c>
      <c r="IE9" s="610">
        <f t="shared" ref="IE9:IE29" si="27">ID9*IB9</f>
        <v>29132.799999999999</v>
      </c>
      <c r="IH9" s="106"/>
      <c r="II9" s="15">
        <v>2</v>
      </c>
      <c r="IJ9" s="69">
        <v>885</v>
      </c>
      <c r="IK9" s="351">
        <v>44586</v>
      </c>
      <c r="IL9" s="69">
        <v>885</v>
      </c>
      <c r="IM9" s="70" t="s">
        <v>585</v>
      </c>
      <c r="IN9" s="71">
        <v>32</v>
      </c>
      <c r="IO9" s="610">
        <f t="shared" ref="IO9:IO29" si="28">IN9*IL9</f>
        <v>28320</v>
      </c>
      <c r="IQ9" s="848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6" t="s">
        <v>594</v>
      </c>
      <c r="IX9" s="275">
        <v>32</v>
      </c>
      <c r="IY9" s="334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1">
        <v>44589</v>
      </c>
      <c r="JF9" s="92">
        <v>925.8</v>
      </c>
      <c r="JG9" s="70" t="s">
        <v>608</v>
      </c>
      <c r="JH9" s="71">
        <v>32</v>
      </c>
      <c r="JI9" s="610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7">
        <v>44588</v>
      </c>
      <c r="JP9" s="92">
        <v>931.2</v>
      </c>
      <c r="JQ9" s="70" t="s">
        <v>601</v>
      </c>
      <c r="JR9" s="71">
        <v>32</v>
      </c>
      <c r="JS9" s="610">
        <f t="shared" ref="JS9:JS27" si="31">JR9*JP9</f>
        <v>29798.400000000001</v>
      </c>
      <c r="JV9" s="106"/>
      <c r="JW9" s="15">
        <v>2</v>
      </c>
      <c r="JX9" s="69">
        <v>921.24</v>
      </c>
      <c r="JY9" s="351">
        <v>44590</v>
      </c>
      <c r="JZ9" s="69">
        <v>921.24</v>
      </c>
      <c r="KA9" s="70" t="s">
        <v>613</v>
      </c>
      <c r="KB9" s="71">
        <v>32</v>
      </c>
      <c r="KC9" s="610">
        <f t="shared" ref="KC9:KC28" si="32">KB9*JZ9</f>
        <v>29479.68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>
        <v>44566</v>
      </c>
      <c r="P10" s="92">
        <v>888.1</v>
      </c>
      <c r="Q10" s="95" t="s">
        <v>460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2">
        <v>44566</v>
      </c>
      <c r="Z10" s="288">
        <v>902</v>
      </c>
      <c r="AA10" s="399" t="s">
        <v>461</v>
      </c>
      <c r="AB10" s="275">
        <v>34</v>
      </c>
      <c r="AC10" s="334">
        <f t="shared" si="7"/>
        <v>30668</v>
      </c>
      <c r="AF10" s="94"/>
      <c r="AG10" s="15">
        <v>3</v>
      </c>
      <c r="AH10" s="92">
        <v>899.5</v>
      </c>
      <c r="AI10" s="337">
        <v>44565</v>
      </c>
      <c r="AJ10" s="92">
        <v>899.5</v>
      </c>
      <c r="AK10" s="95" t="s">
        <v>450</v>
      </c>
      <c r="AL10" s="71">
        <v>34</v>
      </c>
      <c r="AM10" s="613">
        <f t="shared" si="8"/>
        <v>30583</v>
      </c>
      <c r="AP10" s="94"/>
      <c r="AQ10" s="15">
        <v>3</v>
      </c>
      <c r="AR10" s="331">
        <v>947.55</v>
      </c>
      <c r="AS10" s="342">
        <v>44569</v>
      </c>
      <c r="AT10" s="331">
        <v>947.55</v>
      </c>
      <c r="AU10" s="330" t="s">
        <v>480</v>
      </c>
      <c r="AV10" s="275">
        <v>34</v>
      </c>
      <c r="AW10" s="334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474</v>
      </c>
      <c r="BF10" s="393">
        <v>34</v>
      </c>
      <c r="BG10" s="629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483</v>
      </c>
      <c r="BP10" s="393">
        <v>34</v>
      </c>
      <c r="BQ10" s="825">
        <f t="shared" si="11"/>
        <v>29994.800000000003</v>
      </c>
      <c r="BT10" s="106"/>
      <c r="BU10" s="15">
        <v>3</v>
      </c>
      <c r="BV10" s="92">
        <v>911.72</v>
      </c>
      <c r="BW10" s="394">
        <v>44569</v>
      </c>
      <c r="BX10" s="92">
        <v>911.72</v>
      </c>
      <c r="BY10" s="395" t="s">
        <v>488</v>
      </c>
      <c r="BZ10" s="396">
        <v>33</v>
      </c>
      <c r="CA10" s="610">
        <f t="shared" si="12"/>
        <v>30086.760000000002</v>
      </c>
      <c r="CD10" s="873"/>
      <c r="CE10" s="15">
        <v>3</v>
      </c>
      <c r="CF10" s="92">
        <v>884</v>
      </c>
      <c r="CG10" s="394">
        <v>44571</v>
      </c>
      <c r="CH10" s="92">
        <v>884</v>
      </c>
      <c r="CI10" s="397" t="s">
        <v>493</v>
      </c>
      <c r="CJ10" s="396">
        <v>33</v>
      </c>
      <c r="CK10" s="610">
        <f t="shared" si="13"/>
        <v>29172</v>
      </c>
      <c r="CN10" s="94"/>
      <c r="CO10" s="15">
        <v>3</v>
      </c>
      <c r="CP10" s="92">
        <v>921.2</v>
      </c>
      <c r="CQ10" s="394">
        <v>44572</v>
      </c>
      <c r="CR10" s="92">
        <v>921.2</v>
      </c>
      <c r="CS10" s="397" t="s">
        <v>500</v>
      </c>
      <c r="CT10" s="396">
        <v>31</v>
      </c>
      <c r="CU10" s="618">
        <f t="shared" ref="CU10:CU30" si="48">CT10*CR10</f>
        <v>28557.200000000001</v>
      </c>
      <c r="CX10" s="94"/>
      <c r="CY10" s="15">
        <v>3</v>
      </c>
      <c r="CZ10" s="92">
        <v>906.7</v>
      </c>
      <c r="DA10" s="337">
        <v>44573</v>
      </c>
      <c r="DB10" s="92">
        <v>906.7</v>
      </c>
      <c r="DC10" s="95" t="s">
        <v>504</v>
      </c>
      <c r="DD10" s="71">
        <v>31</v>
      </c>
      <c r="DE10" s="610">
        <f t="shared" si="14"/>
        <v>28107.7</v>
      </c>
      <c r="DH10" s="94"/>
      <c r="DI10" s="15">
        <v>3</v>
      </c>
      <c r="DJ10" s="92">
        <v>921.69</v>
      </c>
      <c r="DK10" s="394">
        <v>44573</v>
      </c>
      <c r="DL10" s="92">
        <v>921.69</v>
      </c>
      <c r="DM10" s="397" t="s">
        <v>494</v>
      </c>
      <c r="DN10" s="396">
        <v>31</v>
      </c>
      <c r="DO10" s="618">
        <f t="shared" si="15"/>
        <v>28572.390000000003</v>
      </c>
      <c r="DR10" s="94"/>
      <c r="DS10" s="15">
        <v>3</v>
      </c>
      <c r="DT10" s="92">
        <v>915.8</v>
      </c>
      <c r="DU10" s="394">
        <v>44574</v>
      </c>
      <c r="DV10" s="92">
        <v>915.8</v>
      </c>
      <c r="DW10" s="397" t="s">
        <v>510</v>
      </c>
      <c r="DX10" s="396">
        <v>31</v>
      </c>
      <c r="DY10" s="610">
        <f t="shared" si="16"/>
        <v>28389.8</v>
      </c>
      <c r="EB10" s="94"/>
      <c r="EC10" s="15">
        <v>3</v>
      </c>
      <c r="ED10" s="69">
        <v>895.8</v>
      </c>
      <c r="EE10" s="351">
        <v>44575</v>
      </c>
      <c r="EF10" s="69">
        <v>895.8</v>
      </c>
      <c r="EG10" s="70" t="s">
        <v>516</v>
      </c>
      <c r="EH10" s="71">
        <v>31</v>
      </c>
      <c r="EI10" s="610">
        <f t="shared" si="17"/>
        <v>27769.8</v>
      </c>
      <c r="EL10" s="443"/>
      <c r="EM10" s="15">
        <v>3</v>
      </c>
      <c r="EN10" s="288">
        <v>933.5</v>
      </c>
      <c r="EO10" s="342">
        <v>44576</v>
      </c>
      <c r="EP10" s="288">
        <v>933.5</v>
      </c>
      <c r="EQ10" s="274" t="s">
        <v>528</v>
      </c>
      <c r="ER10" s="275">
        <v>31</v>
      </c>
      <c r="ES10" s="610">
        <f t="shared" si="18"/>
        <v>28938.5</v>
      </c>
      <c r="EV10" s="94"/>
      <c r="EW10" s="15">
        <v>3</v>
      </c>
      <c r="EX10" s="273">
        <v>877.7</v>
      </c>
      <c r="EY10" s="529">
        <v>44576</v>
      </c>
      <c r="EZ10" s="273">
        <v>877.7</v>
      </c>
      <c r="FA10" s="274" t="s">
        <v>530</v>
      </c>
      <c r="FB10" s="275">
        <v>31</v>
      </c>
      <c r="FC10" s="334">
        <f t="shared" si="19"/>
        <v>27208.7</v>
      </c>
      <c r="FF10" s="443"/>
      <c r="FG10" s="15">
        <v>3</v>
      </c>
      <c r="FH10" s="288">
        <v>952.54</v>
      </c>
      <c r="FI10" s="342">
        <v>44578</v>
      </c>
      <c r="FJ10" s="288">
        <v>952.54</v>
      </c>
      <c r="FK10" s="274" t="s">
        <v>537</v>
      </c>
      <c r="FL10" s="275">
        <v>31</v>
      </c>
      <c r="FM10" s="610">
        <f t="shared" si="20"/>
        <v>29528.739999999998</v>
      </c>
      <c r="FP10" s="94"/>
      <c r="FQ10" s="15">
        <v>3</v>
      </c>
      <c r="FR10" s="92">
        <v>937.5</v>
      </c>
      <c r="FS10" s="337">
        <v>44579</v>
      </c>
      <c r="FT10" s="92">
        <v>937.5</v>
      </c>
      <c r="FU10" s="70" t="s">
        <v>545</v>
      </c>
      <c r="FV10" s="71">
        <v>31</v>
      </c>
      <c r="FW10" s="610">
        <f t="shared" si="21"/>
        <v>29062.5</v>
      </c>
      <c r="FZ10" s="94"/>
      <c r="GA10" s="15">
        <v>3</v>
      </c>
      <c r="GB10" s="273">
        <v>955.71</v>
      </c>
      <c r="GC10" s="529">
        <v>44580</v>
      </c>
      <c r="GD10" s="273">
        <v>955.71</v>
      </c>
      <c r="GE10" s="274" t="s">
        <v>552</v>
      </c>
      <c r="GF10" s="275">
        <v>32</v>
      </c>
      <c r="GG10" s="334">
        <f t="shared" si="22"/>
        <v>30582.720000000001</v>
      </c>
      <c r="GJ10" s="94"/>
      <c r="GK10" s="15">
        <v>3</v>
      </c>
      <c r="GL10" s="507">
        <v>961.61</v>
      </c>
      <c r="GM10" s="337">
        <v>44581</v>
      </c>
      <c r="GN10" s="507">
        <v>961.61</v>
      </c>
      <c r="GO10" s="95" t="s">
        <v>557</v>
      </c>
      <c r="GP10" s="71">
        <v>32</v>
      </c>
      <c r="GQ10" s="610">
        <f t="shared" si="23"/>
        <v>30771.52</v>
      </c>
      <c r="GT10" s="94"/>
      <c r="GU10" s="15">
        <v>3</v>
      </c>
      <c r="GV10" s="288">
        <v>916.3</v>
      </c>
      <c r="GW10" s="342">
        <v>44582</v>
      </c>
      <c r="GX10" s="288">
        <v>916.3</v>
      </c>
      <c r="GY10" s="330" t="s">
        <v>562</v>
      </c>
      <c r="GZ10" s="275">
        <v>32</v>
      </c>
      <c r="HA10" s="610">
        <f t="shared" si="24"/>
        <v>29321.599999999999</v>
      </c>
      <c r="HD10" s="94"/>
      <c r="HE10" s="15">
        <v>3</v>
      </c>
      <c r="HF10" s="92">
        <v>933.9</v>
      </c>
      <c r="HG10" s="337">
        <v>44583</v>
      </c>
      <c r="HH10" s="92">
        <v>933.9</v>
      </c>
      <c r="HI10" s="95" t="s">
        <v>569</v>
      </c>
      <c r="HJ10" s="71">
        <v>32</v>
      </c>
      <c r="HK10" s="610">
        <f t="shared" si="25"/>
        <v>29884.799999999999</v>
      </c>
      <c r="HN10" s="94"/>
      <c r="HO10" s="15">
        <v>3</v>
      </c>
      <c r="HP10" s="288">
        <v>918.5</v>
      </c>
      <c r="HQ10" s="342">
        <v>44586</v>
      </c>
      <c r="HR10" s="288">
        <v>918.5</v>
      </c>
      <c r="HS10" s="399" t="s">
        <v>589</v>
      </c>
      <c r="HT10" s="275">
        <v>32</v>
      </c>
      <c r="HU10" s="610">
        <f t="shared" si="26"/>
        <v>29392</v>
      </c>
      <c r="HX10" s="106"/>
      <c r="HY10" s="15">
        <v>3</v>
      </c>
      <c r="HZ10" s="69">
        <v>924.4</v>
      </c>
      <c r="IA10" s="351">
        <v>44586</v>
      </c>
      <c r="IB10" s="69">
        <v>924.4</v>
      </c>
      <c r="IC10" s="70" t="s">
        <v>580</v>
      </c>
      <c r="ID10" s="71">
        <v>32</v>
      </c>
      <c r="IE10" s="610">
        <f t="shared" si="27"/>
        <v>29580.799999999999</v>
      </c>
      <c r="IH10" s="106"/>
      <c r="II10" s="15">
        <v>3</v>
      </c>
      <c r="IJ10" s="69">
        <v>921.7</v>
      </c>
      <c r="IK10" s="351">
        <v>44586</v>
      </c>
      <c r="IL10" s="69">
        <v>921.7</v>
      </c>
      <c r="IM10" s="70" t="s">
        <v>585</v>
      </c>
      <c r="IN10" s="71">
        <v>32</v>
      </c>
      <c r="IO10" s="610">
        <f t="shared" si="28"/>
        <v>29494.400000000001</v>
      </c>
      <c r="IQ10" s="849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6" t="s">
        <v>594</v>
      </c>
      <c r="IX10" s="275">
        <v>32</v>
      </c>
      <c r="IY10" s="334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1">
        <v>44589</v>
      </c>
      <c r="JF10" s="92">
        <v>924</v>
      </c>
      <c r="JG10" s="70" t="s">
        <v>608</v>
      </c>
      <c r="JH10" s="71">
        <v>32</v>
      </c>
      <c r="JI10" s="610">
        <f t="shared" si="30"/>
        <v>29568</v>
      </c>
      <c r="JJ10" s="69"/>
      <c r="JL10" s="94"/>
      <c r="JM10" s="15">
        <v>3</v>
      </c>
      <c r="JN10" s="92">
        <v>910.8</v>
      </c>
      <c r="JO10" s="337">
        <v>44588</v>
      </c>
      <c r="JP10" s="92">
        <v>910.8</v>
      </c>
      <c r="JQ10" s="70" t="s">
        <v>601</v>
      </c>
      <c r="JR10" s="71">
        <v>32</v>
      </c>
      <c r="JS10" s="610">
        <f t="shared" si="31"/>
        <v>29145.599999999999</v>
      </c>
      <c r="JV10" s="106"/>
      <c r="JW10" s="15">
        <v>3</v>
      </c>
      <c r="JX10" s="69">
        <v>892.21</v>
      </c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>
        <v>44566</v>
      </c>
      <c r="P11" s="406">
        <v>934.4</v>
      </c>
      <c r="Q11" s="95" t="s">
        <v>460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2">
        <v>44566</v>
      </c>
      <c r="Z11" s="288">
        <v>907.6</v>
      </c>
      <c r="AA11" s="399" t="s">
        <v>461</v>
      </c>
      <c r="AB11" s="275">
        <v>34</v>
      </c>
      <c r="AC11" s="334">
        <f t="shared" si="7"/>
        <v>30858.400000000001</v>
      </c>
      <c r="AE11" s="61"/>
      <c r="AF11" s="106"/>
      <c r="AG11" s="15">
        <v>4</v>
      </c>
      <c r="AH11" s="92">
        <v>915.8</v>
      </c>
      <c r="AI11" s="337">
        <v>44566</v>
      </c>
      <c r="AJ11" s="92">
        <v>915.8</v>
      </c>
      <c r="AK11" s="95" t="s">
        <v>454</v>
      </c>
      <c r="AL11" s="71">
        <v>34</v>
      </c>
      <c r="AM11" s="613">
        <f t="shared" si="8"/>
        <v>31137.199999999997</v>
      </c>
      <c r="AO11" s="61"/>
      <c r="AP11" s="106"/>
      <c r="AQ11" s="15">
        <v>4</v>
      </c>
      <c r="AR11" s="331">
        <v>916.71</v>
      </c>
      <c r="AS11" s="342">
        <v>44569</v>
      </c>
      <c r="AT11" s="331">
        <v>916.71</v>
      </c>
      <c r="AU11" s="330" t="s">
        <v>480</v>
      </c>
      <c r="AV11" s="275">
        <v>34</v>
      </c>
      <c r="AW11" s="334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473</v>
      </c>
      <c r="BF11" s="393">
        <v>34</v>
      </c>
      <c r="BG11" s="629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483</v>
      </c>
      <c r="BP11" s="393">
        <v>34</v>
      </c>
      <c r="BQ11" s="825">
        <f t="shared" si="11"/>
        <v>30181.800000000003</v>
      </c>
      <c r="BS11" s="61"/>
      <c r="BT11" s="106"/>
      <c r="BU11" s="272">
        <v>4</v>
      </c>
      <c r="BV11" s="288">
        <v>971.59</v>
      </c>
      <c r="BW11" s="394">
        <v>44569</v>
      </c>
      <c r="BX11" s="288">
        <v>971.59</v>
      </c>
      <c r="BY11" s="395" t="s">
        <v>488</v>
      </c>
      <c r="BZ11" s="396">
        <v>33</v>
      </c>
      <c r="CA11" s="610">
        <f t="shared" si="12"/>
        <v>32062.47</v>
      </c>
      <c r="CC11" s="61"/>
      <c r="CD11" s="873"/>
      <c r="CE11" s="15">
        <v>4</v>
      </c>
      <c r="CF11" s="92">
        <v>922.1</v>
      </c>
      <c r="CG11" s="394">
        <v>44571</v>
      </c>
      <c r="CH11" s="92">
        <v>922.1</v>
      </c>
      <c r="CI11" s="397" t="s">
        <v>493</v>
      </c>
      <c r="CJ11" s="396">
        <v>33</v>
      </c>
      <c r="CK11" s="610">
        <f t="shared" si="13"/>
        <v>30429.3</v>
      </c>
      <c r="CM11" s="61"/>
      <c r="CN11" s="94"/>
      <c r="CO11" s="15">
        <v>4</v>
      </c>
      <c r="CP11" s="92">
        <v>921.2</v>
      </c>
      <c r="CQ11" s="394">
        <v>44572</v>
      </c>
      <c r="CR11" s="92">
        <v>921.2</v>
      </c>
      <c r="CS11" s="397" t="s">
        <v>500</v>
      </c>
      <c r="CT11" s="396">
        <v>31</v>
      </c>
      <c r="CU11" s="618">
        <f t="shared" si="48"/>
        <v>28557.200000000001</v>
      </c>
      <c r="CW11" s="61"/>
      <c r="CX11" s="106"/>
      <c r="CY11" s="15">
        <v>4</v>
      </c>
      <c r="CZ11" s="92">
        <v>894.9</v>
      </c>
      <c r="DA11" s="337">
        <v>44573</v>
      </c>
      <c r="DB11" s="92">
        <v>894.9</v>
      </c>
      <c r="DC11" s="95" t="s">
        <v>504</v>
      </c>
      <c r="DD11" s="71">
        <v>31</v>
      </c>
      <c r="DE11" s="610">
        <f t="shared" si="14"/>
        <v>27741.899999999998</v>
      </c>
      <c r="DG11" s="61"/>
      <c r="DH11" s="106"/>
      <c r="DI11" s="15">
        <v>4</v>
      </c>
      <c r="DJ11" s="92">
        <v>904</v>
      </c>
      <c r="DK11" s="394">
        <v>44573</v>
      </c>
      <c r="DL11" s="92">
        <v>904</v>
      </c>
      <c r="DM11" s="397" t="s">
        <v>494</v>
      </c>
      <c r="DN11" s="396">
        <v>31</v>
      </c>
      <c r="DO11" s="618">
        <f t="shared" si="15"/>
        <v>28024</v>
      </c>
      <c r="DQ11" s="61"/>
      <c r="DR11" s="106"/>
      <c r="DS11" s="15">
        <v>4</v>
      </c>
      <c r="DT11" s="92">
        <v>907.6</v>
      </c>
      <c r="DU11" s="394">
        <v>44574</v>
      </c>
      <c r="DV11" s="92">
        <v>907.6</v>
      </c>
      <c r="DW11" s="397" t="s">
        <v>510</v>
      </c>
      <c r="DX11" s="396">
        <v>31</v>
      </c>
      <c r="DY11" s="610">
        <f t="shared" si="16"/>
        <v>28135.600000000002</v>
      </c>
      <c r="EA11" s="61"/>
      <c r="EB11" s="106"/>
      <c r="EC11" s="15">
        <v>4</v>
      </c>
      <c r="ED11" s="69">
        <v>918.1</v>
      </c>
      <c r="EE11" s="351">
        <v>44575</v>
      </c>
      <c r="EF11" s="69">
        <v>918.1</v>
      </c>
      <c r="EG11" s="70" t="s">
        <v>516</v>
      </c>
      <c r="EH11" s="71">
        <v>31</v>
      </c>
      <c r="EI11" s="610">
        <f t="shared" si="17"/>
        <v>28461.100000000002</v>
      </c>
      <c r="EK11" s="951"/>
      <c r="EL11" s="443"/>
      <c r="EM11" s="15">
        <v>4</v>
      </c>
      <c r="EN11" s="288">
        <v>900.8</v>
      </c>
      <c r="EO11" s="342">
        <v>44578</v>
      </c>
      <c r="EP11" s="288">
        <v>900.8</v>
      </c>
      <c r="EQ11" s="274" t="s">
        <v>526</v>
      </c>
      <c r="ER11" s="275">
        <v>31</v>
      </c>
      <c r="ES11" s="610">
        <f t="shared" si="18"/>
        <v>27924.799999999999</v>
      </c>
      <c r="EU11" s="61"/>
      <c r="EV11" s="106"/>
      <c r="EW11" s="15">
        <v>4</v>
      </c>
      <c r="EX11" s="273">
        <v>888.13</v>
      </c>
      <c r="EY11" s="529">
        <v>44576</v>
      </c>
      <c r="EZ11" s="273">
        <v>888.13</v>
      </c>
      <c r="FA11" s="274" t="s">
        <v>530</v>
      </c>
      <c r="FB11" s="275">
        <v>31</v>
      </c>
      <c r="FC11" s="334">
        <f t="shared" si="19"/>
        <v>27532.03</v>
      </c>
      <c r="FE11" s="61"/>
      <c r="FF11" s="443"/>
      <c r="FG11" s="15">
        <v>4</v>
      </c>
      <c r="FH11" s="288">
        <v>941.65</v>
      </c>
      <c r="FI11" s="342">
        <v>44578</v>
      </c>
      <c r="FJ11" s="288">
        <v>941.65</v>
      </c>
      <c r="FK11" s="274" t="s">
        <v>537</v>
      </c>
      <c r="FL11" s="275">
        <v>31</v>
      </c>
      <c r="FM11" s="610">
        <f t="shared" si="20"/>
        <v>29191.149999999998</v>
      </c>
      <c r="FO11" s="61"/>
      <c r="FP11" s="106"/>
      <c r="FQ11" s="15">
        <v>4</v>
      </c>
      <c r="FR11" s="92">
        <v>903</v>
      </c>
      <c r="FS11" s="337">
        <v>44579</v>
      </c>
      <c r="FT11" s="92">
        <v>903</v>
      </c>
      <c r="FU11" s="70" t="s">
        <v>545</v>
      </c>
      <c r="FV11" s="71">
        <v>31</v>
      </c>
      <c r="FW11" s="610">
        <f t="shared" si="21"/>
        <v>27993</v>
      </c>
      <c r="FY11" s="61"/>
      <c r="FZ11" s="106"/>
      <c r="GA11" s="15">
        <v>4</v>
      </c>
      <c r="GB11" s="273">
        <v>945.74</v>
      </c>
      <c r="GC11" s="529">
        <v>44580</v>
      </c>
      <c r="GD11" s="273">
        <v>945.74</v>
      </c>
      <c r="GE11" s="274" t="s">
        <v>552</v>
      </c>
      <c r="GF11" s="275">
        <v>32</v>
      </c>
      <c r="GG11" s="334">
        <f t="shared" si="22"/>
        <v>30263.68</v>
      </c>
      <c r="GI11" s="61"/>
      <c r="GJ11" s="106"/>
      <c r="GK11" s="15">
        <v>4</v>
      </c>
      <c r="GL11" s="507">
        <v>916.71</v>
      </c>
      <c r="GM11" s="337">
        <v>44581</v>
      </c>
      <c r="GN11" s="507">
        <v>916.71</v>
      </c>
      <c r="GO11" s="95" t="s">
        <v>557</v>
      </c>
      <c r="GP11" s="71">
        <v>32</v>
      </c>
      <c r="GQ11" s="610">
        <f t="shared" si="23"/>
        <v>29334.720000000001</v>
      </c>
      <c r="GS11" s="61"/>
      <c r="GT11" s="106"/>
      <c r="GU11" s="15">
        <v>4</v>
      </c>
      <c r="GV11" s="288">
        <v>892.7</v>
      </c>
      <c r="GW11" s="342">
        <v>44582</v>
      </c>
      <c r="GX11" s="288">
        <v>892.7</v>
      </c>
      <c r="GY11" s="330" t="s">
        <v>562</v>
      </c>
      <c r="GZ11" s="275">
        <v>32</v>
      </c>
      <c r="HA11" s="610">
        <f t="shared" si="24"/>
        <v>28566.400000000001</v>
      </c>
      <c r="HC11" s="61"/>
      <c r="HD11" s="106"/>
      <c r="HE11" s="15">
        <v>4</v>
      </c>
      <c r="HF11" s="92">
        <v>930.8</v>
      </c>
      <c r="HG11" s="337">
        <v>44583</v>
      </c>
      <c r="HH11" s="92">
        <v>930.8</v>
      </c>
      <c r="HI11" s="95" t="s">
        <v>569</v>
      </c>
      <c r="HJ11" s="71">
        <v>32</v>
      </c>
      <c r="HK11" s="610">
        <f t="shared" si="25"/>
        <v>29785.599999999999</v>
      </c>
      <c r="HM11" s="61"/>
      <c r="HN11" s="106"/>
      <c r="HO11" s="15">
        <v>4</v>
      </c>
      <c r="HP11" s="288">
        <v>925.8</v>
      </c>
      <c r="HQ11" s="342">
        <v>44586</v>
      </c>
      <c r="HR11" s="288">
        <v>925.8</v>
      </c>
      <c r="HS11" s="399" t="s">
        <v>589</v>
      </c>
      <c r="HT11" s="275">
        <v>32</v>
      </c>
      <c r="HU11" s="610">
        <f t="shared" si="26"/>
        <v>29625.599999999999</v>
      </c>
      <c r="HW11" s="61"/>
      <c r="HX11" s="106"/>
      <c r="HY11" s="15">
        <v>4</v>
      </c>
      <c r="HZ11" s="69">
        <v>886.8</v>
      </c>
      <c r="IA11" s="351">
        <v>44586</v>
      </c>
      <c r="IB11" s="69">
        <v>886.8</v>
      </c>
      <c r="IC11" s="70" t="s">
        <v>580</v>
      </c>
      <c r="ID11" s="71">
        <v>32</v>
      </c>
      <c r="IE11" s="610">
        <f t="shared" si="27"/>
        <v>28377.599999999999</v>
      </c>
      <c r="IG11" s="61"/>
      <c r="IH11" s="106"/>
      <c r="II11" s="15">
        <v>4</v>
      </c>
      <c r="IJ11" s="69">
        <v>934.8</v>
      </c>
      <c r="IK11" s="351">
        <v>44586</v>
      </c>
      <c r="IL11" s="69">
        <v>934.8</v>
      </c>
      <c r="IM11" s="70" t="s">
        <v>585</v>
      </c>
      <c r="IN11" s="71">
        <v>32</v>
      </c>
      <c r="IO11" s="610">
        <f t="shared" si="28"/>
        <v>29913.599999999999</v>
      </c>
      <c r="IQ11" s="850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6" t="s">
        <v>594</v>
      </c>
      <c r="IX11" s="275">
        <v>32</v>
      </c>
      <c r="IY11" s="334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1">
        <v>44589</v>
      </c>
      <c r="JF11" s="92">
        <v>924.9</v>
      </c>
      <c r="JG11" s="70" t="s">
        <v>608</v>
      </c>
      <c r="JH11" s="71">
        <v>32</v>
      </c>
      <c r="JI11" s="610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7">
        <v>44588</v>
      </c>
      <c r="JP11" s="92">
        <v>893.1</v>
      </c>
      <c r="JQ11" s="70" t="s">
        <v>601</v>
      </c>
      <c r="JR11" s="71">
        <v>32</v>
      </c>
      <c r="JS11" s="610">
        <f t="shared" si="31"/>
        <v>28579.200000000001</v>
      </c>
      <c r="JU11" s="61"/>
      <c r="JV11" s="106"/>
      <c r="JW11" s="15">
        <v>4</v>
      </c>
      <c r="JX11" s="69">
        <v>926.23</v>
      </c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>
        <v>44566</v>
      </c>
      <c r="P12" s="92">
        <v>922.1</v>
      </c>
      <c r="Q12" s="95" t="s">
        <v>460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2">
        <v>44566</v>
      </c>
      <c r="Z12" s="288">
        <v>921.2</v>
      </c>
      <c r="AA12" s="399" t="s">
        <v>461</v>
      </c>
      <c r="AB12" s="275">
        <v>34</v>
      </c>
      <c r="AC12" s="334">
        <f t="shared" si="7"/>
        <v>31320.800000000003</v>
      </c>
      <c r="AF12" s="106"/>
      <c r="AG12" s="15">
        <v>5</v>
      </c>
      <c r="AH12" s="92">
        <v>912.6</v>
      </c>
      <c r="AI12" s="337">
        <v>44565</v>
      </c>
      <c r="AJ12" s="92">
        <v>912.6</v>
      </c>
      <c r="AK12" s="95" t="s">
        <v>450</v>
      </c>
      <c r="AL12" s="71">
        <v>34</v>
      </c>
      <c r="AM12" s="613">
        <f t="shared" si="8"/>
        <v>31028.400000000001</v>
      </c>
      <c r="AP12" s="106"/>
      <c r="AQ12" s="15">
        <v>5</v>
      </c>
      <c r="AR12" s="331">
        <v>958.44</v>
      </c>
      <c r="AS12" s="342">
        <v>44569</v>
      </c>
      <c r="AT12" s="331">
        <v>958.44</v>
      </c>
      <c r="AU12" s="330" t="s">
        <v>480</v>
      </c>
      <c r="AV12" s="275">
        <v>34</v>
      </c>
      <c r="AW12" s="334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472</v>
      </c>
      <c r="BF12" s="393">
        <v>34</v>
      </c>
      <c r="BG12" s="629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483</v>
      </c>
      <c r="BP12" s="393">
        <v>34</v>
      </c>
      <c r="BQ12" s="825">
        <f t="shared" si="11"/>
        <v>29920</v>
      </c>
      <c r="BT12" s="106"/>
      <c r="BU12" s="272">
        <v>5</v>
      </c>
      <c r="BV12" s="288">
        <v>947.55</v>
      </c>
      <c r="BW12" s="394">
        <v>44569</v>
      </c>
      <c r="BX12" s="288">
        <v>947.55</v>
      </c>
      <c r="BY12" s="395" t="s">
        <v>488</v>
      </c>
      <c r="BZ12" s="396">
        <v>33</v>
      </c>
      <c r="CA12" s="610">
        <f t="shared" si="12"/>
        <v>31269.149999999998</v>
      </c>
      <c r="CD12" s="873"/>
      <c r="CE12" s="15">
        <v>5</v>
      </c>
      <c r="CF12" s="92">
        <v>940.3</v>
      </c>
      <c r="CG12" s="394">
        <v>44571</v>
      </c>
      <c r="CH12" s="92">
        <v>940.3</v>
      </c>
      <c r="CI12" s="397" t="s">
        <v>493</v>
      </c>
      <c r="CJ12" s="396">
        <v>33</v>
      </c>
      <c r="CK12" s="610">
        <f t="shared" si="13"/>
        <v>31029.899999999998</v>
      </c>
      <c r="CN12" s="94"/>
      <c r="CO12" s="15">
        <v>5</v>
      </c>
      <c r="CP12" s="92">
        <v>909.4</v>
      </c>
      <c r="CQ12" s="394">
        <v>44572</v>
      </c>
      <c r="CR12" s="92">
        <v>909.4</v>
      </c>
      <c r="CS12" s="397" t="s">
        <v>500</v>
      </c>
      <c r="CT12" s="396">
        <v>31</v>
      </c>
      <c r="CU12" s="618">
        <f t="shared" si="48"/>
        <v>28191.399999999998</v>
      </c>
      <c r="CX12" s="106"/>
      <c r="CY12" s="15">
        <v>5</v>
      </c>
      <c r="CZ12" s="92">
        <v>915.8</v>
      </c>
      <c r="DA12" s="337">
        <v>44573</v>
      </c>
      <c r="DB12" s="92">
        <v>915.8</v>
      </c>
      <c r="DC12" s="95" t="s">
        <v>504</v>
      </c>
      <c r="DD12" s="71">
        <v>31</v>
      </c>
      <c r="DE12" s="610">
        <f t="shared" si="14"/>
        <v>28389.8</v>
      </c>
      <c r="DH12" s="106"/>
      <c r="DI12" s="15">
        <v>5</v>
      </c>
      <c r="DJ12" s="92">
        <v>863.63</v>
      </c>
      <c r="DK12" s="394">
        <v>44573</v>
      </c>
      <c r="DL12" s="92">
        <v>863.63</v>
      </c>
      <c r="DM12" s="397" t="s">
        <v>494</v>
      </c>
      <c r="DN12" s="396">
        <v>31</v>
      </c>
      <c r="DO12" s="618">
        <f t="shared" si="15"/>
        <v>26772.53</v>
      </c>
      <c r="DR12" s="106"/>
      <c r="DS12" s="15">
        <v>5</v>
      </c>
      <c r="DT12" s="92">
        <v>901.3</v>
      </c>
      <c r="DU12" s="394">
        <v>44574</v>
      </c>
      <c r="DV12" s="92">
        <v>901.3</v>
      </c>
      <c r="DW12" s="397" t="s">
        <v>510</v>
      </c>
      <c r="DX12" s="396">
        <v>31</v>
      </c>
      <c r="DY12" s="610">
        <f t="shared" si="16"/>
        <v>27940.3</v>
      </c>
      <c r="EB12" s="106"/>
      <c r="EC12" s="15">
        <v>5</v>
      </c>
      <c r="ED12" s="69">
        <v>882.2</v>
      </c>
      <c r="EE12" s="351">
        <v>44575</v>
      </c>
      <c r="EF12" s="69">
        <v>882.2</v>
      </c>
      <c r="EG12" s="70" t="s">
        <v>516</v>
      </c>
      <c r="EH12" s="71">
        <v>31</v>
      </c>
      <c r="EI12" s="610">
        <f t="shared" si="17"/>
        <v>27348.2</v>
      </c>
      <c r="EL12" s="443"/>
      <c r="EM12" s="15">
        <v>5</v>
      </c>
      <c r="EN12" s="288">
        <v>869.5</v>
      </c>
      <c r="EO12" s="342">
        <v>44576</v>
      </c>
      <c r="EP12" s="288">
        <v>869.5</v>
      </c>
      <c r="EQ12" s="274" t="s">
        <v>525</v>
      </c>
      <c r="ER12" s="275">
        <v>31</v>
      </c>
      <c r="ES12" s="610">
        <f t="shared" si="18"/>
        <v>26954.5</v>
      </c>
      <c r="EV12" s="106"/>
      <c r="EW12" s="15">
        <v>5</v>
      </c>
      <c r="EX12" s="273">
        <v>896.29</v>
      </c>
      <c r="EY12" s="529">
        <v>44576</v>
      </c>
      <c r="EZ12" s="273">
        <v>896.29</v>
      </c>
      <c r="FA12" s="274" t="s">
        <v>530</v>
      </c>
      <c r="FB12" s="275">
        <v>31</v>
      </c>
      <c r="FC12" s="334">
        <f t="shared" si="19"/>
        <v>27784.989999999998</v>
      </c>
      <c r="FF12" s="443"/>
      <c r="FG12" s="15">
        <v>5</v>
      </c>
      <c r="FH12" s="288">
        <v>928.04</v>
      </c>
      <c r="FI12" s="342">
        <v>44578</v>
      </c>
      <c r="FJ12" s="288">
        <v>928.04</v>
      </c>
      <c r="FK12" s="274" t="s">
        <v>537</v>
      </c>
      <c r="FL12" s="275">
        <v>31</v>
      </c>
      <c r="FM12" s="610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7">
        <v>44579</v>
      </c>
      <c r="FT12" s="92">
        <v>859</v>
      </c>
      <c r="FU12" s="70" t="s">
        <v>546</v>
      </c>
      <c r="FV12" s="71">
        <v>31</v>
      </c>
      <c r="FW12" s="610">
        <f t="shared" si="21"/>
        <v>26629</v>
      </c>
      <c r="FZ12" s="106"/>
      <c r="GA12" s="15">
        <v>5</v>
      </c>
      <c r="GB12" s="273">
        <v>938.93</v>
      </c>
      <c r="GC12" s="529">
        <v>44580</v>
      </c>
      <c r="GD12" s="273">
        <v>938.93</v>
      </c>
      <c r="GE12" s="274" t="s">
        <v>552</v>
      </c>
      <c r="GF12" s="275">
        <v>32</v>
      </c>
      <c r="GG12" s="334">
        <f t="shared" si="22"/>
        <v>30045.759999999998</v>
      </c>
      <c r="GJ12" s="106"/>
      <c r="GK12" s="15">
        <v>5</v>
      </c>
      <c r="GL12" s="507">
        <v>966.6</v>
      </c>
      <c r="GM12" s="337">
        <v>44581</v>
      </c>
      <c r="GN12" s="507">
        <v>966.6</v>
      </c>
      <c r="GO12" s="95" t="s">
        <v>557</v>
      </c>
      <c r="GP12" s="71">
        <v>32</v>
      </c>
      <c r="GQ12" s="610">
        <f t="shared" si="23"/>
        <v>30931.200000000001</v>
      </c>
      <c r="GT12" s="106"/>
      <c r="GU12" s="15">
        <v>5</v>
      </c>
      <c r="GV12" s="288">
        <v>862.7</v>
      </c>
      <c r="GW12" s="342">
        <v>44582</v>
      </c>
      <c r="GX12" s="288">
        <v>862.7</v>
      </c>
      <c r="GY12" s="330" t="s">
        <v>562</v>
      </c>
      <c r="GZ12" s="275">
        <v>32</v>
      </c>
      <c r="HA12" s="610">
        <f t="shared" si="24"/>
        <v>27606.400000000001</v>
      </c>
      <c r="HD12" s="106"/>
      <c r="HE12" s="15">
        <v>5</v>
      </c>
      <c r="HF12" s="92">
        <v>875.9</v>
      </c>
      <c r="HG12" s="337">
        <v>44583</v>
      </c>
      <c r="HH12" s="92">
        <v>875.9</v>
      </c>
      <c r="HI12" s="95" t="s">
        <v>569</v>
      </c>
      <c r="HJ12" s="71">
        <v>32</v>
      </c>
      <c r="HK12" s="610">
        <f t="shared" si="25"/>
        <v>28028.799999999999</v>
      </c>
      <c r="HN12" s="106"/>
      <c r="HO12" s="15">
        <v>5</v>
      </c>
      <c r="HP12" s="288">
        <v>903.1</v>
      </c>
      <c r="HQ12" s="342">
        <v>44586</v>
      </c>
      <c r="HR12" s="288">
        <v>903.1</v>
      </c>
      <c r="HS12" s="399" t="s">
        <v>571</v>
      </c>
      <c r="HT12" s="275">
        <v>32</v>
      </c>
      <c r="HU12" s="610">
        <f t="shared" si="26"/>
        <v>28899.200000000001</v>
      </c>
      <c r="HX12" s="106"/>
      <c r="HY12" s="15">
        <v>5</v>
      </c>
      <c r="HZ12" s="69">
        <v>897.7</v>
      </c>
      <c r="IA12" s="351">
        <v>44586</v>
      </c>
      <c r="IB12" s="69">
        <v>897.7</v>
      </c>
      <c r="IC12" s="70" t="s">
        <v>580</v>
      </c>
      <c r="ID12" s="71">
        <v>32</v>
      </c>
      <c r="IE12" s="610">
        <f t="shared" si="27"/>
        <v>28726.400000000001</v>
      </c>
      <c r="IH12" s="106"/>
      <c r="II12" s="15">
        <v>5</v>
      </c>
      <c r="IJ12" s="69">
        <v>881.8</v>
      </c>
      <c r="IK12" s="351">
        <v>44586</v>
      </c>
      <c r="IL12" s="69">
        <v>881.8</v>
      </c>
      <c r="IM12" s="70" t="s">
        <v>585</v>
      </c>
      <c r="IN12" s="71">
        <v>32</v>
      </c>
      <c r="IO12" s="610">
        <f t="shared" si="28"/>
        <v>28217.599999999999</v>
      </c>
      <c r="IQ12" s="849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6" t="s">
        <v>594</v>
      </c>
      <c r="IX12" s="275">
        <v>32</v>
      </c>
      <c r="IY12" s="334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>
        <v>911.7</v>
      </c>
      <c r="JO12" s="337">
        <v>44588</v>
      </c>
      <c r="JP12" s="92">
        <v>911.7</v>
      </c>
      <c r="JQ12" s="70" t="s">
        <v>601</v>
      </c>
      <c r="JR12" s="71">
        <v>32</v>
      </c>
      <c r="JS12" s="610">
        <f t="shared" si="31"/>
        <v>29174.400000000001</v>
      </c>
      <c r="JV12" s="106"/>
      <c r="JW12" s="15">
        <v>5</v>
      </c>
      <c r="JX12" s="69">
        <v>945.74</v>
      </c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>
        <v>44566</v>
      </c>
      <c r="P13" s="92">
        <v>907.2</v>
      </c>
      <c r="Q13" s="95" t="s">
        <v>460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2">
        <v>44566</v>
      </c>
      <c r="Z13" s="288">
        <v>877.7</v>
      </c>
      <c r="AA13" s="399" t="s">
        <v>461</v>
      </c>
      <c r="AB13" s="275">
        <v>34</v>
      </c>
      <c r="AC13" s="334">
        <f t="shared" si="7"/>
        <v>29841.800000000003</v>
      </c>
      <c r="AF13" s="106"/>
      <c r="AG13" s="15">
        <v>6</v>
      </c>
      <c r="AH13" s="92">
        <v>929.4</v>
      </c>
      <c r="AI13" s="337">
        <v>44565</v>
      </c>
      <c r="AJ13" s="92">
        <v>929.4</v>
      </c>
      <c r="AK13" s="95" t="s">
        <v>450</v>
      </c>
      <c r="AL13" s="71">
        <v>34</v>
      </c>
      <c r="AM13" s="613">
        <f t="shared" si="8"/>
        <v>31599.599999999999</v>
      </c>
      <c r="AP13" s="106"/>
      <c r="AQ13" s="15">
        <v>6</v>
      </c>
      <c r="AR13" s="331">
        <v>936.66</v>
      </c>
      <c r="AS13" s="342">
        <v>44568</v>
      </c>
      <c r="AT13" s="331">
        <v>936.66</v>
      </c>
      <c r="AU13" s="330" t="s">
        <v>476</v>
      </c>
      <c r="AV13" s="275">
        <v>34</v>
      </c>
      <c r="AW13" s="334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468</v>
      </c>
      <c r="BF13" s="393">
        <v>34</v>
      </c>
      <c r="BG13" s="629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483</v>
      </c>
      <c r="BP13" s="393">
        <v>34</v>
      </c>
      <c r="BQ13" s="825">
        <f t="shared" si="11"/>
        <v>30583</v>
      </c>
      <c r="BT13" s="106"/>
      <c r="BU13" s="272">
        <v>6</v>
      </c>
      <c r="BV13" s="288">
        <v>949.36</v>
      </c>
      <c r="BW13" s="394">
        <v>44569</v>
      </c>
      <c r="BX13" s="288">
        <v>949.36</v>
      </c>
      <c r="BY13" s="395" t="s">
        <v>488</v>
      </c>
      <c r="BZ13" s="396">
        <v>33</v>
      </c>
      <c r="CA13" s="610">
        <f t="shared" si="12"/>
        <v>31328.880000000001</v>
      </c>
      <c r="CD13" s="873"/>
      <c r="CE13" s="15">
        <v>6</v>
      </c>
      <c r="CF13" s="92">
        <v>887.7</v>
      </c>
      <c r="CG13" s="394">
        <v>44571</v>
      </c>
      <c r="CH13" s="92">
        <v>887.7</v>
      </c>
      <c r="CI13" s="397" t="s">
        <v>493</v>
      </c>
      <c r="CJ13" s="396">
        <v>33</v>
      </c>
      <c r="CK13" s="610">
        <f t="shared" si="13"/>
        <v>29294.100000000002</v>
      </c>
      <c r="CN13" s="94"/>
      <c r="CO13" s="15">
        <v>6</v>
      </c>
      <c r="CP13" s="92">
        <v>894.9</v>
      </c>
      <c r="CQ13" s="394">
        <v>44572</v>
      </c>
      <c r="CR13" s="92">
        <v>894.9</v>
      </c>
      <c r="CS13" s="397" t="s">
        <v>500</v>
      </c>
      <c r="CT13" s="396">
        <v>31</v>
      </c>
      <c r="CU13" s="618">
        <f t="shared" si="48"/>
        <v>27741.899999999998</v>
      </c>
      <c r="CX13" s="106"/>
      <c r="CY13" s="15">
        <v>6</v>
      </c>
      <c r="CZ13" s="92">
        <v>918.5</v>
      </c>
      <c r="DA13" s="337">
        <v>44573</v>
      </c>
      <c r="DB13" s="92">
        <v>918.5</v>
      </c>
      <c r="DC13" s="95" t="s">
        <v>504</v>
      </c>
      <c r="DD13" s="71">
        <v>31</v>
      </c>
      <c r="DE13" s="610">
        <f t="shared" si="14"/>
        <v>28473.5</v>
      </c>
      <c r="DH13" s="106"/>
      <c r="DI13" s="15">
        <v>6</v>
      </c>
      <c r="DJ13" s="92">
        <v>894.48</v>
      </c>
      <c r="DK13" s="394">
        <v>44573</v>
      </c>
      <c r="DL13" s="92">
        <v>894.48</v>
      </c>
      <c r="DM13" s="397" t="s">
        <v>494</v>
      </c>
      <c r="DN13" s="396">
        <v>31</v>
      </c>
      <c r="DO13" s="618">
        <f t="shared" si="15"/>
        <v>27728.880000000001</v>
      </c>
      <c r="DR13" s="106"/>
      <c r="DS13" s="15">
        <v>6</v>
      </c>
      <c r="DT13" s="92">
        <v>876.8</v>
      </c>
      <c r="DU13" s="394">
        <v>44574</v>
      </c>
      <c r="DV13" s="92">
        <v>876.8</v>
      </c>
      <c r="DW13" s="397" t="s">
        <v>510</v>
      </c>
      <c r="DX13" s="396">
        <v>31</v>
      </c>
      <c r="DY13" s="610">
        <f t="shared" si="16"/>
        <v>27180.799999999999</v>
      </c>
      <c r="EB13" s="106"/>
      <c r="EC13" s="15">
        <v>6</v>
      </c>
      <c r="ED13" s="69">
        <v>895.8</v>
      </c>
      <c r="EE13" s="351">
        <v>44575</v>
      </c>
      <c r="EF13" s="69">
        <v>895.8</v>
      </c>
      <c r="EG13" s="70" t="s">
        <v>516</v>
      </c>
      <c r="EH13" s="71">
        <v>31</v>
      </c>
      <c r="EI13" s="610">
        <f t="shared" si="17"/>
        <v>27769.8</v>
      </c>
      <c r="EL13" s="443"/>
      <c r="EM13" s="15">
        <v>6</v>
      </c>
      <c r="EN13" s="288">
        <v>865</v>
      </c>
      <c r="EO13" s="342">
        <v>44576</v>
      </c>
      <c r="EP13" s="288">
        <v>865</v>
      </c>
      <c r="EQ13" s="274" t="s">
        <v>528</v>
      </c>
      <c r="ER13" s="275">
        <v>31</v>
      </c>
      <c r="ES13" s="610">
        <f t="shared" si="18"/>
        <v>26815</v>
      </c>
      <c r="EV13" s="106"/>
      <c r="EW13" s="15">
        <v>6</v>
      </c>
      <c r="EX13" s="273">
        <v>937.57</v>
      </c>
      <c r="EY13" s="529">
        <v>44576</v>
      </c>
      <c r="EZ13" s="273">
        <v>937.57</v>
      </c>
      <c r="FA13" s="274" t="s">
        <v>530</v>
      </c>
      <c r="FB13" s="275">
        <v>31</v>
      </c>
      <c r="FC13" s="334">
        <f t="shared" si="19"/>
        <v>29064.670000000002</v>
      </c>
      <c r="FF13" s="443"/>
      <c r="FG13" s="15">
        <v>6</v>
      </c>
      <c r="FH13" s="288">
        <v>934.4</v>
      </c>
      <c r="FI13" s="342">
        <v>44578</v>
      </c>
      <c r="FJ13" s="288">
        <v>934.4</v>
      </c>
      <c r="FK13" s="274" t="s">
        <v>537</v>
      </c>
      <c r="FL13" s="275">
        <v>31</v>
      </c>
      <c r="FM13" s="610">
        <f t="shared" si="20"/>
        <v>28966.399999999998</v>
      </c>
      <c r="FP13" s="106"/>
      <c r="FQ13" s="15">
        <v>6</v>
      </c>
      <c r="FR13" s="92">
        <v>884.5</v>
      </c>
      <c r="FS13" s="337">
        <v>44579</v>
      </c>
      <c r="FT13" s="92">
        <v>884.5</v>
      </c>
      <c r="FU13" s="70" t="s">
        <v>546</v>
      </c>
      <c r="FV13" s="71">
        <v>31</v>
      </c>
      <c r="FW13" s="610">
        <f t="shared" si="21"/>
        <v>27419.5</v>
      </c>
      <c r="FZ13" s="106"/>
      <c r="GA13" s="15">
        <v>6</v>
      </c>
      <c r="GB13" s="69">
        <v>946.64</v>
      </c>
      <c r="GC13" s="529">
        <v>44580</v>
      </c>
      <c r="GD13" s="69">
        <v>946.64</v>
      </c>
      <c r="GE13" s="274" t="s">
        <v>552</v>
      </c>
      <c r="GF13" s="275">
        <v>32</v>
      </c>
      <c r="GG13" s="334">
        <f t="shared" si="22"/>
        <v>30292.48</v>
      </c>
      <c r="GJ13" s="106"/>
      <c r="GK13" s="15">
        <v>6</v>
      </c>
      <c r="GL13" s="507">
        <v>935.76</v>
      </c>
      <c r="GM13" s="337">
        <v>44581</v>
      </c>
      <c r="GN13" s="507">
        <v>935.76</v>
      </c>
      <c r="GO13" s="95" t="s">
        <v>557</v>
      </c>
      <c r="GP13" s="71">
        <v>32</v>
      </c>
      <c r="GQ13" s="610">
        <f t="shared" si="23"/>
        <v>29944.32</v>
      </c>
      <c r="GT13" s="106"/>
      <c r="GU13" s="15">
        <v>6</v>
      </c>
      <c r="GV13" s="288">
        <v>869.5</v>
      </c>
      <c r="GW13" s="342">
        <v>44582</v>
      </c>
      <c r="GX13" s="288">
        <v>869.5</v>
      </c>
      <c r="GY13" s="330" t="s">
        <v>562</v>
      </c>
      <c r="GZ13" s="275">
        <v>32</v>
      </c>
      <c r="HA13" s="610">
        <f t="shared" si="24"/>
        <v>27824</v>
      </c>
      <c r="HD13" s="106"/>
      <c r="HE13" s="15">
        <v>6</v>
      </c>
      <c r="HF13" s="92">
        <v>920.3</v>
      </c>
      <c r="HG13" s="337">
        <v>44583</v>
      </c>
      <c r="HH13" s="92">
        <v>920.3</v>
      </c>
      <c r="HI13" s="95" t="s">
        <v>569</v>
      </c>
      <c r="HJ13" s="71">
        <v>32</v>
      </c>
      <c r="HK13" s="610">
        <f t="shared" si="25"/>
        <v>29449.599999999999</v>
      </c>
      <c r="HN13" s="106"/>
      <c r="HO13" s="15">
        <v>6</v>
      </c>
      <c r="HP13" s="288">
        <v>931.2</v>
      </c>
      <c r="HQ13" s="342">
        <v>44586</v>
      </c>
      <c r="HR13" s="288">
        <v>931.2</v>
      </c>
      <c r="HS13" s="399" t="s">
        <v>589</v>
      </c>
      <c r="HT13" s="275">
        <v>32</v>
      </c>
      <c r="HU13" s="610">
        <f t="shared" si="26"/>
        <v>29798.400000000001</v>
      </c>
      <c r="HX13" s="106"/>
      <c r="HY13" s="15">
        <v>6</v>
      </c>
      <c r="HZ13" s="69">
        <v>924</v>
      </c>
      <c r="IA13" s="351">
        <v>44586</v>
      </c>
      <c r="IB13" s="69">
        <v>924</v>
      </c>
      <c r="IC13" s="70" t="s">
        <v>580</v>
      </c>
      <c r="ID13" s="71">
        <v>32</v>
      </c>
      <c r="IE13" s="610">
        <f t="shared" si="27"/>
        <v>29568</v>
      </c>
      <c r="IH13" s="106"/>
      <c r="II13" s="15">
        <v>6</v>
      </c>
      <c r="IJ13" s="69">
        <v>909.4</v>
      </c>
      <c r="IK13" s="351">
        <v>44586</v>
      </c>
      <c r="IL13" s="69">
        <v>909.4</v>
      </c>
      <c r="IM13" s="70" t="s">
        <v>585</v>
      </c>
      <c r="IN13" s="71">
        <v>32</v>
      </c>
      <c r="IO13" s="610">
        <f t="shared" si="28"/>
        <v>29100.799999999999</v>
      </c>
      <c r="IQ13" s="849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6" t="s">
        <v>593</v>
      </c>
      <c r="IX13" s="275">
        <v>32</v>
      </c>
      <c r="IY13" s="334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1">
        <v>44589</v>
      </c>
      <c r="JF13" s="92">
        <v>916.7</v>
      </c>
      <c r="JG13" s="70" t="s">
        <v>603</v>
      </c>
      <c r="JH13" s="71">
        <v>32</v>
      </c>
      <c r="JI13" s="610">
        <f t="shared" si="30"/>
        <v>29334.400000000001</v>
      </c>
      <c r="JJ13" s="69"/>
      <c r="JL13" s="106"/>
      <c r="JM13" s="15">
        <v>6</v>
      </c>
      <c r="JN13" s="92">
        <v>908.5</v>
      </c>
      <c r="JO13" s="337">
        <v>44588</v>
      </c>
      <c r="JP13" s="92">
        <v>908.5</v>
      </c>
      <c r="JQ13" s="70" t="s">
        <v>601</v>
      </c>
      <c r="JR13" s="71">
        <v>32</v>
      </c>
      <c r="JS13" s="610">
        <f t="shared" si="31"/>
        <v>29072</v>
      </c>
      <c r="JV13" s="106"/>
      <c r="JW13" s="15">
        <v>6</v>
      </c>
      <c r="JX13" s="69">
        <v>913.08</v>
      </c>
      <c r="JY13" s="351">
        <v>44589</v>
      </c>
      <c r="JZ13" s="69">
        <v>913.08</v>
      </c>
      <c r="KA13" s="70" t="s">
        <v>610</v>
      </c>
      <c r="KB13" s="71">
        <v>32</v>
      </c>
      <c r="KC13" s="610">
        <f t="shared" si="32"/>
        <v>29218.560000000001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>
        <v>44566</v>
      </c>
      <c r="P14" s="92">
        <v>935.8</v>
      </c>
      <c r="Q14" s="95" t="s">
        <v>460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2">
        <v>44566</v>
      </c>
      <c r="Z14" s="288">
        <v>889.5</v>
      </c>
      <c r="AA14" s="399" t="s">
        <v>461</v>
      </c>
      <c r="AB14" s="275">
        <v>34</v>
      </c>
      <c r="AC14" s="334">
        <f t="shared" si="7"/>
        <v>30243</v>
      </c>
      <c r="AF14" s="106"/>
      <c r="AG14" s="15">
        <v>7</v>
      </c>
      <c r="AH14" s="92">
        <v>938.5</v>
      </c>
      <c r="AI14" s="337">
        <v>44565</v>
      </c>
      <c r="AJ14" s="92">
        <v>938.5</v>
      </c>
      <c r="AK14" s="95" t="s">
        <v>445</v>
      </c>
      <c r="AL14" s="71">
        <v>34</v>
      </c>
      <c r="AM14" s="613">
        <f t="shared" si="8"/>
        <v>31909</v>
      </c>
      <c r="AP14" s="106"/>
      <c r="AQ14" s="15">
        <v>7</v>
      </c>
      <c r="AR14" s="331">
        <v>943.01</v>
      </c>
      <c r="AS14" s="342">
        <v>44568</v>
      </c>
      <c r="AT14" s="331">
        <v>943.01</v>
      </c>
      <c r="AU14" s="330" t="s">
        <v>477</v>
      </c>
      <c r="AV14" s="275">
        <v>34</v>
      </c>
      <c r="AW14" s="334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468</v>
      </c>
      <c r="BF14" s="393">
        <v>34</v>
      </c>
      <c r="BG14" s="629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483</v>
      </c>
      <c r="BP14" s="393">
        <v>34</v>
      </c>
      <c r="BQ14" s="825">
        <f t="shared" si="11"/>
        <v>31184.800000000003</v>
      </c>
      <c r="BT14" s="106"/>
      <c r="BU14" s="272">
        <v>7</v>
      </c>
      <c r="BV14" s="288">
        <v>929.41</v>
      </c>
      <c r="BW14" s="394">
        <v>44569</v>
      </c>
      <c r="BX14" s="288">
        <v>929.41</v>
      </c>
      <c r="BY14" s="395" t="s">
        <v>488</v>
      </c>
      <c r="BZ14" s="396">
        <v>33</v>
      </c>
      <c r="CA14" s="610">
        <f t="shared" si="12"/>
        <v>30670.53</v>
      </c>
      <c r="CD14" s="873"/>
      <c r="CE14" s="15">
        <v>7</v>
      </c>
      <c r="CF14" s="92">
        <v>890.4</v>
      </c>
      <c r="CG14" s="394">
        <v>44571</v>
      </c>
      <c r="CH14" s="92">
        <v>890.4</v>
      </c>
      <c r="CI14" s="397" t="s">
        <v>493</v>
      </c>
      <c r="CJ14" s="396">
        <v>33</v>
      </c>
      <c r="CK14" s="610">
        <f t="shared" si="13"/>
        <v>29383.200000000001</v>
      </c>
      <c r="CN14" s="94"/>
      <c r="CO14" s="15">
        <v>7</v>
      </c>
      <c r="CP14" s="92">
        <v>903.1</v>
      </c>
      <c r="CQ14" s="394">
        <v>44572</v>
      </c>
      <c r="CR14" s="92">
        <v>903.1</v>
      </c>
      <c r="CS14" s="397" t="s">
        <v>500</v>
      </c>
      <c r="CT14" s="396">
        <v>31</v>
      </c>
      <c r="CU14" s="618">
        <f t="shared" si="48"/>
        <v>27996.100000000002</v>
      </c>
      <c r="CX14" s="106"/>
      <c r="CY14" s="15">
        <v>7</v>
      </c>
      <c r="CZ14" s="92">
        <v>917.6</v>
      </c>
      <c r="DA14" s="337">
        <v>44573</v>
      </c>
      <c r="DB14" s="92">
        <v>917.6</v>
      </c>
      <c r="DC14" s="95" t="s">
        <v>504</v>
      </c>
      <c r="DD14" s="71">
        <v>31</v>
      </c>
      <c r="DE14" s="610">
        <f t="shared" si="14"/>
        <v>28445.600000000002</v>
      </c>
      <c r="DH14" s="106"/>
      <c r="DI14" s="15">
        <v>7</v>
      </c>
      <c r="DJ14" s="92">
        <v>910.35</v>
      </c>
      <c r="DK14" s="394">
        <v>44573</v>
      </c>
      <c r="DL14" s="92">
        <v>910.35</v>
      </c>
      <c r="DM14" s="397" t="s">
        <v>494</v>
      </c>
      <c r="DN14" s="396">
        <v>31</v>
      </c>
      <c r="DO14" s="618">
        <f t="shared" si="15"/>
        <v>28220.850000000002</v>
      </c>
      <c r="DR14" s="106"/>
      <c r="DS14" s="15">
        <v>7</v>
      </c>
      <c r="DT14" s="92">
        <v>901.3</v>
      </c>
      <c r="DU14" s="394">
        <v>44574</v>
      </c>
      <c r="DV14" s="92">
        <v>901.3</v>
      </c>
      <c r="DW14" s="397" t="s">
        <v>510</v>
      </c>
      <c r="DX14" s="396">
        <v>31</v>
      </c>
      <c r="DY14" s="610">
        <f t="shared" si="16"/>
        <v>27940.3</v>
      </c>
      <c r="EB14" s="106"/>
      <c r="EC14" s="15">
        <v>7</v>
      </c>
      <c r="ED14" s="69">
        <v>910.4</v>
      </c>
      <c r="EE14" s="351">
        <v>44575</v>
      </c>
      <c r="EF14" s="69">
        <v>910.4</v>
      </c>
      <c r="EG14" s="70" t="s">
        <v>516</v>
      </c>
      <c r="EH14" s="71">
        <v>31</v>
      </c>
      <c r="EI14" s="610">
        <f t="shared" si="17"/>
        <v>28222.399999999998</v>
      </c>
      <c r="EL14" s="443"/>
      <c r="EM14" s="15">
        <v>7</v>
      </c>
      <c r="EN14" s="288">
        <v>919</v>
      </c>
      <c r="EO14" s="342">
        <v>44576</v>
      </c>
      <c r="EP14" s="288">
        <v>919</v>
      </c>
      <c r="EQ14" s="274" t="s">
        <v>525</v>
      </c>
      <c r="ER14" s="275">
        <v>31</v>
      </c>
      <c r="ES14" s="610">
        <f t="shared" si="18"/>
        <v>28489</v>
      </c>
      <c r="EV14" s="106"/>
      <c r="EW14" s="15">
        <v>7</v>
      </c>
      <c r="EX14" s="273">
        <v>896.75</v>
      </c>
      <c r="EY14" s="529">
        <v>44576</v>
      </c>
      <c r="EZ14" s="273">
        <v>896.75</v>
      </c>
      <c r="FA14" s="274" t="s">
        <v>530</v>
      </c>
      <c r="FB14" s="275">
        <v>31</v>
      </c>
      <c r="FC14" s="334">
        <f t="shared" si="19"/>
        <v>27799.25</v>
      </c>
      <c r="FF14" s="443"/>
      <c r="FG14" s="15">
        <v>7</v>
      </c>
      <c r="FH14" s="288">
        <v>934.4</v>
      </c>
      <c r="FI14" s="342">
        <v>44578</v>
      </c>
      <c r="FJ14" s="288">
        <v>934.4</v>
      </c>
      <c r="FK14" s="274" t="s">
        <v>537</v>
      </c>
      <c r="FL14" s="275">
        <v>31</v>
      </c>
      <c r="FM14" s="610">
        <f t="shared" si="20"/>
        <v>28966.399999999998</v>
      </c>
      <c r="FP14" s="106"/>
      <c r="FQ14" s="15">
        <v>7</v>
      </c>
      <c r="FR14" s="92">
        <v>840</v>
      </c>
      <c r="FS14" s="337">
        <v>44579</v>
      </c>
      <c r="FT14" s="92">
        <v>840</v>
      </c>
      <c r="FU14" s="70" t="s">
        <v>546</v>
      </c>
      <c r="FV14" s="71">
        <v>31</v>
      </c>
      <c r="FW14" s="610">
        <f t="shared" si="21"/>
        <v>26040</v>
      </c>
      <c r="FZ14" s="106"/>
      <c r="GA14" s="15">
        <v>7</v>
      </c>
      <c r="GB14" s="69">
        <v>913.98</v>
      </c>
      <c r="GC14" s="529">
        <v>44580</v>
      </c>
      <c r="GD14" s="69">
        <v>913.98</v>
      </c>
      <c r="GE14" s="274" t="s">
        <v>552</v>
      </c>
      <c r="GF14" s="275">
        <v>32</v>
      </c>
      <c r="GG14" s="334">
        <f t="shared" si="22"/>
        <v>29247.360000000001</v>
      </c>
      <c r="GJ14" s="106"/>
      <c r="GK14" s="15">
        <v>7</v>
      </c>
      <c r="GL14" s="507">
        <v>911.26</v>
      </c>
      <c r="GM14" s="337">
        <v>44581</v>
      </c>
      <c r="GN14" s="507">
        <v>911.26</v>
      </c>
      <c r="GO14" s="95" t="s">
        <v>557</v>
      </c>
      <c r="GP14" s="71">
        <v>32</v>
      </c>
      <c r="GQ14" s="610">
        <f t="shared" si="23"/>
        <v>29160.32</v>
      </c>
      <c r="GT14" s="106"/>
      <c r="GU14" s="15">
        <v>7</v>
      </c>
      <c r="GV14" s="288">
        <v>865</v>
      </c>
      <c r="GW14" s="342">
        <v>44582</v>
      </c>
      <c r="GX14" s="288">
        <v>865</v>
      </c>
      <c r="GY14" s="330" t="s">
        <v>562</v>
      </c>
      <c r="GZ14" s="275">
        <v>32</v>
      </c>
      <c r="HA14" s="610">
        <f t="shared" si="24"/>
        <v>27680</v>
      </c>
      <c r="HD14" s="106"/>
      <c r="HE14" s="15">
        <v>7</v>
      </c>
      <c r="HF14" s="92">
        <v>918.5</v>
      </c>
      <c r="HG14" s="337">
        <v>44583</v>
      </c>
      <c r="HH14" s="92">
        <v>918.5</v>
      </c>
      <c r="HI14" s="95" t="s">
        <v>569</v>
      </c>
      <c r="HJ14" s="71">
        <v>32</v>
      </c>
      <c r="HK14" s="610">
        <f t="shared" si="25"/>
        <v>29392</v>
      </c>
      <c r="HN14" s="106"/>
      <c r="HO14" s="15">
        <v>7</v>
      </c>
      <c r="HP14" s="288">
        <v>912.2</v>
      </c>
      <c r="HQ14" s="342">
        <v>44586</v>
      </c>
      <c r="HR14" s="288">
        <v>912.2</v>
      </c>
      <c r="HS14" s="399" t="s">
        <v>571</v>
      </c>
      <c r="HT14" s="275">
        <v>32</v>
      </c>
      <c r="HU14" s="610">
        <f t="shared" si="26"/>
        <v>29190.400000000001</v>
      </c>
      <c r="HX14" s="106"/>
      <c r="HY14" s="15">
        <v>7</v>
      </c>
      <c r="HZ14" s="69">
        <v>880.4</v>
      </c>
      <c r="IA14" s="351">
        <v>44586</v>
      </c>
      <c r="IB14" s="69">
        <v>880.4</v>
      </c>
      <c r="IC14" s="70" t="s">
        <v>580</v>
      </c>
      <c r="ID14" s="71">
        <v>32</v>
      </c>
      <c r="IE14" s="610">
        <f t="shared" si="27"/>
        <v>28172.799999999999</v>
      </c>
      <c r="IH14" s="106"/>
      <c r="II14" s="15">
        <v>7</v>
      </c>
      <c r="IJ14" s="69">
        <v>913.5</v>
      </c>
      <c r="IK14" s="351">
        <v>44586</v>
      </c>
      <c r="IL14" s="69">
        <v>913.5</v>
      </c>
      <c r="IM14" s="70" t="s">
        <v>585</v>
      </c>
      <c r="IN14" s="71">
        <v>32</v>
      </c>
      <c r="IO14" s="610">
        <f t="shared" si="28"/>
        <v>29232</v>
      </c>
      <c r="IQ14" s="840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6" t="s">
        <v>593</v>
      </c>
      <c r="IX14" s="275">
        <v>32</v>
      </c>
      <c r="IY14" s="334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1">
        <v>44589</v>
      </c>
      <c r="JF14" s="92">
        <v>911.3</v>
      </c>
      <c r="JG14" s="70" t="s">
        <v>603</v>
      </c>
      <c r="JH14" s="71">
        <v>32</v>
      </c>
      <c r="JI14" s="610">
        <f t="shared" si="30"/>
        <v>29161.599999999999</v>
      </c>
      <c r="JJ14" s="69"/>
      <c r="JL14" s="106"/>
      <c r="JM14" s="15">
        <v>7</v>
      </c>
      <c r="JN14" s="92">
        <v>908.1</v>
      </c>
      <c r="JO14" s="337">
        <v>44588</v>
      </c>
      <c r="JP14" s="92">
        <v>908.1</v>
      </c>
      <c r="JQ14" s="70" t="s">
        <v>601</v>
      </c>
      <c r="JR14" s="71">
        <v>32</v>
      </c>
      <c r="JS14" s="610">
        <f t="shared" si="31"/>
        <v>29059.200000000001</v>
      </c>
      <c r="JV14" s="106"/>
      <c r="JW14" s="15">
        <v>7</v>
      </c>
      <c r="JX14" s="69">
        <v>939.84</v>
      </c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>
        <v>44566</v>
      </c>
      <c r="P15" s="92">
        <v>866.8</v>
      </c>
      <c r="Q15" s="95" t="s">
        <v>460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2">
        <v>44566</v>
      </c>
      <c r="Z15" s="288">
        <v>891.3</v>
      </c>
      <c r="AA15" s="399" t="s">
        <v>459</v>
      </c>
      <c r="AB15" s="275">
        <v>34</v>
      </c>
      <c r="AC15" s="334">
        <f t="shared" si="7"/>
        <v>30304.199999999997</v>
      </c>
      <c r="AF15" s="106"/>
      <c r="AG15" s="15">
        <v>8</v>
      </c>
      <c r="AH15" s="92">
        <v>919</v>
      </c>
      <c r="AI15" s="337">
        <v>44565</v>
      </c>
      <c r="AJ15" s="92">
        <v>919</v>
      </c>
      <c r="AK15" s="95" t="s">
        <v>445</v>
      </c>
      <c r="AL15" s="71">
        <v>34</v>
      </c>
      <c r="AM15" s="613">
        <f t="shared" si="8"/>
        <v>31246</v>
      </c>
      <c r="AP15" s="106"/>
      <c r="AQ15" s="15">
        <v>8</v>
      </c>
      <c r="AR15" s="331">
        <v>934.85</v>
      </c>
      <c r="AS15" s="342">
        <v>44568</v>
      </c>
      <c r="AT15" s="331">
        <v>934.85</v>
      </c>
      <c r="AU15" s="330" t="s">
        <v>476</v>
      </c>
      <c r="AV15" s="275">
        <v>34</v>
      </c>
      <c r="AW15" s="334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474</v>
      </c>
      <c r="BF15" s="393">
        <v>34</v>
      </c>
      <c r="BG15" s="629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483</v>
      </c>
      <c r="BP15" s="393">
        <v>34</v>
      </c>
      <c r="BQ15" s="825">
        <f t="shared" si="11"/>
        <v>31028.400000000001</v>
      </c>
      <c r="BT15" s="106"/>
      <c r="BU15" s="272">
        <v>8</v>
      </c>
      <c r="BV15" s="288">
        <v>939.38</v>
      </c>
      <c r="BW15" s="394">
        <v>44569</v>
      </c>
      <c r="BX15" s="288">
        <v>939.38</v>
      </c>
      <c r="BY15" s="395" t="s">
        <v>488</v>
      </c>
      <c r="BZ15" s="396">
        <v>33</v>
      </c>
      <c r="CA15" s="610">
        <f t="shared" si="12"/>
        <v>30999.54</v>
      </c>
      <c r="CD15" s="873"/>
      <c r="CE15" s="15">
        <v>8</v>
      </c>
      <c r="CF15" s="92">
        <v>914</v>
      </c>
      <c r="CG15" s="394">
        <v>44571</v>
      </c>
      <c r="CH15" s="92">
        <v>914</v>
      </c>
      <c r="CI15" s="397" t="s">
        <v>493</v>
      </c>
      <c r="CJ15" s="396">
        <v>33</v>
      </c>
      <c r="CK15" s="610">
        <f t="shared" si="13"/>
        <v>30162</v>
      </c>
      <c r="CN15" s="94"/>
      <c r="CO15" s="15">
        <v>8</v>
      </c>
      <c r="CP15" s="92">
        <v>887.7</v>
      </c>
      <c r="CQ15" s="394">
        <v>44572</v>
      </c>
      <c r="CR15" s="92">
        <v>887.7</v>
      </c>
      <c r="CS15" s="397" t="s">
        <v>500</v>
      </c>
      <c r="CT15" s="396">
        <v>31</v>
      </c>
      <c r="CU15" s="618">
        <f t="shared" si="48"/>
        <v>27518.7</v>
      </c>
      <c r="CX15" s="106"/>
      <c r="CY15" s="15">
        <v>8</v>
      </c>
      <c r="CZ15" s="92">
        <v>924.9</v>
      </c>
      <c r="DA15" s="337">
        <v>44573</v>
      </c>
      <c r="DB15" s="92">
        <v>924.9</v>
      </c>
      <c r="DC15" s="95" t="s">
        <v>504</v>
      </c>
      <c r="DD15" s="71">
        <v>31</v>
      </c>
      <c r="DE15" s="610">
        <f t="shared" si="14"/>
        <v>28671.899999999998</v>
      </c>
      <c r="DH15" s="106"/>
      <c r="DI15" s="15">
        <v>8</v>
      </c>
      <c r="DJ15" s="92">
        <v>923.96</v>
      </c>
      <c r="DK15" s="394">
        <v>44573</v>
      </c>
      <c r="DL15" s="92">
        <v>923.96</v>
      </c>
      <c r="DM15" s="397" t="s">
        <v>494</v>
      </c>
      <c r="DN15" s="396">
        <v>31</v>
      </c>
      <c r="DO15" s="618">
        <f t="shared" si="15"/>
        <v>28642.760000000002</v>
      </c>
      <c r="DR15" s="106"/>
      <c r="DS15" s="15">
        <v>8</v>
      </c>
      <c r="DT15" s="92">
        <v>935.8</v>
      </c>
      <c r="DU15" s="394">
        <v>44574</v>
      </c>
      <c r="DV15" s="92">
        <v>935.8</v>
      </c>
      <c r="DW15" s="397" t="s">
        <v>510</v>
      </c>
      <c r="DX15" s="396">
        <v>31</v>
      </c>
      <c r="DY15" s="610">
        <f t="shared" si="16"/>
        <v>29009.8</v>
      </c>
      <c r="EB15" s="106"/>
      <c r="EC15" s="15">
        <v>8</v>
      </c>
      <c r="ED15" s="69">
        <v>916.3</v>
      </c>
      <c r="EE15" s="351">
        <v>44575</v>
      </c>
      <c r="EF15" s="69">
        <v>916.3</v>
      </c>
      <c r="EG15" s="70" t="s">
        <v>516</v>
      </c>
      <c r="EH15" s="71">
        <v>31</v>
      </c>
      <c r="EI15" s="610">
        <f t="shared" si="17"/>
        <v>28405.3</v>
      </c>
      <c r="EL15" s="443"/>
      <c r="EM15" s="15">
        <v>8</v>
      </c>
      <c r="EN15" s="288">
        <v>875.9</v>
      </c>
      <c r="EO15" s="342">
        <v>44576</v>
      </c>
      <c r="EP15" s="288">
        <v>875.9</v>
      </c>
      <c r="EQ15" s="274" t="s">
        <v>528</v>
      </c>
      <c r="ER15" s="275">
        <v>31</v>
      </c>
      <c r="ES15" s="610">
        <f t="shared" si="18"/>
        <v>27152.899999999998</v>
      </c>
      <c r="EV15" s="106"/>
      <c r="EW15" s="15">
        <v>8</v>
      </c>
      <c r="EX15" s="273">
        <v>845.49</v>
      </c>
      <c r="EY15" s="529">
        <v>44576</v>
      </c>
      <c r="EZ15" s="273">
        <v>845.49</v>
      </c>
      <c r="FA15" s="274" t="s">
        <v>530</v>
      </c>
      <c r="FB15" s="275">
        <v>31</v>
      </c>
      <c r="FC15" s="334">
        <f t="shared" si="19"/>
        <v>26210.19</v>
      </c>
      <c r="FF15" s="443"/>
      <c r="FG15" s="15">
        <v>8</v>
      </c>
      <c r="FH15" s="288">
        <v>957.07</v>
      </c>
      <c r="FI15" s="342">
        <v>44578</v>
      </c>
      <c r="FJ15" s="288">
        <v>957.07</v>
      </c>
      <c r="FK15" s="274" t="s">
        <v>537</v>
      </c>
      <c r="FL15" s="275">
        <v>31</v>
      </c>
      <c r="FM15" s="610">
        <f t="shared" si="20"/>
        <v>29669.170000000002</v>
      </c>
      <c r="FP15" s="106"/>
      <c r="FQ15" s="15">
        <v>8</v>
      </c>
      <c r="FR15" s="92">
        <v>906</v>
      </c>
      <c r="FS15" s="337">
        <v>44579</v>
      </c>
      <c r="FT15" s="92">
        <v>906</v>
      </c>
      <c r="FU15" s="70" t="s">
        <v>546</v>
      </c>
      <c r="FV15" s="71">
        <v>31</v>
      </c>
      <c r="FW15" s="610">
        <f t="shared" si="21"/>
        <v>28086</v>
      </c>
      <c r="FZ15" s="106"/>
      <c r="GA15" s="15">
        <v>8</v>
      </c>
      <c r="GB15" s="69">
        <v>907.18</v>
      </c>
      <c r="GC15" s="529">
        <v>44580</v>
      </c>
      <c r="GD15" s="69">
        <v>907.18</v>
      </c>
      <c r="GE15" s="274" t="s">
        <v>552</v>
      </c>
      <c r="GF15" s="275">
        <v>32</v>
      </c>
      <c r="GG15" s="334">
        <f t="shared" si="22"/>
        <v>29029.759999999998</v>
      </c>
      <c r="GJ15" s="106"/>
      <c r="GK15" s="15">
        <v>8</v>
      </c>
      <c r="GL15" s="507">
        <v>963.88</v>
      </c>
      <c r="GM15" s="337">
        <v>44581</v>
      </c>
      <c r="GN15" s="507">
        <v>963.88</v>
      </c>
      <c r="GO15" s="95" t="s">
        <v>557</v>
      </c>
      <c r="GP15" s="71">
        <v>32</v>
      </c>
      <c r="GQ15" s="610">
        <f t="shared" si="23"/>
        <v>30844.16</v>
      </c>
      <c r="GT15" s="106"/>
      <c r="GU15" s="15">
        <v>8</v>
      </c>
      <c r="GV15" s="288">
        <v>905.8</v>
      </c>
      <c r="GW15" s="342">
        <v>44582</v>
      </c>
      <c r="GX15" s="288">
        <v>905.8</v>
      </c>
      <c r="GY15" s="330" t="s">
        <v>562</v>
      </c>
      <c r="GZ15" s="275">
        <v>32</v>
      </c>
      <c r="HA15" s="610">
        <f t="shared" si="24"/>
        <v>28985.599999999999</v>
      </c>
      <c r="HD15" s="106"/>
      <c r="HE15" s="15">
        <v>8</v>
      </c>
      <c r="HF15" s="92">
        <v>865.4</v>
      </c>
      <c r="HG15" s="337">
        <v>44583</v>
      </c>
      <c r="HH15" s="92">
        <v>865.4</v>
      </c>
      <c r="HI15" s="95" t="s">
        <v>569</v>
      </c>
      <c r="HJ15" s="71">
        <v>32</v>
      </c>
      <c r="HK15" s="610">
        <f t="shared" si="25"/>
        <v>27692.799999999999</v>
      </c>
      <c r="HN15" s="106"/>
      <c r="HO15" s="15">
        <v>8</v>
      </c>
      <c r="HP15" s="288">
        <v>931.7</v>
      </c>
      <c r="HQ15" s="342">
        <v>44586</v>
      </c>
      <c r="HR15" s="288">
        <v>931.7</v>
      </c>
      <c r="HS15" s="399" t="s">
        <v>589</v>
      </c>
      <c r="HT15" s="275">
        <v>32</v>
      </c>
      <c r="HU15" s="610">
        <f t="shared" si="26"/>
        <v>29814.400000000001</v>
      </c>
      <c r="HX15" s="94"/>
      <c r="HY15" s="15">
        <v>8</v>
      </c>
      <c r="HZ15" s="69">
        <v>926.7</v>
      </c>
      <c r="IA15" s="351">
        <v>44586</v>
      </c>
      <c r="IB15" s="69">
        <v>926.7</v>
      </c>
      <c r="IC15" s="70" t="s">
        <v>580</v>
      </c>
      <c r="ID15" s="71">
        <v>32</v>
      </c>
      <c r="IE15" s="610">
        <f t="shared" si="27"/>
        <v>29654.400000000001</v>
      </c>
      <c r="IH15" s="94"/>
      <c r="II15" s="15">
        <v>8</v>
      </c>
      <c r="IJ15" s="69">
        <v>920.3</v>
      </c>
      <c r="IK15" s="351">
        <v>44586</v>
      </c>
      <c r="IL15" s="69">
        <v>920.3</v>
      </c>
      <c r="IM15" s="70" t="s">
        <v>585</v>
      </c>
      <c r="IN15" s="71">
        <v>32</v>
      </c>
      <c r="IO15" s="610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6" t="s">
        <v>595</v>
      </c>
      <c r="IX15" s="275">
        <v>32</v>
      </c>
      <c r="IY15" s="334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1">
        <v>44589</v>
      </c>
      <c r="JF15" s="92">
        <v>912.2</v>
      </c>
      <c r="JG15" s="70" t="s">
        <v>608</v>
      </c>
      <c r="JH15" s="71">
        <v>32</v>
      </c>
      <c r="JI15" s="610">
        <f t="shared" si="30"/>
        <v>29190.400000000001</v>
      </c>
      <c r="JJ15" s="69"/>
      <c r="JL15" s="106"/>
      <c r="JM15" s="15">
        <v>8</v>
      </c>
      <c r="JN15" s="92">
        <v>929.9</v>
      </c>
      <c r="JO15" s="337">
        <v>44588</v>
      </c>
      <c r="JP15" s="92">
        <v>929.9</v>
      </c>
      <c r="JQ15" s="70" t="s">
        <v>601</v>
      </c>
      <c r="JR15" s="71">
        <v>32</v>
      </c>
      <c r="JS15" s="610">
        <f t="shared" si="31"/>
        <v>29756.799999999999</v>
      </c>
      <c r="JV15" s="106"/>
      <c r="JW15" s="15">
        <v>8</v>
      </c>
      <c r="JX15" s="69">
        <v>919.43</v>
      </c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>
        <v>44566</v>
      </c>
      <c r="P16" s="92">
        <v>922.1</v>
      </c>
      <c r="Q16" s="95" t="s">
        <v>460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2">
        <v>44566</v>
      </c>
      <c r="Z16" s="288">
        <v>933.9</v>
      </c>
      <c r="AA16" s="399" t="s">
        <v>467</v>
      </c>
      <c r="AB16" s="275">
        <v>34</v>
      </c>
      <c r="AC16" s="334">
        <f t="shared" si="7"/>
        <v>31752.6</v>
      </c>
      <c r="AF16" s="106"/>
      <c r="AG16" s="15">
        <v>9</v>
      </c>
      <c r="AH16" s="92">
        <v>885.9</v>
      </c>
      <c r="AI16" s="337">
        <v>44565</v>
      </c>
      <c r="AJ16" s="92">
        <v>885.9</v>
      </c>
      <c r="AK16" s="95" t="s">
        <v>445</v>
      </c>
      <c r="AL16" s="71">
        <v>34</v>
      </c>
      <c r="AM16" s="613">
        <f t="shared" si="8"/>
        <v>30120.6</v>
      </c>
      <c r="AP16" s="106"/>
      <c r="AQ16" s="15">
        <v>9</v>
      </c>
      <c r="AR16" s="331">
        <v>954.81</v>
      </c>
      <c r="AS16" s="342">
        <v>44568</v>
      </c>
      <c r="AT16" s="331">
        <v>954.81</v>
      </c>
      <c r="AU16" s="330" t="s">
        <v>476</v>
      </c>
      <c r="AV16" s="275">
        <v>34</v>
      </c>
      <c r="AW16" s="334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473</v>
      </c>
      <c r="BF16" s="393">
        <v>34</v>
      </c>
      <c r="BG16" s="629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483</v>
      </c>
      <c r="BP16" s="393">
        <v>34</v>
      </c>
      <c r="BQ16" s="825">
        <f t="shared" si="11"/>
        <v>30997.800000000003</v>
      </c>
      <c r="BT16" s="106"/>
      <c r="BU16" s="272">
        <v>9</v>
      </c>
      <c r="BV16" s="288">
        <v>960.7</v>
      </c>
      <c r="BW16" s="394">
        <v>44569</v>
      </c>
      <c r="BX16" s="288">
        <v>960.7</v>
      </c>
      <c r="BY16" s="395" t="s">
        <v>488</v>
      </c>
      <c r="BZ16" s="396">
        <v>33</v>
      </c>
      <c r="CA16" s="610">
        <f t="shared" si="12"/>
        <v>31703.100000000002</v>
      </c>
      <c r="CD16" s="873"/>
      <c r="CE16" s="15">
        <v>9</v>
      </c>
      <c r="CF16" s="92">
        <v>940.3</v>
      </c>
      <c r="CG16" s="394">
        <v>44571</v>
      </c>
      <c r="CH16" s="92">
        <v>940.3</v>
      </c>
      <c r="CI16" s="397" t="s">
        <v>493</v>
      </c>
      <c r="CJ16" s="396">
        <v>33</v>
      </c>
      <c r="CK16" s="610">
        <f t="shared" si="13"/>
        <v>31029.899999999998</v>
      </c>
      <c r="CN16" s="94"/>
      <c r="CO16" s="15">
        <v>9</v>
      </c>
      <c r="CP16" s="92">
        <v>908.5</v>
      </c>
      <c r="CQ16" s="394">
        <v>44572</v>
      </c>
      <c r="CR16" s="92">
        <v>908.5</v>
      </c>
      <c r="CS16" s="397" t="s">
        <v>500</v>
      </c>
      <c r="CT16" s="396">
        <v>31</v>
      </c>
      <c r="CU16" s="618">
        <f t="shared" si="48"/>
        <v>28163.5</v>
      </c>
      <c r="CX16" s="106"/>
      <c r="CY16" s="15">
        <v>9</v>
      </c>
      <c r="CZ16" s="92">
        <v>944.8</v>
      </c>
      <c r="DA16" s="337">
        <v>44573</v>
      </c>
      <c r="DB16" s="92">
        <v>944.8</v>
      </c>
      <c r="DC16" s="95" t="s">
        <v>504</v>
      </c>
      <c r="DD16" s="71">
        <v>31</v>
      </c>
      <c r="DE16" s="610">
        <f t="shared" si="14"/>
        <v>29288.799999999999</v>
      </c>
      <c r="DH16" s="106"/>
      <c r="DI16" s="15">
        <v>9</v>
      </c>
      <c r="DJ16" s="92">
        <v>899.02</v>
      </c>
      <c r="DK16" s="394">
        <v>44573</v>
      </c>
      <c r="DL16" s="92">
        <v>899.02</v>
      </c>
      <c r="DM16" s="397" t="s">
        <v>494</v>
      </c>
      <c r="DN16" s="396">
        <v>31</v>
      </c>
      <c r="DO16" s="618">
        <f t="shared" si="15"/>
        <v>27869.62</v>
      </c>
      <c r="DR16" s="106"/>
      <c r="DS16" s="15">
        <v>9</v>
      </c>
      <c r="DT16" s="92">
        <v>936.2</v>
      </c>
      <c r="DU16" s="394">
        <v>44574</v>
      </c>
      <c r="DV16" s="92">
        <v>936.2</v>
      </c>
      <c r="DW16" s="397" t="s">
        <v>510</v>
      </c>
      <c r="DX16" s="396">
        <v>31</v>
      </c>
      <c r="DY16" s="610">
        <f t="shared" si="16"/>
        <v>29022.2</v>
      </c>
      <c r="EB16" s="106"/>
      <c r="EC16" s="15">
        <v>9</v>
      </c>
      <c r="ED16" s="69">
        <v>908.5</v>
      </c>
      <c r="EE16" s="351">
        <v>44575</v>
      </c>
      <c r="EF16" s="69">
        <v>908.5</v>
      </c>
      <c r="EG16" s="70" t="s">
        <v>516</v>
      </c>
      <c r="EH16" s="71">
        <v>31</v>
      </c>
      <c r="EI16" s="610">
        <f t="shared" si="17"/>
        <v>28163.5</v>
      </c>
      <c r="EL16" s="443"/>
      <c r="EM16" s="15">
        <v>9</v>
      </c>
      <c r="EN16" s="288">
        <v>926.7</v>
      </c>
      <c r="EO16" s="342">
        <v>44576</v>
      </c>
      <c r="EP16" s="288">
        <v>926.7</v>
      </c>
      <c r="EQ16" s="274" t="s">
        <v>527</v>
      </c>
      <c r="ER16" s="275">
        <v>31</v>
      </c>
      <c r="ES16" s="610">
        <f t="shared" si="18"/>
        <v>28727.7</v>
      </c>
      <c r="EV16" s="106"/>
      <c r="EW16" s="15">
        <v>9</v>
      </c>
      <c r="EX16" s="273">
        <v>856.38</v>
      </c>
      <c r="EY16" s="529">
        <v>44576</v>
      </c>
      <c r="EZ16" s="273">
        <v>856.38</v>
      </c>
      <c r="FA16" s="274" t="s">
        <v>530</v>
      </c>
      <c r="FB16" s="275">
        <v>31</v>
      </c>
      <c r="FC16" s="334">
        <f t="shared" si="19"/>
        <v>26547.78</v>
      </c>
      <c r="FF16" s="443"/>
      <c r="FG16" s="15">
        <v>9</v>
      </c>
      <c r="FH16" s="288">
        <v>929.86</v>
      </c>
      <c r="FI16" s="342">
        <v>44578</v>
      </c>
      <c r="FJ16" s="288">
        <v>929.86</v>
      </c>
      <c r="FK16" s="274" t="s">
        <v>537</v>
      </c>
      <c r="FL16" s="275">
        <v>31</v>
      </c>
      <c r="FM16" s="610">
        <f t="shared" si="20"/>
        <v>28825.66</v>
      </c>
      <c r="FP16" s="106"/>
      <c r="FQ16" s="15">
        <v>9</v>
      </c>
      <c r="FR16" s="92">
        <v>888.5</v>
      </c>
      <c r="FS16" s="337">
        <v>44579</v>
      </c>
      <c r="FT16" s="92">
        <v>888.5</v>
      </c>
      <c r="FU16" s="70" t="s">
        <v>546</v>
      </c>
      <c r="FV16" s="71">
        <v>31</v>
      </c>
      <c r="FW16" s="610">
        <f t="shared" si="21"/>
        <v>27543.5</v>
      </c>
      <c r="FZ16" s="106"/>
      <c r="GA16" s="15">
        <v>9</v>
      </c>
      <c r="GB16" s="69">
        <v>969.78</v>
      </c>
      <c r="GC16" s="529">
        <v>44580</v>
      </c>
      <c r="GD16" s="69">
        <v>969.78</v>
      </c>
      <c r="GE16" s="274" t="s">
        <v>552</v>
      </c>
      <c r="GF16" s="275">
        <v>32</v>
      </c>
      <c r="GG16" s="334">
        <f t="shared" si="22"/>
        <v>31032.959999999999</v>
      </c>
      <c r="GJ16" s="106"/>
      <c r="GK16" s="15">
        <v>9</v>
      </c>
      <c r="GL16" s="507">
        <v>962.97</v>
      </c>
      <c r="GM16" s="337">
        <v>44581</v>
      </c>
      <c r="GN16" s="507">
        <v>962.97</v>
      </c>
      <c r="GO16" s="95" t="s">
        <v>557</v>
      </c>
      <c r="GP16" s="71">
        <v>32</v>
      </c>
      <c r="GQ16" s="610">
        <f t="shared" si="23"/>
        <v>30815.040000000001</v>
      </c>
      <c r="GT16" s="106"/>
      <c r="GU16" s="15">
        <v>9</v>
      </c>
      <c r="GV16" s="288">
        <v>906.3</v>
      </c>
      <c r="GW16" s="342">
        <v>44582</v>
      </c>
      <c r="GX16" s="288">
        <v>906.3</v>
      </c>
      <c r="GY16" s="330" t="s">
        <v>562</v>
      </c>
      <c r="GZ16" s="275">
        <v>32</v>
      </c>
      <c r="HA16" s="610">
        <f t="shared" si="24"/>
        <v>29001.599999999999</v>
      </c>
      <c r="HD16" s="106"/>
      <c r="HE16" s="15">
        <v>9</v>
      </c>
      <c r="HF16" s="92">
        <v>927.6</v>
      </c>
      <c r="HG16" s="337">
        <v>44583</v>
      </c>
      <c r="HH16" s="92">
        <v>927.6</v>
      </c>
      <c r="HI16" s="95" t="s">
        <v>569</v>
      </c>
      <c r="HJ16" s="71">
        <v>32</v>
      </c>
      <c r="HK16" s="610">
        <f t="shared" si="25"/>
        <v>29683.200000000001</v>
      </c>
      <c r="HN16" s="106"/>
      <c r="HO16" s="15">
        <v>9</v>
      </c>
      <c r="HP16" s="288">
        <v>938</v>
      </c>
      <c r="HQ16" s="342">
        <v>44586</v>
      </c>
      <c r="HR16" s="288">
        <v>938</v>
      </c>
      <c r="HS16" s="399" t="s">
        <v>589</v>
      </c>
      <c r="HT16" s="275">
        <v>32</v>
      </c>
      <c r="HU16" s="610">
        <f t="shared" si="26"/>
        <v>30016</v>
      </c>
      <c r="HX16" s="94"/>
      <c r="HY16" s="15">
        <v>9</v>
      </c>
      <c r="HZ16" s="69">
        <v>915.3</v>
      </c>
      <c r="IA16" s="351">
        <v>44586</v>
      </c>
      <c r="IB16" s="69">
        <v>915.3</v>
      </c>
      <c r="IC16" s="70" t="s">
        <v>580</v>
      </c>
      <c r="ID16" s="71">
        <v>32</v>
      </c>
      <c r="IE16" s="610">
        <f t="shared" si="27"/>
        <v>29289.599999999999</v>
      </c>
      <c r="IH16" s="94"/>
      <c r="II16" s="15">
        <v>9</v>
      </c>
      <c r="IJ16" s="69">
        <v>908.5</v>
      </c>
      <c r="IK16" s="351">
        <v>44586</v>
      </c>
      <c r="IL16" s="69">
        <v>908.5</v>
      </c>
      <c r="IM16" s="70" t="s">
        <v>585</v>
      </c>
      <c r="IN16" s="71">
        <v>32</v>
      </c>
      <c r="IO16" s="610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6" t="s">
        <v>593</v>
      </c>
      <c r="IX16" s="275">
        <v>32</v>
      </c>
      <c r="IY16" s="334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1">
        <v>44589</v>
      </c>
      <c r="JF16" s="92">
        <v>913.1</v>
      </c>
      <c r="JG16" s="70" t="s">
        <v>608</v>
      </c>
      <c r="JH16" s="71">
        <v>32</v>
      </c>
      <c r="JI16" s="610">
        <f t="shared" si="30"/>
        <v>29219.200000000001</v>
      </c>
      <c r="JJ16" s="69"/>
      <c r="JL16" s="106"/>
      <c r="JM16" s="15">
        <v>9</v>
      </c>
      <c r="JN16" s="92">
        <v>940.3</v>
      </c>
      <c r="JO16" s="337">
        <v>44588</v>
      </c>
      <c r="JP16" s="92">
        <v>940.3</v>
      </c>
      <c r="JQ16" s="70" t="s">
        <v>601</v>
      </c>
      <c r="JR16" s="71">
        <v>32</v>
      </c>
      <c r="JS16" s="610">
        <f t="shared" si="31"/>
        <v>30089.599999999999</v>
      </c>
      <c r="JV16" s="106"/>
      <c r="JW16" s="15">
        <v>9</v>
      </c>
      <c r="JX16" s="69">
        <v>932.58</v>
      </c>
      <c r="JY16" s="351">
        <v>44589</v>
      </c>
      <c r="JZ16" s="69">
        <v>932.58</v>
      </c>
      <c r="KA16" s="70" t="s">
        <v>610</v>
      </c>
      <c r="KB16" s="71">
        <v>32</v>
      </c>
      <c r="KC16" s="610">
        <f t="shared" si="32"/>
        <v>29842.560000000001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>
        <v>44566</v>
      </c>
      <c r="P17" s="92">
        <v>901.7</v>
      </c>
      <c r="Q17" s="95" t="s">
        <v>460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2">
        <v>44566</v>
      </c>
      <c r="Z17" s="288">
        <v>880</v>
      </c>
      <c r="AA17" s="399" t="s">
        <v>464</v>
      </c>
      <c r="AB17" s="275">
        <v>34</v>
      </c>
      <c r="AC17" s="334">
        <f t="shared" si="7"/>
        <v>29920</v>
      </c>
      <c r="AF17" s="106"/>
      <c r="AG17" s="15">
        <v>10</v>
      </c>
      <c r="AH17" s="92">
        <v>929.9</v>
      </c>
      <c r="AI17" s="337">
        <v>44565</v>
      </c>
      <c r="AJ17" s="92">
        <v>929.9</v>
      </c>
      <c r="AK17" s="95" t="s">
        <v>445</v>
      </c>
      <c r="AL17" s="71">
        <v>34</v>
      </c>
      <c r="AM17" s="613">
        <f t="shared" si="8"/>
        <v>31616.6</v>
      </c>
      <c r="AP17" s="106"/>
      <c r="AQ17" s="15">
        <v>10</v>
      </c>
      <c r="AR17" s="331">
        <v>972.95</v>
      </c>
      <c r="AS17" s="342">
        <v>44568</v>
      </c>
      <c r="AT17" s="331">
        <v>972.95</v>
      </c>
      <c r="AU17" s="330" t="s">
        <v>476</v>
      </c>
      <c r="AV17" s="275">
        <v>34</v>
      </c>
      <c r="AW17" s="334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472</v>
      </c>
      <c r="BF17" s="393">
        <v>34</v>
      </c>
      <c r="BG17" s="629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483</v>
      </c>
      <c r="BP17" s="393">
        <v>34</v>
      </c>
      <c r="BQ17" s="825">
        <f t="shared" si="11"/>
        <v>31660.800000000003</v>
      </c>
      <c r="BT17" s="106"/>
      <c r="BU17" s="272">
        <v>10</v>
      </c>
      <c r="BV17" s="273">
        <v>966.6</v>
      </c>
      <c r="BW17" s="394">
        <v>44569</v>
      </c>
      <c r="BX17" s="273">
        <v>966.6</v>
      </c>
      <c r="BY17" s="395" t="s">
        <v>488</v>
      </c>
      <c r="BZ17" s="396">
        <v>33</v>
      </c>
      <c r="CA17" s="610">
        <f t="shared" si="12"/>
        <v>31897.8</v>
      </c>
      <c r="CD17" s="873"/>
      <c r="CE17" s="15">
        <v>10</v>
      </c>
      <c r="CF17" s="92">
        <v>915.8</v>
      </c>
      <c r="CG17" s="394">
        <v>44571</v>
      </c>
      <c r="CH17" s="92">
        <v>915.8</v>
      </c>
      <c r="CI17" s="397" t="s">
        <v>493</v>
      </c>
      <c r="CJ17" s="396">
        <v>33</v>
      </c>
      <c r="CK17" s="610">
        <f t="shared" si="13"/>
        <v>30221.399999999998</v>
      </c>
      <c r="CN17" s="94"/>
      <c r="CO17" s="15">
        <v>10</v>
      </c>
      <c r="CP17" s="92">
        <v>894</v>
      </c>
      <c r="CQ17" s="394">
        <v>44572</v>
      </c>
      <c r="CR17" s="92">
        <v>894</v>
      </c>
      <c r="CS17" s="397" t="s">
        <v>500</v>
      </c>
      <c r="CT17" s="396">
        <v>31</v>
      </c>
      <c r="CU17" s="618">
        <f t="shared" si="48"/>
        <v>27714</v>
      </c>
      <c r="CX17" s="106"/>
      <c r="CY17" s="15">
        <v>10</v>
      </c>
      <c r="CZ17" s="92">
        <v>936.7</v>
      </c>
      <c r="DA17" s="337">
        <v>44573</v>
      </c>
      <c r="DB17" s="92">
        <v>936.7</v>
      </c>
      <c r="DC17" s="95" t="s">
        <v>504</v>
      </c>
      <c r="DD17" s="71">
        <v>31</v>
      </c>
      <c r="DE17" s="610">
        <f t="shared" si="14"/>
        <v>29037.7</v>
      </c>
      <c r="DH17" s="106"/>
      <c r="DI17" s="15">
        <v>10</v>
      </c>
      <c r="DJ17" s="69">
        <v>873.61</v>
      </c>
      <c r="DK17" s="394">
        <v>44573</v>
      </c>
      <c r="DL17" s="69">
        <v>873.61</v>
      </c>
      <c r="DM17" s="397" t="s">
        <v>494</v>
      </c>
      <c r="DN17" s="396">
        <v>31</v>
      </c>
      <c r="DO17" s="618">
        <f t="shared" si="15"/>
        <v>27081.91</v>
      </c>
      <c r="DR17" s="106"/>
      <c r="DS17" s="15">
        <v>10</v>
      </c>
      <c r="DT17" s="69">
        <v>899.9</v>
      </c>
      <c r="DU17" s="394">
        <v>44574</v>
      </c>
      <c r="DV17" s="69">
        <v>899.9</v>
      </c>
      <c r="DW17" s="397" t="s">
        <v>510</v>
      </c>
      <c r="DX17" s="396">
        <v>31</v>
      </c>
      <c r="DY17" s="610">
        <f t="shared" si="16"/>
        <v>27896.899999999998</v>
      </c>
      <c r="EB17" s="106"/>
      <c r="EC17" s="15">
        <v>10</v>
      </c>
      <c r="ED17" s="69">
        <v>900.4</v>
      </c>
      <c r="EE17" s="351">
        <v>44575</v>
      </c>
      <c r="EF17" s="69">
        <v>900.4</v>
      </c>
      <c r="EG17" s="70" t="s">
        <v>516</v>
      </c>
      <c r="EH17" s="71">
        <v>31</v>
      </c>
      <c r="EI17" s="610">
        <f t="shared" si="17"/>
        <v>27912.399999999998</v>
      </c>
      <c r="EL17" s="106"/>
      <c r="EM17" s="15">
        <v>10</v>
      </c>
      <c r="EN17" s="288">
        <v>923.5</v>
      </c>
      <c r="EO17" s="342">
        <v>44576</v>
      </c>
      <c r="EP17" s="288">
        <v>923.5</v>
      </c>
      <c r="EQ17" s="274" t="s">
        <v>525</v>
      </c>
      <c r="ER17" s="275">
        <v>31</v>
      </c>
      <c r="ES17" s="610">
        <f t="shared" si="18"/>
        <v>28628.5</v>
      </c>
      <c r="EV17" s="106"/>
      <c r="EW17" s="15">
        <v>10</v>
      </c>
      <c r="EX17" s="273">
        <v>869.53</v>
      </c>
      <c r="EY17" s="529">
        <v>44576</v>
      </c>
      <c r="EZ17" s="273">
        <v>869.53</v>
      </c>
      <c r="FA17" s="274" t="s">
        <v>530</v>
      </c>
      <c r="FB17" s="275">
        <v>31</v>
      </c>
      <c r="FC17" s="334">
        <f t="shared" si="19"/>
        <v>26955.43</v>
      </c>
      <c r="FF17" s="106"/>
      <c r="FG17" s="15">
        <v>10</v>
      </c>
      <c r="FH17" s="288">
        <v>939.84</v>
      </c>
      <c r="FI17" s="342">
        <v>44578</v>
      </c>
      <c r="FJ17" s="288">
        <v>939.84</v>
      </c>
      <c r="FK17" s="274" t="s">
        <v>537</v>
      </c>
      <c r="FL17" s="275">
        <v>31</v>
      </c>
      <c r="FM17" s="610">
        <f t="shared" si="20"/>
        <v>29135.040000000001</v>
      </c>
      <c r="FP17" s="106"/>
      <c r="FQ17" s="15">
        <v>10</v>
      </c>
      <c r="FR17" s="92">
        <v>869.5</v>
      </c>
      <c r="FS17" s="337">
        <v>44579</v>
      </c>
      <c r="FT17" s="92">
        <v>869.5</v>
      </c>
      <c r="FU17" s="70" t="s">
        <v>546</v>
      </c>
      <c r="FV17" s="71">
        <v>31</v>
      </c>
      <c r="FW17" s="610">
        <f t="shared" si="21"/>
        <v>26954.5</v>
      </c>
      <c r="FZ17" s="106"/>
      <c r="GA17" s="15">
        <v>10</v>
      </c>
      <c r="GB17" s="69">
        <v>975.22</v>
      </c>
      <c r="GC17" s="529">
        <v>44580</v>
      </c>
      <c r="GD17" s="69">
        <v>975.22</v>
      </c>
      <c r="GE17" s="274" t="s">
        <v>552</v>
      </c>
      <c r="GF17" s="275">
        <v>32</v>
      </c>
      <c r="GG17" s="334">
        <f t="shared" si="22"/>
        <v>31207.040000000001</v>
      </c>
      <c r="GJ17" s="106"/>
      <c r="GK17" s="15">
        <v>10</v>
      </c>
      <c r="GL17" s="507">
        <v>929.41</v>
      </c>
      <c r="GM17" s="337">
        <v>44581</v>
      </c>
      <c r="GN17" s="507">
        <v>929.41</v>
      </c>
      <c r="GO17" s="95" t="s">
        <v>557</v>
      </c>
      <c r="GP17" s="71">
        <v>32</v>
      </c>
      <c r="GQ17" s="610">
        <f t="shared" si="23"/>
        <v>29741.119999999999</v>
      </c>
      <c r="GT17" s="106"/>
      <c r="GU17" s="15">
        <v>10</v>
      </c>
      <c r="GV17" s="288">
        <v>912.2</v>
      </c>
      <c r="GW17" s="342">
        <v>44582</v>
      </c>
      <c r="GX17" s="288">
        <v>912.2</v>
      </c>
      <c r="GY17" s="330" t="s">
        <v>562</v>
      </c>
      <c r="GZ17" s="275">
        <v>32</v>
      </c>
      <c r="HA17" s="610">
        <f t="shared" si="24"/>
        <v>29190.400000000001</v>
      </c>
      <c r="HD17" s="106"/>
      <c r="HE17" s="15">
        <v>10</v>
      </c>
      <c r="HF17" s="92">
        <v>881.8</v>
      </c>
      <c r="HG17" s="337">
        <v>44583</v>
      </c>
      <c r="HH17" s="92">
        <v>881.8</v>
      </c>
      <c r="HI17" s="95" t="s">
        <v>569</v>
      </c>
      <c r="HJ17" s="71">
        <v>32</v>
      </c>
      <c r="HK17" s="610">
        <f t="shared" si="25"/>
        <v>28217.599999999999</v>
      </c>
      <c r="HN17" s="106"/>
      <c r="HO17" s="15">
        <v>10</v>
      </c>
      <c r="HP17" s="288">
        <v>917.6</v>
      </c>
      <c r="HQ17" s="342">
        <v>44586</v>
      </c>
      <c r="HR17" s="288">
        <v>917.6</v>
      </c>
      <c r="HS17" s="399" t="s">
        <v>571</v>
      </c>
      <c r="HT17" s="275">
        <v>32</v>
      </c>
      <c r="HU17" s="610">
        <f t="shared" si="26"/>
        <v>29363.200000000001</v>
      </c>
      <c r="HX17" s="94"/>
      <c r="HY17" s="15">
        <v>10</v>
      </c>
      <c r="HZ17" s="69">
        <v>900.8</v>
      </c>
      <c r="IA17" s="351">
        <v>44586</v>
      </c>
      <c r="IB17" s="69">
        <v>900.8</v>
      </c>
      <c r="IC17" s="70" t="s">
        <v>580</v>
      </c>
      <c r="ID17" s="71">
        <v>32</v>
      </c>
      <c r="IE17" s="610">
        <f t="shared" si="27"/>
        <v>28825.599999999999</v>
      </c>
      <c r="IH17" s="94"/>
      <c r="II17" s="15">
        <v>10</v>
      </c>
      <c r="IJ17" s="69">
        <v>928</v>
      </c>
      <c r="IK17" s="351">
        <v>44586</v>
      </c>
      <c r="IL17" s="69">
        <v>928</v>
      </c>
      <c r="IM17" s="70" t="s">
        <v>585</v>
      </c>
      <c r="IN17" s="71">
        <v>32</v>
      </c>
      <c r="IO17" s="610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6" t="s">
        <v>593</v>
      </c>
      <c r="IX17" s="275">
        <v>32</v>
      </c>
      <c r="IY17" s="334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1">
        <v>44589</v>
      </c>
      <c r="JF17" s="92">
        <v>925.8</v>
      </c>
      <c r="JG17" s="70" t="s">
        <v>608</v>
      </c>
      <c r="JH17" s="71">
        <v>32</v>
      </c>
      <c r="JI17" s="610">
        <f t="shared" si="30"/>
        <v>29625.599999999999</v>
      </c>
      <c r="JJ17" s="69"/>
      <c r="JL17" s="106"/>
      <c r="JM17" s="15">
        <v>10</v>
      </c>
      <c r="JN17" s="92">
        <v>897.2</v>
      </c>
      <c r="JO17" s="337">
        <v>44588</v>
      </c>
      <c r="JP17" s="92">
        <v>897.2</v>
      </c>
      <c r="JQ17" s="70" t="s">
        <v>601</v>
      </c>
      <c r="JR17" s="71">
        <v>32</v>
      </c>
      <c r="JS17" s="610">
        <f t="shared" si="31"/>
        <v>28710.400000000001</v>
      </c>
      <c r="JV17" s="106"/>
      <c r="JW17" s="15">
        <v>10</v>
      </c>
      <c r="JX17" s="69">
        <v>938.02</v>
      </c>
      <c r="JY17" s="351">
        <v>44589</v>
      </c>
      <c r="JZ17" s="69">
        <v>938.02</v>
      </c>
      <c r="KA17" s="70" t="s">
        <v>610</v>
      </c>
      <c r="KB17" s="71">
        <v>32</v>
      </c>
      <c r="KC17" s="610">
        <f t="shared" si="32"/>
        <v>30016.639999999999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>
        <v>44566</v>
      </c>
      <c r="P18" s="92">
        <v>917.6</v>
      </c>
      <c r="Q18" s="95" t="s">
        <v>466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2">
        <v>44566</v>
      </c>
      <c r="Z18" s="288">
        <v>932.1</v>
      </c>
      <c r="AA18" s="399" t="s">
        <v>464</v>
      </c>
      <c r="AB18" s="275">
        <v>34</v>
      </c>
      <c r="AC18" s="334">
        <f t="shared" si="7"/>
        <v>31691.4</v>
      </c>
      <c r="AF18" s="106"/>
      <c r="AG18" s="15">
        <v>11</v>
      </c>
      <c r="AH18" s="69">
        <v>933.9</v>
      </c>
      <c r="AI18" s="337">
        <v>44566</v>
      </c>
      <c r="AJ18" s="69">
        <v>933.9</v>
      </c>
      <c r="AK18" s="95" t="s">
        <v>454</v>
      </c>
      <c r="AL18" s="71">
        <v>34</v>
      </c>
      <c r="AM18" s="613">
        <f t="shared" si="8"/>
        <v>31752.6</v>
      </c>
      <c r="AP18" s="106"/>
      <c r="AQ18" s="15">
        <v>11</v>
      </c>
      <c r="AR18" s="331">
        <v>952.09</v>
      </c>
      <c r="AS18" s="342">
        <v>44568</v>
      </c>
      <c r="AT18" s="331">
        <v>952.09</v>
      </c>
      <c r="AU18" s="330" t="s">
        <v>476</v>
      </c>
      <c r="AV18" s="275">
        <v>34</v>
      </c>
      <c r="AW18" s="334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472</v>
      </c>
      <c r="BF18" s="393">
        <v>34</v>
      </c>
      <c r="BG18" s="629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487</v>
      </c>
      <c r="BP18" s="393">
        <v>34</v>
      </c>
      <c r="BQ18" s="825">
        <f t="shared" si="11"/>
        <v>30457.199999999997</v>
      </c>
      <c r="BT18" s="106"/>
      <c r="BU18" s="272">
        <v>11</v>
      </c>
      <c r="BV18" s="288">
        <v>935.3</v>
      </c>
      <c r="BW18" s="394">
        <v>44569</v>
      </c>
      <c r="BX18" s="288">
        <v>935.3</v>
      </c>
      <c r="BY18" s="395" t="s">
        <v>489</v>
      </c>
      <c r="BZ18" s="396">
        <v>33</v>
      </c>
      <c r="CA18" s="610">
        <f t="shared" si="12"/>
        <v>30864.899999999998</v>
      </c>
      <c r="CD18" s="873"/>
      <c r="CE18" s="15">
        <v>11</v>
      </c>
      <c r="CF18" s="69">
        <v>908.5</v>
      </c>
      <c r="CG18" s="394">
        <v>44571</v>
      </c>
      <c r="CH18" s="69">
        <v>908.5</v>
      </c>
      <c r="CI18" s="397" t="s">
        <v>496</v>
      </c>
      <c r="CJ18" s="396">
        <v>33</v>
      </c>
      <c r="CK18" s="610">
        <f t="shared" si="13"/>
        <v>29980.5</v>
      </c>
      <c r="CN18" s="94"/>
      <c r="CO18" s="15">
        <v>11</v>
      </c>
      <c r="CP18" s="69">
        <v>890.34</v>
      </c>
      <c r="CQ18" s="394">
        <v>44572</v>
      </c>
      <c r="CR18" s="69">
        <v>890.34</v>
      </c>
      <c r="CS18" s="397" t="s">
        <v>499</v>
      </c>
      <c r="CT18" s="396">
        <v>31</v>
      </c>
      <c r="CU18" s="618">
        <f t="shared" si="48"/>
        <v>27600.54</v>
      </c>
      <c r="CX18" s="106"/>
      <c r="CY18" s="15">
        <v>11</v>
      </c>
      <c r="CZ18" s="92">
        <v>918.5</v>
      </c>
      <c r="DA18" s="337">
        <v>44573</v>
      </c>
      <c r="DB18" s="92">
        <v>918.5</v>
      </c>
      <c r="DC18" s="95" t="s">
        <v>507</v>
      </c>
      <c r="DD18" s="71">
        <v>31</v>
      </c>
      <c r="DE18" s="610">
        <f t="shared" si="14"/>
        <v>28473.5</v>
      </c>
      <c r="DH18" s="106"/>
      <c r="DI18" s="15">
        <v>11</v>
      </c>
      <c r="DJ18" s="92">
        <v>923.51</v>
      </c>
      <c r="DK18" s="394">
        <v>44573</v>
      </c>
      <c r="DL18" s="92">
        <v>923.51</v>
      </c>
      <c r="DM18" s="397" t="s">
        <v>502</v>
      </c>
      <c r="DN18" s="396">
        <v>31</v>
      </c>
      <c r="DO18" s="618">
        <f t="shared" si="15"/>
        <v>28628.81</v>
      </c>
      <c r="DR18" s="106"/>
      <c r="DS18" s="15">
        <v>11</v>
      </c>
      <c r="DT18" s="92">
        <v>884</v>
      </c>
      <c r="DU18" s="394">
        <v>44574</v>
      </c>
      <c r="DV18" s="92">
        <v>884</v>
      </c>
      <c r="DW18" s="397" t="s">
        <v>495</v>
      </c>
      <c r="DX18" s="396">
        <v>31</v>
      </c>
      <c r="DY18" s="610">
        <f t="shared" si="16"/>
        <v>27404</v>
      </c>
      <c r="EB18" s="106"/>
      <c r="EC18" s="15">
        <v>11</v>
      </c>
      <c r="ED18" s="69">
        <v>908.1</v>
      </c>
      <c r="EE18" s="351">
        <v>44575</v>
      </c>
      <c r="EF18" s="69">
        <v>908.1</v>
      </c>
      <c r="EG18" s="70" t="s">
        <v>517</v>
      </c>
      <c r="EH18" s="71">
        <v>31</v>
      </c>
      <c r="EI18" s="610">
        <f t="shared" si="17"/>
        <v>28151.100000000002</v>
      </c>
      <c r="EL18" s="106"/>
      <c r="EM18" s="15">
        <v>11</v>
      </c>
      <c r="EN18" s="288">
        <v>899</v>
      </c>
      <c r="EO18" s="342">
        <v>44576</v>
      </c>
      <c r="EP18" s="288">
        <v>899</v>
      </c>
      <c r="EQ18" s="274" t="s">
        <v>527</v>
      </c>
      <c r="ER18" s="275">
        <v>31</v>
      </c>
      <c r="ES18" s="610">
        <f t="shared" si="18"/>
        <v>27869</v>
      </c>
      <c r="EV18" s="106"/>
      <c r="EW18" s="15">
        <v>11</v>
      </c>
      <c r="EX18" s="273">
        <v>906.73</v>
      </c>
      <c r="EY18" s="529">
        <v>44576</v>
      </c>
      <c r="EZ18" s="273">
        <v>906.73</v>
      </c>
      <c r="FA18" s="274" t="s">
        <v>531</v>
      </c>
      <c r="FB18" s="275">
        <v>31</v>
      </c>
      <c r="FC18" s="334">
        <f t="shared" si="19"/>
        <v>28108.63</v>
      </c>
      <c r="FF18" s="106"/>
      <c r="FG18" s="15">
        <v>11</v>
      </c>
      <c r="FH18" s="288">
        <v>942.56</v>
      </c>
      <c r="FI18" s="342">
        <v>44578</v>
      </c>
      <c r="FJ18" s="288">
        <v>942.56</v>
      </c>
      <c r="FK18" s="274" t="s">
        <v>538</v>
      </c>
      <c r="FL18" s="275">
        <v>31</v>
      </c>
      <c r="FM18" s="610">
        <f t="shared" si="20"/>
        <v>29219.359999999997</v>
      </c>
      <c r="FP18" s="106"/>
      <c r="FQ18" s="15">
        <v>11</v>
      </c>
      <c r="FR18" s="92">
        <v>833.5</v>
      </c>
      <c r="FS18" s="337">
        <v>44579</v>
      </c>
      <c r="FT18" s="92">
        <v>833.5</v>
      </c>
      <c r="FU18" s="70" t="s">
        <v>546</v>
      </c>
      <c r="FV18" s="71">
        <v>31</v>
      </c>
      <c r="FW18" s="610">
        <f t="shared" si="21"/>
        <v>25838.5</v>
      </c>
      <c r="FX18" s="71"/>
      <c r="FZ18" s="106"/>
      <c r="GA18" s="15">
        <v>11</v>
      </c>
      <c r="GB18" s="69">
        <v>968.87</v>
      </c>
      <c r="GC18" s="529">
        <v>44580</v>
      </c>
      <c r="GD18" s="69">
        <v>968.87</v>
      </c>
      <c r="GE18" s="274" t="s">
        <v>553</v>
      </c>
      <c r="GF18" s="275">
        <v>32</v>
      </c>
      <c r="GG18" s="334">
        <f t="shared" si="22"/>
        <v>31003.84</v>
      </c>
      <c r="GH18" s="71"/>
      <c r="GJ18" s="106"/>
      <c r="GK18" s="15">
        <v>11</v>
      </c>
      <c r="GL18" s="507">
        <v>929.41</v>
      </c>
      <c r="GM18" s="337">
        <v>44581</v>
      </c>
      <c r="GN18" s="507">
        <v>929.41</v>
      </c>
      <c r="GO18" s="95" t="s">
        <v>558</v>
      </c>
      <c r="GP18" s="71">
        <v>32</v>
      </c>
      <c r="GQ18" s="610">
        <f t="shared" si="23"/>
        <v>29741.119999999999</v>
      </c>
      <c r="GT18" s="106"/>
      <c r="GU18" s="15">
        <v>11</v>
      </c>
      <c r="GV18" s="288">
        <v>866.4</v>
      </c>
      <c r="GW18" s="342">
        <v>44582</v>
      </c>
      <c r="GX18" s="288">
        <v>866.4</v>
      </c>
      <c r="GY18" s="330" t="s">
        <v>565</v>
      </c>
      <c r="GZ18" s="275">
        <v>32</v>
      </c>
      <c r="HA18" s="610">
        <f t="shared" si="24"/>
        <v>27724.799999999999</v>
      </c>
      <c r="HD18" s="106"/>
      <c r="HE18" s="15">
        <v>11</v>
      </c>
      <c r="HF18" s="92">
        <v>868.2</v>
      </c>
      <c r="HG18" s="337">
        <v>44583</v>
      </c>
      <c r="HH18" s="92">
        <v>868.2</v>
      </c>
      <c r="HI18" s="95" t="s">
        <v>572</v>
      </c>
      <c r="HJ18" s="71">
        <v>32</v>
      </c>
      <c r="HK18" s="610">
        <f t="shared" si="25"/>
        <v>27782.400000000001</v>
      </c>
      <c r="HN18" s="106"/>
      <c r="HO18" s="15">
        <v>11</v>
      </c>
      <c r="HP18" s="288">
        <v>932.1</v>
      </c>
      <c r="HQ18" s="342">
        <v>44586</v>
      </c>
      <c r="HR18" s="288">
        <v>932.1</v>
      </c>
      <c r="HS18" s="399" t="s">
        <v>571</v>
      </c>
      <c r="HT18" s="275">
        <v>32</v>
      </c>
      <c r="HU18" s="610">
        <f t="shared" si="26"/>
        <v>29827.200000000001</v>
      </c>
      <c r="HX18" s="94"/>
      <c r="HY18" s="15">
        <v>11</v>
      </c>
      <c r="HZ18" s="69">
        <v>933</v>
      </c>
      <c r="IA18" s="351">
        <v>44586</v>
      </c>
      <c r="IB18" s="69">
        <v>933</v>
      </c>
      <c r="IC18" s="70" t="s">
        <v>581</v>
      </c>
      <c r="ID18" s="71">
        <v>32</v>
      </c>
      <c r="IE18" s="610">
        <f t="shared" si="27"/>
        <v>29856</v>
      </c>
      <c r="IH18" s="94"/>
      <c r="II18" s="15">
        <v>11</v>
      </c>
      <c r="IJ18" s="69">
        <v>910.8</v>
      </c>
      <c r="IK18" s="351">
        <v>44586</v>
      </c>
      <c r="IL18" s="69">
        <v>910.8</v>
      </c>
      <c r="IM18" s="70" t="s">
        <v>586</v>
      </c>
      <c r="IN18" s="71">
        <v>32</v>
      </c>
      <c r="IO18" s="610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6" t="s">
        <v>593</v>
      </c>
      <c r="IX18" s="275">
        <v>32</v>
      </c>
      <c r="IY18" s="334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1">
        <v>44589</v>
      </c>
      <c r="JF18" s="92">
        <v>924.9</v>
      </c>
      <c r="JG18" s="70" t="s">
        <v>608</v>
      </c>
      <c r="JH18" s="71">
        <v>32</v>
      </c>
      <c r="JI18" s="610">
        <f t="shared" si="30"/>
        <v>29596.799999999999</v>
      </c>
      <c r="JJ18" s="105"/>
      <c r="JL18" s="106"/>
      <c r="JM18" s="15">
        <v>11</v>
      </c>
      <c r="JN18" s="92">
        <v>919</v>
      </c>
      <c r="JO18" s="337">
        <v>44588</v>
      </c>
      <c r="JP18" s="92">
        <v>919</v>
      </c>
      <c r="JQ18" s="70" t="s">
        <v>602</v>
      </c>
      <c r="JR18" s="71">
        <v>32</v>
      </c>
      <c r="JS18" s="610">
        <f t="shared" si="31"/>
        <v>29408</v>
      </c>
      <c r="JV18" s="106"/>
      <c r="JW18" s="15">
        <v>11</v>
      </c>
      <c r="JX18" s="69">
        <v>939.84</v>
      </c>
      <c r="JY18" s="351">
        <v>44589</v>
      </c>
      <c r="JZ18" s="69">
        <v>939.84</v>
      </c>
      <c r="KA18" s="70" t="s">
        <v>610</v>
      </c>
      <c r="KB18" s="71">
        <v>32</v>
      </c>
      <c r="KC18" s="610">
        <f t="shared" si="32"/>
        <v>30074.880000000001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>
        <v>44566</v>
      </c>
      <c r="P19" s="92">
        <v>880.4</v>
      </c>
      <c r="Q19" s="95" t="s">
        <v>466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2">
        <v>44566</v>
      </c>
      <c r="Z19" s="288">
        <v>925.3</v>
      </c>
      <c r="AA19" s="399" t="s">
        <v>457</v>
      </c>
      <c r="AB19" s="275">
        <v>34</v>
      </c>
      <c r="AC19" s="334">
        <f t="shared" si="7"/>
        <v>31460.199999999997</v>
      </c>
      <c r="AF19" s="106"/>
      <c r="AG19" s="15">
        <v>12</v>
      </c>
      <c r="AH19" s="92">
        <v>934.4</v>
      </c>
      <c r="AI19" s="337">
        <v>44565</v>
      </c>
      <c r="AJ19" s="92">
        <v>934.4</v>
      </c>
      <c r="AK19" s="95" t="s">
        <v>450</v>
      </c>
      <c r="AL19" s="71">
        <v>34</v>
      </c>
      <c r="AM19" s="613">
        <f t="shared" si="8"/>
        <v>31769.599999999999</v>
      </c>
      <c r="AP19" s="106"/>
      <c r="AQ19" s="15">
        <v>12</v>
      </c>
      <c r="AR19" s="331">
        <v>974.31</v>
      </c>
      <c r="AS19" s="342">
        <v>44568</v>
      </c>
      <c r="AT19" s="331">
        <v>974.31</v>
      </c>
      <c r="AU19" s="330" t="s">
        <v>476</v>
      </c>
      <c r="AV19" s="275">
        <v>34</v>
      </c>
      <c r="AW19" s="334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468</v>
      </c>
      <c r="BF19" s="393">
        <v>34</v>
      </c>
      <c r="BG19" s="629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487</v>
      </c>
      <c r="BP19" s="393">
        <v>34</v>
      </c>
      <c r="BQ19" s="825">
        <f t="shared" si="11"/>
        <v>30552.400000000001</v>
      </c>
      <c r="BT19" s="106"/>
      <c r="BU19" s="272">
        <v>12</v>
      </c>
      <c r="BV19" s="288">
        <v>920.79</v>
      </c>
      <c r="BW19" s="394">
        <v>44569</v>
      </c>
      <c r="BX19" s="288">
        <v>920.79</v>
      </c>
      <c r="BY19" s="395" t="s">
        <v>489</v>
      </c>
      <c r="BZ19" s="396">
        <v>33</v>
      </c>
      <c r="CA19" s="610">
        <f t="shared" si="12"/>
        <v>30386.07</v>
      </c>
      <c r="CD19" s="873"/>
      <c r="CE19" s="15">
        <v>12</v>
      </c>
      <c r="CF19" s="92">
        <v>915.8</v>
      </c>
      <c r="CG19" s="394">
        <v>44571</v>
      </c>
      <c r="CH19" s="92">
        <v>915.8</v>
      </c>
      <c r="CI19" s="397" t="s">
        <v>497</v>
      </c>
      <c r="CJ19" s="396">
        <v>33</v>
      </c>
      <c r="CK19" s="610">
        <f t="shared" si="13"/>
        <v>30221.399999999998</v>
      </c>
      <c r="CN19" s="654"/>
      <c r="CO19" s="15">
        <v>12</v>
      </c>
      <c r="CP19" s="92">
        <v>884</v>
      </c>
      <c r="CQ19" s="394">
        <v>44572</v>
      </c>
      <c r="CR19" s="92">
        <v>884</v>
      </c>
      <c r="CS19" s="397" t="s">
        <v>499</v>
      </c>
      <c r="CT19" s="396">
        <v>31</v>
      </c>
      <c r="CU19" s="618">
        <f t="shared" si="48"/>
        <v>27404</v>
      </c>
      <c r="CX19" s="106"/>
      <c r="CY19" s="15">
        <v>12</v>
      </c>
      <c r="CZ19" s="92">
        <v>910.4</v>
      </c>
      <c r="DA19" s="337">
        <v>44573</v>
      </c>
      <c r="DB19" s="92">
        <v>910.4</v>
      </c>
      <c r="DC19" s="95" t="s">
        <v>507</v>
      </c>
      <c r="DD19" s="71">
        <v>31</v>
      </c>
      <c r="DE19" s="610">
        <f t="shared" si="14"/>
        <v>28222.399999999998</v>
      </c>
      <c r="DH19" s="106"/>
      <c r="DI19" s="15">
        <v>12</v>
      </c>
      <c r="DJ19" s="92">
        <v>929.86</v>
      </c>
      <c r="DK19" s="394">
        <v>44573</v>
      </c>
      <c r="DL19" s="92">
        <v>929.86</v>
      </c>
      <c r="DM19" s="397" t="s">
        <v>502</v>
      </c>
      <c r="DN19" s="396">
        <v>31</v>
      </c>
      <c r="DO19" s="618">
        <f t="shared" si="15"/>
        <v>28825.66</v>
      </c>
      <c r="DR19" s="106"/>
      <c r="DS19" s="15">
        <v>12</v>
      </c>
      <c r="DT19" s="92">
        <v>895.8</v>
      </c>
      <c r="DU19" s="394">
        <v>44574</v>
      </c>
      <c r="DV19" s="92">
        <v>895.8</v>
      </c>
      <c r="DW19" s="397" t="s">
        <v>495</v>
      </c>
      <c r="DX19" s="396">
        <v>31</v>
      </c>
      <c r="DY19" s="610">
        <f t="shared" si="16"/>
        <v>27769.8</v>
      </c>
      <c r="EB19" s="106"/>
      <c r="EC19" s="15">
        <v>12</v>
      </c>
      <c r="ED19" s="69">
        <v>906.3</v>
      </c>
      <c r="EE19" s="351">
        <v>44575</v>
      </c>
      <c r="EF19" s="69">
        <v>906.3</v>
      </c>
      <c r="EG19" s="70" t="s">
        <v>517</v>
      </c>
      <c r="EH19" s="71">
        <v>31</v>
      </c>
      <c r="EI19" s="610">
        <f t="shared" si="17"/>
        <v>28095.3</v>
      </c>
      <c r="EL19" s="106"/>
      <c r="EM19" s="15">
        <v>12</v>
      </c>
      <c r="EN19" s="288">
        <v>913.5</v>
      </c>
      <c r="EO19" s="342">
        <v>44576</v>
      </c>
      <c r="EP19" s="288">
        <v>913.5</v>
      </c>
      <c r="EQ19" s="274" t="s">
        <v>527</v>
      </c>
      <c r="ER19" s="275">
        <v>31</v>
      </c>
      <c r="ES19" s="610">
        <f t="shared" si="18"/>
        <v>28318.5</v>
      </c>
      <c r="EV19" s="106"/>
      <c r="EW19" s="15">
        <v>12</v>
      </c>
      <c r="EX19" s="273">
        <v>918.52</v>
      </c>
      <c r="EY19" s="529">
        <v>44576</v>
      </c>
      <c r="EZ19" s="273">
        <v>918.52</v>
      </c>
      <c r="FA19" s="274" t="s">
        <v>531</v>
      </c>
      <c r="FB19" s="275">
        <v>31</v>
      </c>
      <c r="FC19" s="334">
        <f t="shared" si="19"/>
        <v>28474.12</v>
      </c>
      <c r="FF19" s="106"/>
      <c r="FG19" s="15">
        <v>12</v>
      </c>
      <c r="FH19" s="288">
        <v>930.77</v>
      </c>
      <c r="FI19" s="342">
        <v>44578</v>
      </c>
      <c r="FJ19" s="288">
        <v>930.77</v>
      </c>
      <c r="FK19" s="274" t="s">
        <v>538</v>
      </c>
      <c r="FL19" s="275">
        <v>31</v>
      </c>
      <c r="FM19" s="610">
        <f t="shared" si="20"/>
        <v>28853.87</v>
      </c>
      <c r="FP19" s="106"/>
      <c r="FQ19" s="15">
        <v>12</v>
      </c>
      <c r="FR19" s="92">
        <v>888</v>
      </c>
      <c r="FS19" s="337">
        <v>44579</v>
      </c>
      <c r="FT19" s="92">
        <v>888</v>
      </c>
      <c r="FU19" s="70" t="s">
        <v>546</v>
      </c>
      <c r="FV19" s="71">
        <v>31</v>
      </c>
      <c r="FW19" s="610">
        <f t="shared" si="21"/>
        <v>27528</v>
      </c>
      <c r="FX19" s="71"/>
      <c r="FZ19" s="106"/>
      <c r="GA19" s="15">
        <v>12</v>
      </c>
      <c r="GB19" s="69">
        <v>928.5</v>
      </c>
      <c r="GC19" s="529">
        <v>44580</v>
      </c>
      <c r="GD19" s="69">
        <v>928.5</v>
      </c>
      <c r="GE19" s="274" t="s">
        <v>553</v>
      </c>
      <c r="GF19" s="275">
        <v>32</v>
      </c>
      <c r="GG19" s="334">
        <f t="shared" si="22"/>
        <v>29712</v>
      </c>
      <c r="GJ19" s="106"/>
      <c r="GK19" s="15">
        <v>12</v>
      </c>
      <c r="GL19" s="507">
        <v>925.78</v>
      </c>
      <c r="GM19" s="337">
        <v>44581</v>
      </c>
      <c r="GN19" s="507">
        <v>925.78</v>
      </c>
      <c r="GO19" s="95" t="s">
        <v>558</v>
      </c>
      <c r="GP19" s="71">
        <v>32</v>
      </c>
      <c r="GQ19" s="610">
        <f t="shared" si="23"/>
        <v>29624.959999999999</v>
      </c>
      <c r="GT19" s="106"/>
      <c r="GU19" s="15">
        <v>12</v>
      </c>
      <c r="GV19" s="288">
        <v>876.8</v>
      </c>
      <c r="GW19" s="342">
        <v>44582</v>
      </c>
      <c r="GX19" s="288">
        <v>876.8</v>
      </c>
      <c r="GY19" s="330" t="s">
        <v>565</v>
      </c>
      <c r="GZ19" s="275">
        <v>32</v>
      </c>
      <c r="HA19" s="610">
        <f t="shared" si="24"/>
        <v>28057.599999999999</v>
      </c>
      <c r="HD19" s="106"/>
      <c r="HE19" s="15">
        <v>12</v>
      </c>
      <c r="HF19" s="92">
        <v>936.2</v>
      </c>
      <c r="HG19" s="337">
        <v>44583</v>
      </c>
      <c r="HH19" s="92">
        <v>936.2</v>
      </c>
      <c r="HI19" s="95" t="s">
        <v>572</v>
      </c>
      <c r="HJ19" s="71">
        <v>32</v>
      </c>
      <c r="HK19" s="610">
        <f t="shared" si="25"/>
        <v>29958.400000000001</v>
      </c>
      <c r="HN19" s="106"/>
      <c r="HO19" s="15">
        <v>12</v>
      </c>
      <c r="HP19" s="288">
        <v>940.3</v>
      </c>
      <c r="HQ19" s="342">
        <v>44586</v>
      </c>
      <c r="HR19" s="288">
        <v>940.3</v>
      </c>
      <c r="HS19" s="399" t="s">
        <v>571</v>
      </c>
      <c r="HT19" s="275">
        <v>32</v>
      </c>
      <c r="HU19" s="610">
        <f t="shared" si="26"/>
        <v>30089.599999999999</v>
      </c>
      <c r="HX19" s="94"/>
      <c r="HY19" s="15">
        <v>12</v>
      </c>
      <c r="HZ19" s="69">
        <v>881.8</v>
      </c>
      <c r="IA19" s="351">
        <v>44586</v>
      </c>
      <c r="IB19" s="69">
        <v>881.8</v>
      </c>
      <c r="IC19" s="70" t="s">
        <v>581</v>
      </c>
      <c r="ID19" s="71">
        <v>32</v>
      </c>
      <c r="IE19" s="610">
        <f t="shared" si="27"/>
        <v>28217.599999999999</v>
      </c>
      <c r="IH19" s="94"/>
      <c r="II19" s="15">
        <v>12</v>
      </c>
      <c r="IJ19" s="69">
        <v>932.6</v>
      </c>
      <c r="IK19" s="351">
        <v>44586</v>
      </c>
      <c r="IL19" s="69">
        <v>932.6</v>
      </c>
      <c r="IM19" s="70" t="s">
        <v>586</v>
      </c>
      <c r="IN19" s="71">
        <v>32</v>
      </c>
      <c r="IO19" s="610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6" t="s">
        <v>593</v>
      </c>
      <c r="IX19" s="275">
        <v>32</v>
      </c>
      <c r="IY19" s="334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1">
        <v>44589</v>
      </c>
      <c r="JF19" s="92">
        <v>921.2</v>
      </c>
      <c r="JG19" s="70" t="s">
        <v>608</v>
      </c>
      <c r="JH19" s="71">
        <v>32</v>
      </c>
      <c r="JI19" s="610">
        <f t="shared" si="30"/>
        <v>29478.400000000001</v>
      </c>
      <c r="JL19" s="106"/>
      <c r="JM19" s="15">
        <v>12</v>
      </c>
      <c r="JN19" s="92">
        <v>917.6</v>
      </c>
      <c r="JO19" s="337">
        <v>44588</v>
      </c>
      <c r="JP19" s="92">
        <v>917.6</v>
      </c>
      <c r="JQ19" s="70" t="s">
        <v>602</v>
      </c>
      <c r="JR19" s="71">
        <v>32</v>
      </c>
      <c r="JS19" s="610">
        <f t="shared" si="31"/>
        <v>29363.200000000001</v>
      </c>
      <c r="JV19" s="94"/>
      <c r="JW19" s="15">
        <v>12</v>
      </c>
      <c r="JX19" s="69">
        <v>919.88</v>
      </c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>
        <v>44566</v>
      </c>
      <c r="P20" s="92">
        <v>939.8</v>
      </c>
      <c r="Q20" s="95" t="s">
        <v>466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2">
        <v>44566</v>
      </c>
      <c r="Z20" s="288">
        <v>895.4</v>
      </c>
      <c r="AA20" s="399" t="s">
        <v>464</v>
      </c>
      <c r="AB20" s="275">
        <v>34</v>
      </c>
      <c r="AC20" s="334">
        <f t="shared" si="7"/>
        <v>30443.599999999999</v>
      </c>
      <c r="AF20" s="106"/>
      <c r="AG20" s="15">
        <v>13</v>
      </c>
      <c r="AH20" s="92">
        <v>894.9</v>
      </c>
      <c r="AI20" s="337">
        <v>44565</v>
      </c>
      <c r="AJ20" s="92">
        <v>894.9</v>
      </c>
      <c r="AK20" s="95" t="s">
        <v>450</v>
      </c>
      <c r="AL20" s="71">
        <v>34</v>
      </c>
      <c r="AM20" s="613">
        <f t="shared" si="8"/>
        <v>30426.6</v>
      </c>
      <c r="AP20" s="106"/>
      <c r="AQ20" s="15">
        <v>13</v>
      </c>
      <c r="AR20" s="331">
        <v>944.83</v>
      </c>
      <c r="AS20" s="342">
        <v>44568</v>
      </c>
      <c r="AT20" s="331">
        <v>944.83</v>
      </c>
      <c r="AU20" s="330" t="s">
        <v>476</v>
      </c>
      <c r="AV20" s="275">
        <v>34</v>
      </c>
      <c r="AW20" s="334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468</v>
      </c>
      <c r="BF20" s="393">
        <v>34</v>
      </c>
      <c r="BG20" s="629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487</v>
      </c>
      <c r="BP20" s="393">
        <v>34</v>
      </c>
      <c r="BQ20" s="825">
        <f t="shared" si="11"/>
        <v>29641.199999999997</v>
      </c>
      <c r="BT20" s="106"/>
      <c r="BU20" s="272">
        <v>13</v>
      </c>
      <c r="BV20" s="288">
        <v>924.42</v>
      </c>
      <c r="BW20" s="394">
        <v>44569</v>
      </c>
      <c r="BX20" s="288">
        <v>924.42</v>
      </c>
      <c r="BY20" s="395" t="s">
        <v>489</v>
      </c>
      <c r="BZ20" s="396">
        <v>33</v>
      </c>
      <c r="CA20" s="610">
        <f t="shared" si="12"/>
        <v>30505.859999999997</v>
      </c>
      <c r="CD20" s="873"/>
      <c r="CE20" s="15">
        <v>13</v>
      </c>
      <c r="CF20" s="92">
        <v>938.5</v>
      </c>
      <c r="CG20" s="394">
        <v>44571</v>
      </c>
      <c r="CH20" s="92">
        <v>938.5</v>
      </c>
      <c r="CI20" s="397" t="s">
        <v>498</v>
      </c>
      <c r="CJ20" s="396">
        <v>33</v>
      </c>
      <c r="CK20" s="610">
        <f t="shared" si="13"/>
        <v>30970.5</v>
      </c>
      <c r="CN20" s="654"/>
      <c r="CO20" s="15">
        <v>13</v>
      </c>
      <c r="CP20" s="288">
        <v>892.2</v>
      </c>
      <c r="CQ20" s="394">
        <v>44572</v>
      </c>
      <c r="CR20" s="288">
        <v>892.2</v>
      </c>
      <c r="CS20" s="397" t="s">
        <v>499</v>
      </c>
      <c r="CT20" s="396">
        <v>31</v>
      </c>
      <c r="CU20" s="618">
        <f t="shared" si="48"/>
        <v>27658.2</v>
      </c>
      <c r="CX20" s="106"/>
      <c r="CY20" s="15">
        <v>13</v>
      </c>
      <c r="CZ20" s="92">
        <v>933.9</v>
      </c>
      <c r="DA20" s="337">
        <v>44573</v>
      </c>
      <c r="DB20" s="92">
        <v>933.9</v>
      </c>
      <c r="DC20" s="95" t="s">
        <v>507</v>
      </c>
      <c r="DD20" s="71">
        <v>31</v>
      </c>
      <c r="DE20" s="610">
        <f t="shared" si="14"/>
        <v>28950.899999999998</v>
      </c>
      <c r="DH20" s="106"/>
      <c r="DI20" s="15">
        <v>13</v>
      </c>
      <c r="DJ20" s="92">
        <v>867.26</v>
      </c>
      <c r="DK20" s="394">
        <v>44573</v>
      </c>
      <c r="DL20" s="92">
        <v>867.26</v>
      </c>
      <c r="DM20" s="397" t="s">
        <v>502</v>
      </c>
      <c r="DN20" s="396">
        <v>31</v>
      </c>
      <c r="DO20" s="618">
        <f t="shared" si="15"/>
        <v>26885.06</v>
      </c>
      <c r="DR20" s="106"/>
      <c r="DS20" s="15">
        <v>13</v>
      </c>
      <c r="DT20" s="92">
        <v>914.4</v>
      </c>
      <c r="DU20" s="394">
        <v>44574</v>
      </c>
      <c r="DV20" s="92">
        <v>914.4</v>
      </c>
      <c r="DW20" s="397" t="s">
        <v>495</v>
      </c>
      <c r="DX20" s="396">
        <v>31</v>
      </c>
      <c r="DY20" s="610">
        <f t="shared" si="16"/>
        <v>28346.399999999998</v>
      </c>
      <c r="EB20" s="106"/>
      <c r="EC20" s="15">
        <v>13</v>
      </c>
      <c r="ED20" s="69">
        <v>888.6</v>
      </c>
      <c r="EE20" s="351">
        <v>44575</v>
      </c>
      <c r="EF20" s="69">
        <v>888.6</v>
      </c>
      <c r="EG20" s="70" t="s">
        <v>517</v>
      </c>
      <c r="EH20" s="71">
        <v>31</v>
      </c>
      <c r="EI20" s="610">
        <f t="shared" si="17"/>
        <v>27546.600000000002</v>
      </c>
      <c r="EL20" s="106"/>
      <c r="EM20" s="15">
        <v>13</v>
      </c>
      <c r="EN20" s="288">
        <v>936.2</v>
      </c>
      <c r="EO20" s="342">
        <v>44576</v>
      </c>
      <c r="EP20" s="288">
        <v>936.2</v>
      </c>
      <c r="EQ20" s="274" t="s">
        <v>527</v>
      </c>
      <c r="ER20" s="275">
        <v>31</v>
      </c>
      <c r="ES20" s="610">
        <f t="shared" si="18"/>
        <v>29022.2</v>
      </c>
      <c r="EV20" s="106"/>
      <c r="EW20" s="15">
        <v>13</v>
      </c>
      <c r="EX20" s="273">
        <v>878.6</v>
      </c>
      <c r="EY20" s="529">
        <v>44576</v>
      </c>
      <c r="EZ20" s="273">
        <v>878.6</v>
      </c>
      <c r="FA20" s="274" t="s">
        <v>531</v>
      </c>
      <c r="FB20" s="275">
        <v>31</v>
      </c>
      <c r="FC20" s="334">
        <f t="shared" si="19"/>
        <v>27236.600000000002</v>
      </c>
      <c r="FF20" s="106"/>
      <c r="FG20" s="15">
        <v>13</v>
      </c>
      <c r="FH20" s="288">
        <v>929.86</v>
      </c>
      <c r="FI20" s="342">
        <v>44578</v>
      </c>
      <c r="FJ20" s="288">
        <v>929.86</v>
      </c>
      <c r="FK20" s="274" t="s">
        <v>538</v>
      </c>
      <c r="FL20" s="275">
        <v>31</v>
      </c>
      <c r="FM20" s="610">
        <f t="shared" si="20"/>
        <v>28825.66</v>
      </c>
      <c r="FP20" s="106"/>
      <c r="FQ20" s="15">
        <v>13</v>
      </c>
      <c r="FR20" s="92">
        <v>897.5</v>
      </c>
      <c r="FS20" s="337">
        <v>44579</v>
      </c>
      <c r="FT20" s="92">
        <v>897.5</v>
      </c>
      <c r="FU20" s="70" t="s">
        <v>546</v>
      </c>
      <c r="FV20" s="71">
        <v>31</v>
      </c>
      <c r="FW20" s="610">
        <f t="shared" si="21"/>
        <v>27822.5</v>
      </c>
      <c r="FX20" s="71"/>
      <c r="FZ20" s="106"/>
      <c r="GA20" s="15">
        <v>13</v>
      </c>
      <c r="GB20" s="69">
        <v>933.03</v>
      </c>
      <c r="GC20" s="529">
        <v>44580</v>
      </c>
      <c r="GD20" s="69">
        <v>933.03</v>
      </c>
      <c r="GE20" s="274" t="s">
        <v>553</v>
      </c>
      <c r="GF20" s="275">
        <v>32</v>
      </c>
      <c r="GG20" s="334">
        <f t="shared" si="22"/>
        <v>29856.959999999999</v>
      </c>
      <c r="GJ20" s="106"/>
      <c r="GK20" s="15">
        <v>13</v>
      </c>
      <c r="GL20" s="507">
        <v>932.13</v>
      </c>
      <c r="GM20" s="337">
        <v>44581</v>
      </c>
      <c r="GN20" s="507">
        <v>932.13</v>
      </c>
      <c r="GO20" s="95" t="s">
        <v>558</v>
      </c>
      <c r="GP20" s="71">
        <v>32</v>
      </c>
      <c r="GQ20" s="610">
        <f t="shared" si="23"/>
        <v>29828.16</v>
      </c>
      <c r="GT20" s="106"/>
      <c r="GU20" s="15">
        <v>13</v>
      </c>
      <c r="GV20" s="288">
        <v>876.3</v>
      </c>
      <c r="GW20" s="342">
        <v>44582</v>
      </c>
      <c r="GX20" s="288">
        <v>876.3</v>
      </c>
      <c r="GY20" s="330" t="s">
        <v>565</v>
      </c>
      <c r="GZ20" s="275">
        <v>32</v>
      </c>
      <c r="HA20" s="610">
        <f t="shared" si="24"/>
        <v>28041.599999999999</v>
      </c>
      <c r="HD20" s="106"/>
      <c r="HE20" s="15">
        <v>13</v>
      </c>
      <c r="HF20" s="92">
        <v>927.6</v>
      </c>
      <c r="HG20" s="337">
        <v>44583</v>
      </c>
      <c r="HH20" s="92">
        <v>927.6</v>
      </c>
      <c r="HI20" s="95" t="s">
        <v>572</v>
      </c>
      <c r="HJ20" s="71">
        <v>32</v>
      </c>
      <c r="HK20" s="334">
        <f t="shared" si="25"/>
        <v>29683.200000000001</v>
      </c>
      <c r="HN20" s="106"/>
      <c r="HO20" s="15">
        <v>13</v>
      </c>
      <c r="HP20" s="288">
        <v>887.7</v>
      </c>
      <c r="HQ20" s="342">
        <v>44586</v>
      </c>
      <c r="HR20" s="288">
        <v>887.7</v>
      </c>
      <c r="HS20" s="399" t="s">
        <v>571</v>
      </c>
      <c r="HT20" s="275">
        <v>32</v>
      </c>
      <c r="HU20" s="610">
        <f t="shared" si="26"/>
        <v>28406.400000000001</v>
      </c>
      <c r="HX20" s="94"/>
      <c r="HY20" s="15">
        <v>13</v>
      </c>
      <c r="HZ20" s="69">
        <v>871.3</v>
      </c>
      <c r="IA20" s="351">
        <v>44586</v>
      </c>
      <c r="IB20" s="69">
        <v>871.3</v>
      </c>
      <c r="IC20" s="70" t="s">
        <v>581</v>
      </c>
      <c r="ID20" s="71">
        <v>32</v>
      </c>
      <c r="IE20" s="610">
        <f t="shared" si="27"/>
        <v>27881.599999999999</v>
      </c>
      <c r="IH20" s="94"/>
      <c r="II20" s="15">
        <v>13</v>
      </c>
      <c r="IJ20" s="69">
        <v>903.6</v>
      </c>
      <c r="IK20" s="351">
        <v>44586</v>
      </c>
      <c r="IL20" s="69">
        <v>903.6</v>
      </c>
      <c r="IM20" s="70" t="s">
        <v>586</v>
      </c>
      <c r="IN20" s="71">
        <v>32</v>
      </c>
      <c r="IO20" s="610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6" t="s">
        <v>593</v>
      </c>
      <c r="IX20" s="275">
        <v>32</v>
      </c>
      <c r="IY20" s="334">
        <f t="shared" si="29"/>
        <v>30698.880000000001</v>
      </c>
      <c r="IZ20" s="92"/>
      <c r="JB20" s="106"/>
      <c r="JC20" s="15">
        <v>13</v>
      </c>
      <c r="JD20" s="92">
        <v>926.7</v>
      </c>
      <c r="JE20" s="351">
        <v>44589</v>
      </c>
      <c r="JF20" s="92">
        <v>926.7</v>
      </c>
      <c r="JG20" s="70" t="s">
        <v>611</v>
      </c>
      <c r="JH20" s="71">
        <v>32</v>
      </c>
      <c r="JI20" s="610">
        <f t="shared" si="30"/>
        <v>29654.400000000001</v>
      </c>
      <c r="JL20" s="106"/>
      <c r="JM20" s="15">
        <v>13</v>
      </c>
      <c r="JN20" s="92">
        <v>929</v>
      </c>
      <c r="JO20" s="337">
        <v>44588</v>
      </c>
      <c r="JP20" s="92">
        <v>929</v>
      </c>
      <c r="JQ20" s="70" t="s">
        <v>602</v>
      </c>
      <c r="JR20" s="71">
        <v>32</v>
      </c>
      <c r="JS20" s="610">
        <f t="shared" si="31"/>
        <v>29728</v>
      </c>
      <c r="JV20" s="94"/>
      <c r="JW20" s="15">
        <v>13</v>
      </c>
      <c r="JX20" s="69">
        <v>949.36</v>
      </c>
      <c r="JY20" s="351">
        <v>44589</v>
      </c>
      <c r="JZ20" s="69">
        <v>949.36</v>
      </c>
      <c r="KA20" s="70" t="s">
        <v>612</v>
      </c>
      <c r="KB20" s="71">
        <v>32</v>
      </c>
      <c r="KC20" s="610">
        <f t="shared" si="32"/>
        <v>30379.52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>
        <v>44566</v>
      </c>
      <c r="P21" s="92">
        <v>873.6</v>
      </c>
      <c r="Q21" s="95" t="s">
        <v>466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2">
        <v>44566</v>
      </c>
      <c r="Z21" s="288">
        <v>896.7</v>
      </c>
      <c r="AA21" s="399" t="s">
        <v>465</v>
      </c>
      <c r="AB21" s="275">
        <v>34</v>
      </c>
      <c r="AC21" s="334">
        <f t="shared" si="7"/>
        <v>30487.800000000003</v>
      </c>
      <c r="AF21" s="106"/>
      <c r="AG21" s="15">
        <v>14</v>
      </c>
      <c r="AH21" s="92">
        <v>921.7</v>
      </c>
      <c r="AI21" s="337">
        <v>44566</v>
      </c>
      <c r="AJ21" s="92">
        <v>921.7</v>
      </c>
      <c r="AK21" s="95" t="s">
        <v>454</v>
      </c>
      <c r="AL21" s="71">
        <v>34</v>
      </c>
      <c r="AM21" s="613">
        <f t="shared" si="8"/>
        <v>31337.800000000003</v>
      </c>
      <c r="AP21" s="106"/>
      <c r="AQ21" s="15">
        <v>14</v>
      </c>
      <c r="AR21" s="331">
        <v>960.25</v>
      </c>
      <c r="AS21" s="342">
        <v>44568</v>
      </c>
      <c r="AT21" s="331">
        <v>960.25</v>
      </c>
      <c r="AU21" s="330" t="s">
        <v>476</v>
      </c>
      <c r="AV21" s="275">
        <v>34</v>
      </c>
      <c r="AW21" s="334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473</v>
      </c>
      <c r="BF21" s="393">
        <v>34</v>
      </c>
      <c r="BG21" s="629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487</v>
      </c>
      <c r="BP21" s="393">
        <v>34</v>
      </c>
      <c r="BQ21" s="825">
        <f t="shared" si="11"/>
        <v>31259.599999999999</v>
      </c>
      <c r="BT21" s="106"/>
      <c r="BU21" s="272">
        <v>14</v>
      </c>
      <c r="BV21" s="288">
        <v>943.92</v>
      </c>
      <c r="BW21" s="394">
        <v>44569</v>
      </c>
      <c r="BX21" s="288">
        <v>943.92</v>
      </c>
      <c r="BY21" s="395" t="s">
        <v>489</v>
      </c>
      <c r="BZ21" s="396">
        <v>33</v>
      </c>
      <c r="CA21" s="610">
        <f t="shared" si="12"/>
        <v>31149.359999999997</v>
      </c>
      <c r="CD21" s="873"/>
      <c r="CE21" s="15">
        <v>14</v>
      </c>
      <c r="CF21" s="92">
        <v>908.5</v>
      </c>
      <c r="CG21" s="394">
        <v>44571</v>
      </c>
      <c r="CH21" s="92">
        <v>908.5</v>
      </c>
      <c r="CI21" s="397" t="s">
        <v>498</v>
      </c>
      <c r="CJ21" s="396">
        <v>33</v>
      </c>
      <c r="CK21" s="610">
        <f t="shared" si="13"/>
        <v>29980.5</v>
      </c>
      <c r="CN21" s="654"/>
      <c r="CO21" s="15">
        <v>14</v>
      </c>
      <c r="CP21" s="288">
        <v>937.6</v>
      </c>
      <c r="CQ21" s="394">
        <v>44572</v>
      </c>
      <c r="CR21" s="288">
        <v>937.6</v>
      </c>
      <c r="CS21" s="397" t="s">
        <v>499</v>
      </c>
      <c r="CT21" s="396">
        <v>31</v>
      </c>
      <c r="CU21" s="618">
        <f t="shared" si="48"/>
        <v>29065.600000000002</v>
      </c>
      <c r="CX21" s="106"/>
      <c r="CY21" s="15">
        <v>14</v>
      </c>
      <c r="CZ21" s="92">
        <v>906.7</v>
      </c>
      <c r="DA21" s="337">
        <v>44573</v>
      </c>
      <c r="DB21" s="92">
        <v>906.7</v>
      </c>
      <c r="DC21" s="95" t="s">
        <v>507</v>
      </c>
      <c r="DD21" s="71">
        <v>31</v>
      </c>
      <c r="DE21" s="610">
        <f t="shared" si="14"/>
        <v>28107.7</v>
      </c>
      <c r="DH21" s="106"/>
      <c r="DI21" s="15">
        <v>14</v>
      </c>
      <c r="DJ21" s="92">
        <v>926.68</v>
      </c>
      <c r="DK21" s="394">
        <v>44573</v>
      </c>
      <c r="DL21" s="92">
        <v>926.68</v>
      </c>
      <c r="DM21" s="397" t="s">
        <v>502</v>
      </c>
      <c r="DN21" s="396">
        <v>31</v>
      </c>
      <c r="DO21" s="618">
        <f t="shared" si="15"/>
        <v>28727.079999999998</v>
      </c>
      <c r="DR21" s="106"/>
      <c r="DS21" s="15">
        <v>14</v>
      </c>
      <c r="DT21" s="92">
        <v>927.1</v>
      </c>
      <c r="DU21" s="394">
        <v>44574</v>
      </c>
      <c r="DV21" s="92">
        <v>927.1</v>
      </c>
      <c r="DW21" s="397" t="s">
        <v>495</v>
      </c>
      <c r="DX21" s="396">
        <v>31</v>
      </c>
      <c r="DY21" s="610">
        <f t="shared" si="16"/>
        <v>28740.100000000002</v>
      </c>
      <c r="EB21" s="106"/>
      <c r="EC21" s="15">
        <v>14</v>
      </c>
      <c r="ED21" s="69">
        <v>935.3</v>
      </c>
      <c r="EE21" s="351">
        <v>44575</v>
      </c>
      <c r="EF21" s="69">
        <v>935.3</v>
      </c>
      <c r="EG21" s="70" t="s">
        <v>517</v>
      </c>
      <c r="EH21" s="71">
        <v>31</v>
      </c>
      <c r="EI21" s="610">
        <f t="shared" si="17"/>
        <v>28994.3</v>
      </c>
      <c r="EL21" s="106"/>
      <c r="EM21" s="15">
        <v>14</v>
      </c>
      <c r="EN21" s="288">
        <v>877.7</v>
      </c>
      <c r="EO21" s="342">
        <v>44576</v>
      </c>
      <c r="EP21" s="288">
        <v>877.7</v>
      </c>
      <c r="EQ21" s="274" t="s">
        <v>525</v>
      </c>
      <c r="ER21" s="275">
        <v>31</v>
      </c>
      <c r="ES21" s="610">
        <f t="shared" si="18"/>
        <v>27208.7</v>
      </c>
      <c r="EV21" s="106"/>
      <c r="EW21" s="15">
        <v>14</v>
      </c>
      <c r="EX21" s="273">
        <v>905.82</v>
      </c>
      <c r="EY21" s="529">
        <v>44576</v>
      </c>
      <c r="EZ21" s="273">
        <v>905.82</v>
      </c>
      <c r="FA21" s="274" t="s">
        <v>531</v>
      </c>
      <c r="FB21" s="275">
        <v>31</v>
      </c>
      <c r="FC21" s="334">
        <f t="shared" si="19"/>
        <v>28080.420000000002</v>
      </c>
      <c r="FF21" s="106"/>
      <c r="FG21" s="15">
        <v>14</v>
      </c>
      <c r="FH21" s="288">
        <v>887.22</v>
      </c>
      <c r="FI21" s="342">
        <v>44578</v>
      </c>
      <c r="FJ21" s="288">
        <v>887.22</v>
      </c>
      <c r="FK21" s="274" t="s">
        <v>538</v>
      </c>
      <c r="FL21" s="275">
        <v>31</v>
      </c>
      <c r="FM21" s="610">
        <f t="shared" si="20"/>
        <v>27503.82</v>
      </c>
      <c r="FP21" s="106"/>
      <c r="FQ21" s="15">
        <v>14</v>
      </c>
      <c r="FR21" s="92">
        <v>905.5</v>
      </c>
      <c r="FS21" s="337">
        <v>44579</v>
      </c>
      <c r="FT21" s="92">
        <v>905.5</v>
      </c>
      <c r="FU21" s="70" t="s">
        <v>546</v>
      </c>
      <c r="FV21" s="71">
        <v>31</v>
      </c>
      <c r="FW21" s="610">
        <f t="shared" si="21"/>
        <v>28070.5</v>
      </c>
      <c r="FX21" s="71"/>
      <c r="FZ21" s="106"/>
      <c r="GA21" s="15">
        <v>14</v>
      </c>
      <c r="GB21" s="69">
        <v>927.14</v>
      </c>
      <c r="GC21" s="529">
        <v>44580</v>
      </c>
      <c r="GD21" s="69">
        <v>927.14</v>
      </c>
      <c r="GE21" s="274" t="s">
        <v>553</v>
      </c>
      <c r="GF21" s="275">
        <v>32</v>
      </c>
      <c r="GG21" s="334">
        <f t="shared" si="22"/>
        <v>29668.48</v>
      </c>
      <c r="GJ21" s="106"/>
      <c r="GK21" s="15">
        <v>14</v>
      </c>
      <c r="GL21" s="507">
        <v>911.72</v>
      </c>
      <c r="GM21" s="337">
        <v>44581</v>
      </c>
      <c r="GN21" s="507">
        <v>911.72</v>
      </c>
      <c r="GO21" s="95" t="s">
        <v>558</v>
      </c>
      <c r="GP21" s="71">
        <v>32</v>
      </c>
      <c r="GQ21" s="610">
        <f t="shared" si="23"/>
        <v>29175.040000000001</v>
      </c>
      <c r="GT21" s="106"/>
      <c r="GU21" s="15">
        <v>14</v>
      </c>
      <c r="GV21" s="288">
        <v>903.1</v>
      </c>
      <c r="GW21" s="342">
        <v>44582</v>
      </c>
      <c r="GX21" s="288">
        <v>903.1</v>
      </c>
      <c r="GY21" s="330" t="s">
        <v>565</v>
      </c>
      <c r="GZ21" s="275">
        <v>32</v>
      </c>
      <c r="HA21" s="610">
        <f t="shared" si="24"/>
        <v>28899.200000000001</v>
      </c>
      <c r="HD21" s="106"/>
      <c r="HE21" s="15">
        <v>14</v>
      </c>
      <c r="HF21" s="92">
        <v>885</v>
      </c>
      <c r="HG21" s="337">
        <v>44583</v>
      </c>
      <c r="HH21" s="92">
        <v>885</v>
      </c>
      <c r="HI21" s="95" t="s">
        <v>572</v>
      </c>
      <c r="HJ21" s="71">
        <v>32</v>
      </c>
      <c r="HK21" s="334">
        <f t="shared" si="25"/>
        <v>28320</v>
      </c>
      <c r="HN21" s="106"/>
      <c r="HO21" s="15">
        <v>14</v>
      </c>
      <c r="HP21" s="288">
        <v>940.3</v>
      </c>
      <c r="HQ21" s="342">
        <v>44586</v>
      </c>
      <c r="HR21" s="288">
        <v>940.3</v>
      </c>
      <c r="HS21" s="399" t="s">
        <v>571</v>
      </c>
      <c r="HT21" s="275">
        <v>32</v>
      </c>
      <c r="HU21" s="610">
        <f t="shared" si="26"/>
        <v>30089.599999999999</v>
      </c>
      <c r="HX21" s="94"/>
      <c r="HY21" s="15">
        <v>14</v>
      </c>
      <c r="HZ21" s="69">
        <v>935.3</v>
      </c>
      <c r="IA21" s="351">
        <v>44586</v>
      </c>
      <c r="IB21" s="69">
        <v>935.3</v>
      </c>
      <c r="IC21" s="70" t="s">
        <v>581</v>
      </c>
      <c r="ID21" s="71">
        <v>32</v>
      </c>
      <c r="IE21" s="610">
        <f t="shared" si="27"/>
        <v>29929.599999999999</v>
      </c>
      <c r="IH21" s="94"/>
      <c r="II21" s="15">
        <v>14</v>
      </c>
      <c r="IJ21" s="69">
        <v>872.7</v>
      </c>
      <c r="IK21" s="351">
        <v>44586</v>
      </c>
      <c r="IL21" s="69">
        <v>872.7</v>
      </c>
      <c r="IM21" s="70" t="s">
        <v>586</v>
      </c>
      <c r="IN21" s="71">
        <v>32</v>
      </c>
      <c r="IO21" s="610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6" t="s">
        <v>593</v>
      </c>
      <c r="IX21" s="275">
        <v>32</v>
      </c>
      <c r="IY21" s="334">
        <f t="shared" si="29"/>
        <v>30626.240000000002</v>
      </c>
      <c r="IZ21" s="92"/>
      <c r="JB21" s="106"/>
      <c r="JC21" s="15">
        <v>14</v>
      </c>
      <c r="JD21" s="92">
        <v>912.2</v>
      </c>
      <c r="JE21" s="351">
        <v>44589</v>
      </c>
      <c r="JF21" s="92">
        <v>912.2</v>
      </c>
      <c r="JG21" s="70" t="s">
        <v>611</v>
      </c>
      <c r="JH21" s="71">
        <v>32</v>
      </c>
      <c r="JI21" s="610">
        <f t="shared" si="30"/>
        <v>29190.400000000001</v>
      </c>
      <c r="JL21" s="106"/>
      <c r="JM21" s="15">
        <v>14</v>
      </c>
      <c r="JN21" s="92">
        <v>895.4</v>
      </c>
      <c r="JO21" s="337">
        <v>44588</v>
      </c>
      <c r="JP21" s="92">
        <v>895.4</v>
      </c>
      <c r="JQ21" s="70" t="s">
        <v>602</v>
      </c>
      <c r="JR21" s="71">
        <v>32</v>
      </c>
      <c r="JS21" s="610">
        <f t="shared" si="31"/>
        <v>28652.799999999999</v>
      </c>
      <c r="JV21" s="94"/>
      <c r="JW21" s="15">
        <v>14</v>
      </c>
      <c r="JX21" s="69">
        <v>936.21</v>
      </c>
      <c r="JY21" s="351">
        <v>44589</v>
      </c>
      <c r="JZ21" s="69">
        <v>936.21</v>
      </c>
      <c r="KA21" s="70" t="s">
        <v>612</v>
      </c>
      <c r="KB21" s="71">
        <v>32</v>
      </c>
      <c r="KC21" s="610">
        <f t="shared" si="32"/>
        <v>29958.720000000001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>
        <v>44566</v>
      </c>
      <c r="P22" s="92">
        <v>927.6</v>
      </c>
      <c r="Q22" s="95" t="s">
        <v>466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2">
        <v>44565</v>
      </c>
      <c r="Z22" s="288">
        <v>919</v>
      </c>
      <c r="AA22" s="399" t="s">
        <v>452</v>
      </c>
      <c r="AB22" s="275">
        <v>34</v>
      </c>
      <c r="AC22" s="334">
        <f t="shared" si="7"/>
        <v>31246</v>
      </c>
      <c r="AF22" s="106"/>
      <c r="AG22" s="15">
        <v>15</v>
      </c>
      <c r="AH22" s="92">
        <v>935.8</v>
      </c>
      <c r="AI22" s="337">
        <v>44565</v>
      </c>
      <c r="AJ22" s="92">
        <v>935.8</v>
      </c>
      <c r="AK22" s="95" t="s">
        <v>449</v>
      </c>
      <c r="AL22" s="71">
        <v>34</v>
      </c>
      <c r="AM22" s="613">
        <f t="shared" si="8"/>
        <v>31817.199999999997</v>
      </c>
      <c r="AP22" s="106"/>
      <c r="AQ22" s="15">
        <v>15</v>
      </c>
      <c r="AR22" s="331">
        <v>971.14</v>
      </c>
      <c r="AS22" s="342">
        <v>44568</v>
      </c>
      <c r="AT22" s="331">
        <v>971.14</v>
      </c>
      <c r="AU22" s="330" t="s">
        <v>476</v>
      </c>
      <c r="AV22" s="275">
        <v>34</v>
      </c>
      <c r="AW22" s="334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472</v>
      </c>
      <c r="BF22" s="393">
        <v>34</v>
      </c>
      <c r="BG22" s="629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487</v>
      </c>
      <c r="BP22" s="393">
        <v>34</v>
      </c>
      <c r="BQ22" s="825">
        <f t="shared" si="11"/>
        <v>31922.6</v>
      </c>
      <c r="BT22" s="106"/>
      <c r="BU22" s="272">
        <v>15</v>
      </c>
      <c r="BV22" s="288">
        <v>957.98</v>
      </c>
      <c r="BW22" s="394">
        <v>44569</v>
      </c>
      <c r="BX22" s="288">
        <v>957.98</v>
      </c>
      <c r="BY22" s="395" t="s">
        <v>489</v>
      </c>
      <c r="BZ22" s="396">
        <v>33</v>
      </c>
      <c r="CA22" s="610">
        <f t="shared" si="12"/>
        <v>31613.34</v>
      </c>
      <c r="CD22" s="873"/>
      <c r="CE22" s="15">
        <v>15</v>
      </c>
      <c r="CF22" s="92">
        <v>904.9</v>
      </c>
      <c r="CG22" s="394">
        <v>44571</v>
      </c>
      <c r="CH22" s="92">
        <v>904.9</v>
      </c>
      <c r="CI22" s="397" t="s">
        <v>498</v>
      </c>
      <c r="CJ22" s="396">
        <v>33</v>
      </c>
      <c r="CK22" s="610">
        <f t="shared" si="13"/>
        <v>29861.7</v>
      </c>
      <c r="CN22" s="654"/>
      <c r="CO22" s="15">
        <v>15</v>
      </c>
      <c r="CP22" s="273">
        <v>924</v>
      </c>
      <c r="CQ22" s="394">
        <v>44572</v>
      </c>
      <c r="CR22" s="273">
        <v>924</v>
      </c>
      <c r="CS22" s="397" t="s">
        <v>499</v>
      </c>
      <c r="CT22" s="396">
        <v>31</v>
      </c>
      <c r="CU22" s="618">
        <f t="shared" si="48"/>
        <v>28644</v>
      </c>
      <c r="CX22" s="106"/>
      <c r="CY22" s="15">
        <v>15</v>
      </c>
      <c r="CZ22" s="92">
        <v>907.6</v>
      </c>
      <c r="DA22" s="337">
        <v>44573</v>
      </c>
      <c r="DB22" s="92">
        <v>907.6</v>
      </c>
      <c r="DC22" s="95" t="s">
        <v>507</v>
      </c>
      <c r="DD22" s="71">
        <v>31</v>
      </c>
      <c r="DE22" s="610">
        <f t="shared" si="14"/>
        <v>28135.600000000002</v>
      </c>
      <c r="DH22" s="106"/>
      <c r="DI22" s="15">
        <v>15</v>
      </c>
      <c r="DJ22" s="92">
        <v>941.65</v>
      </c>
      <c r="DK22" s="394">
        <v>44573</v>
      </c>
      <c r="DL22" s="92">
        <v>941.65</v>
      </c>
      <c r="DM22" s="397" t="s">
        <v>502</v>
      </c>
      <c r="DN22" s="396">
        <v>31</v>
      </c>
      <c r="DO22" s="618">
        <f t="shared" si="15"/>
        <v>29191.149999999998</v>
      </c>
      <c r="DR22" s="106"/>
      <c r="DS22" s="15">
        <v>15</v>
      </c>
      <c r="DT22" s="92">
        <v>914.9</v>
      </c>
      <c r="DU22" s="394">
        <v>44574</v>
      </c>
      <c r="DV22" s="92">
        <v>914.9</v>
      </c>
      <c r="DW22" s="397" t="s">
        <v>495</v>
      </c>
      <c r="DX22" s="396">
        <v>31</v>
      </c>
      <c r="DY22" s="610">
        <f t="shared" si="16"/>
        <v>28361.899999999998</v>
      </c>
      <c r="EB22" s="106"/>
      <c r="EC22" s="15">
        <v>15</v>
      </c>
      <c r="ED22" s="69">
        <v>872.3</v>
      </c>
      <c r="EE22" s="351">
        <v>44575</v>
      </c>
      <c r="EF22" s="69">
        <v>872.3</v>
      </c>
      <c r="EG22" s="70" t="s">
        <v>517</v>
      </c>
      <c r="EH22" s="71">
        <v>31</v>
      </c>
      <c r="EI22" s="610">
        <f t="shared" si="17"/>
        <v>27041.3</v>
      </c>
      <c r="EL22" s="106"/>
      <c r="EM22" s="15">
        <v>15</v>
      </c>
      <c r="EN22" s="288">
        <v>870</v>
      </c>
      <c r="EO22" s="342">
        <v>44576</v>
      </c>
      <c r="EP22" s="288">
        <v>870</v>
      </c>
      <c r="EQ22" s="274" t="s">
        <v>521</v>
      </c>
      <c r="ER22" s="275">
        <v>31</v>
      </c>
      <c r="ES22" s="610">
        <f t="shared" si="18"/>
        <v>26970</v>
      </c>
      <c r="EV22" s="106"/>
      <c r="EW22" s="15">
        <v>15</v>
      </c>
      <c r="EX22" s="273">
        <v>892.21</v>
      </c>
      <c r="EY22" s="529">
        <v>44576</v>
      </c>
      <c r="EZ22" s="273">
        <v>892.21</v>
      </c>
      <c r="FA22" s="274" t="s">
        <v>531</v>
      </c>
      <c r="FB22" s="275">
        <v>31</v>
      </c>
      <c r="FC22" s="334">
        <f t="shared" si="19"/>
        <v>27658.510000000002</v>
      </c>
      <c r="FF22" s="106"/>
      <c r="FG22" s="15">
        <v>15</v>
      </c>
      <c r="FH22" s="288">
        <v>886.31</v>
      </c>
      <c r="FI22" s="342">
        <v>44578</v>
      </c>
      <c r="FJ22" s="288">
        <v>886.31</v>
      </c>
      <c r="FK22" s="274" t="s">
        <v>538</v>
      </c>
      <c r="FL22" s="275">
        <v>31</v>
      </c>
      <c r="FM22" s="610">
        <f t="shared" si="20"/>
        <v>27475.609999999997</v>
      </c>
      <c r="FP22" s="106"/>
      <c r="FQ22" s="15">
        <v>15</v>
      </c>
      <c r="FR22" s="92">
        <v>822.5</v>
      </c>
      <c r="FS22" s="337">
        <v>44579</v>
      </c>
      <c r="FT22" s="92">
        <v>822.5</v>
      </c>
      <c r="FU22" s="70" t="s">
        <v>547</v>
      </c>
      <c r="FV22" s="71">
        <v>31</v>
      </c>
      <c r="FW22" s="610">
        <f t="shared" si="21"/>
        <v>25497.5</v>
      </c>
      <c r="FX22" s="71"/>
      <c r="FZ22" s="106"/>
      <c r="GA22" s="15">
        <v>15</v>
      </c>
      <c r="GB22" s="69">
        <v>914.89</v>
      </c>
      <c r="GC22" s="529">
        <v>44580</v>
      </c>
      <c r="GD22" s="69">
        <v>914.89</v>
      </c>
      <c r="GE22" s="274" t="s">
        <v>553</v>
      </c>
      <c r="GF22" s="275">
        <v>32</v>
      </c>
      <c r="GG22" s="334">
        <f t="shared" si="22"/>
        <v>29276.48</v>
      </c>
      <c r="GJ22" s="106"/>
      <c r="GK22" s="15">
        <v>15</v>
      </c>
      <c r="GL22" s="507">
        <v>969.32</v>
      </c>
      <c r="GM22" s="337">
        <v>44581</v>
      </c>
      <c r="GN22" s="507">
        <v>969.32</v>
      </c>
      <c r="GO22" s="95" t="s">
        <v>558</v>
      </c>
      <c r="GP22" s="71">
        <v>32</v>
      </c>
      <c r="GQ22" s="610">
        <f t="shared" si="23"/>
        <v>31018.240000000002</v>
      </c>
      <c r="GT22" s="106"/>
      <c r="GU22" s="15">
        <v>15</v>
      </c>
      <c r="GV22" s="288">
        <v>863.2</v>
      </c>
      <c r="GW22" s="342">
        <v>44582</v>
      </c>
      <c r="GX22" s="288">
        <v>863.2</v>
      </c>
      <c r="GY22" s="330" t="s">
        <v>565</v>
      </c>
      <c r="GZ22" s="275">
        <v>32</v>
      </c>
      <c r="HA22" s="610">
        <f t="shared" si="24"/>
        <v>27622.400000000001</v>
      </c>
      <c r="HD22" s="106"/>
      <c r="HE22" s="15">
        <v>15</v>
      </c>
      <c r="HF22" s="92">
        <v>889</v>
      </c>
      <c r="HG22" s="337">
        <v>44583</v>
      </c>
      <c r="HH22" s="92">
        <v>889</v>
      </c>
      <c r="HI22" s="95" t="s">
        <v>572</v>
      </c>
      <c r="HJ22" s="71">
        <v>32</v>
      </c>
      <c r="HK22" s="334">
        <f t="shared" si="25"/>
        <v>28448</v>
      </c>
      <c r="HN22" s="106"/>
      <c r="HO22" s="15">
        <v>15</v>
      </c>
      <c r="HP22" s="288">
        <v>887.2</v>
      </c>
      <c r="HQ22" s="342">
        <v>44586</v>
      </c>
      <c r="HR22" s="288">
        <v>887.2</v>
      </c>
      <c r="HS22" s="399" t="s">
        <v>571</v>
      </c>
      <c r="HT22" s="275">
        <v>32</v>
      </c>
      <c r="HU22" s="610">
        <f t="shared" si="26"/>
        <v>28390.400000000001</v>
      </c>
      <c r="HX22" s="94"/>
      <c r="HY22" s="15">
        <v>15</v>
      </c>
      <c r="HZ22" s="69">
        <v>870.9</v>
      </c>
      <c r="IA22" s="351">
        <v>44586</v>
      </c>
      <c r="IB22" s="69">
        <v>870.9</v>
      </c>
      <c r="IC22" s="70" t="s">
        <v>581</v>
      </c>
      <c r="ID22" s="71">
        <v>32</v>
      </c>
      <c r="IE22" s="610">
        <f t="shared" si="27"/>
        <v>27868.799999999999</v>
      </c>
      <c r="IH22" s="94"/>
      <c r="II22" s="15">
        <v>15</v>
      </c>
      <c r="IJ22" s="69">
        <v>879.1</v>
      </c>
      <c r="IK22" s="351">
        <v>44586</v>
      </c>
      <c r="IL22" s="69">
        <v>879.1</v>
      </c>
      <c r="IM22" s="70" t="s">
        <v>586</v>
      </c>
      <c r="IN22" s="71">
        <v>32</v>
      </c>
      <c r="IO22" s="610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6" t="s">
        <v>593</v>
      </c>
      <c r="IX22" s="275">
        <v>32</v>
      </c>
      <c r="IY22" s="334">
        <f t="shared" si="29"/>
        <v>30191.040000000001</v>
      </c>
      <c r="IZ22" s="92"/>
      <c r="JB22" s="106"/>
      <c r="JC22" s="15">
        <v>15</v>
      </c>
      <c r="JD22" s="92">
        <v>912.2</v>
      </c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>
        <v>928.5</v>
      </c>
      <c r="JO22" s="337">
        <v>44588</v>
      </c>
      <c r="JP22" s="92">
        <v>928.5</v>
      </c>
      <c r="JQ22" s="70" t="s">
        <v>602</v>
      </c>
      <c r="JR22" s="71">
        <v>32</v>
      </c>
      <c r="JS22" s="610">
        <f t="shared" si="31"/>
        <v>29712</v>
      </c>
      <c r="JV22" s="94"/>
      <c r="JW22" s="15">
        <v>15</v>
      </c>
      <c r="JX22" s="69">
        <v>910.35</v>
      </c>
      <c r="JY22" s="351">
        <v>44589</v>
      </c>
      <c r="JZ22" s="69">
        <v>910.35</v>
      </c>
      <c r="KA22" s="70" t="s">
        <v>610</v>
      </c>
      <c r="KB22" s="71">
        <v>32</v>
      </c>
      <c r="KC22" s="610">
        <f t="shared" si="32"/>
        <v>29131.200000000001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>
        <v>44566</v>
      </c>
      <c r="P23" s="92">
        <v>917.2</v>
      </c>
      <c r="Q23" s="95" t="s">
        <v>466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2">
        <v>44565</v>
      </c>
      <c r="Z23" s="288">
        <v>899.5</v>
      </c>
      <c r="AA23" s="399" t="s">
        <v>465</v>
      </c>
      <c r="AB23" s="275">
        <v>34</v>
      </c>
      <c r="AC23" s="334">
        <f t="shared" si="7"/>
        <v>30583</v>
      </c>
      <c r="AF23" s="106"/>
      <c r="AG23" s="15">
        <v>16</v>
      </c>
      <c r="AH23" s="92">
        <v>915.8</v>
      </c>
      <c r="AI23" s="337">
        <v>44565</v>
      </c>
      <c r="AJ23" s="92">
        <v>915.8</v>
      </c>
      <c r="AK23" s="95" t="s">
        <v>450</v>
      </c>
      <c r="AL23" s="71">
        <v>34</v>
      </c>
      <c r="AM23" s="613">
        <f t="shared" si="8"/>
        <v>31137.199999999997</v>
      </c>
      <c r="AP23" s="106"/>
      <c r="AQ23" s="15">
        <v>16</v>
      </c>
      <c r="AR23" s="331">
        <v>960.25</v>
      </c>
      <c r="AS23" s="342">
        <v>44568</v>
      </c>
      <c r="AT23" s="331">
        <v>960.25</v>
      </c>
      <c r="AU23" s="330" t="s">
        <v>475</v>
      </c>
      <c r="AV23" s="275">
        <v>34</v>
      </c>
      <c r="AW23" s="334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470</v>
      </c>
      <c r="BF23" s="393">
        <v>34</v>
      </c>
      <c r="BG23" s="629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487</v>
      </c>
      <c r="BP23" s="393">
        <v>34</v>
      </c>
      <c r="BQ23" s="825">
        <f t="shared" si="11"/>
        <v>30042.400000000001</v>
      </c>
      <c r="BT23" s="106"/>
      <c r="BU23" s="272">
        <v>16</v>
      </c>
      <c r="BV23" s="288">
        <v>947.1</v>
      </c>
      <c r="BW23" s="394">
        <v>44569</v>
      </c>
      <c r="BX23" s="288">
        <v>947.1</v>
      </c>
      <c r="BY23" s="395" t="s">
        <v>489</v>
      </c>
      <c r="BZ23" s="396">
        <v>33</v>
      </c>
      <c r="CA23" s="610">
        <f t="shared" si="12"/>
        <v>31254.3</v>
      </c>
      <c r="CD23" s="873"/>
      <c r="CE23" s="15">
        <v>16</v>
      </c>
      <c r="CF23" s="92">
        <v>899.5</v>
      </c>
      <c r="CG23" s="394">
        <v>44571</v>
      </c>
      <c r="CH23" s="92">
        <v>899.5</v>
      </c>
      <c r="CI23" s="397" t="s">
        <v>498</v>
      </c>
      <c r="CJ23" s="396">
        <v>33</v>
      </c>
      <c r="CK23" s="610">
        <f t="shared" si="13"/>
        <v>29683.5</v>
      </c>
      <c r="CN23" s="654"/>
      <c r="CO23" s="15">
        <v>16</v>
      </c>
      <c r="CP23" s="288">
        <v>888.6</v>
      </c>
      <c r="CQ23" s="394">
        <v>44572</v>
      </c>
      <c r="CR23" s="288">
        <v>888.6</v>
      </c>
      <c r="CS23" s="397" t="s">
        <v>499</v>
      </c>
      <c r="CT23" s="396">
        <v>31</v>
      </c>
      <c r="CU23" s="618">
        <f t="shared" si="48"/>
        <v>27546.600000000002</v>
      </c>
      <c r="CX23" s="106"/>
      <c r="CY23" s="15">
        <v>16</v>
      </c>
      <c r="CZ23" s="92">
        <v>914</v>
      </c>
      <c r="DA23" s="337">
        <v>44573</v>
      </c>
      <c r="DB23" s="92">
        <v>914</v>
      </c>
      <c r="DC23" s="95" t="s">
        <v>507</v>
      </c>
      <c r="DD23" s="71">
        <v>31</v>
      </c>
      <c r="DE23" s="610">
        <f t="shared" si="14"/>
        <v>28334</v>
      </c>
      <c r="DH23" s="106"/>
      <c r="DI23" s="15">
        <v>16</v>
      </c>
      <c r="DJ23" s="92">
        <v>897.2</v>
      </c>
      <c r="DK23" s="394">
        <v>44573</v>
      </c>
      <c r="DL23" s="92">
        <v>897.2</v>
      </c>
      <c r="DM23" s="397" t="s">
        <v>502</v>
      </c>
      <c r="DN23" s="396">
        <v>31</v>
      </c>
      <c r="DO23" s="618">
        <f t="shared" si="15"/>
        <v>27813.200000000001</v>
      </c>
      <c r="DR23" s="106"/>
      <c r="DS23" s="15">
        <v>16</v>
      </c>
      <c r="DT23" s="92">
        <v>929</v>
      </c>
      <c r="DU23" s="394">
        <v>44574</v>
      </c>
      <c r="DV23" s="92">
        <v>929</v>
      </c>
      <c r="DW23" s="397" t="s">
        <v>495</v>
      </c>
      <c r="DX23" s="396">
        <v>31</v>
      </c>
      <c r="DY23" s="610">
        <f t="shared" si="16"/>
        <v>28799</v>
      </c>
      <c r="EB23" s="106"/>
      <c r="EC23" s="15">
        <v>16</v>
      </c>
      <c r="ED23" s="69">
        <v>892.2</v>
      </c>
      <c r="EE23" s="351">
        <v>44575</v>
      </c>
      <c r="EF23" s="69">
        <v>892.2</v>
      </c>
      <c r="EG23" s="70" t="s">
        <v>517</v>
      </c>
      <c r="EH23" s="71">
        <v>31</v>
      </c>
      <c r="EI23" s="610">
        <f t="shared" si="17"/>
        <v>27658.2</v>
      </c>
      <c r="EL23" s="106"/>
      <c r="EM23" s="15">
        <v>16</v>
      </c>
      <c r="EN23" s="288">
        <v>880</v>
      </c>
      <c r="EO23" s="342">
        <v>44576</v>
      </c>
      <c r="EP23" s="288">
        <v>880</v>
      </c>
      <c r="EQ23" s="274" t="s">
        <v>528</v>
      </c>
      <c r="ER23" s="275">
        <v>31</v>
      </c>
      <c r="ES23" s="610">
        <f t="shared" si="18"/>
        <v>27280</v>
      </c>
      <c r="EV23" s="106"/>
      <c r="EW23" s="15">
        <v>16</v>
      </c>
      <c r="EX23" s="273">
        <v>921.24</v>
      </c>
      <c r="EY23" s="529">
        <v>44576</v>
      </c>
      <c r="EZ23" s="273">
        <v>921.24</v>
      </c>
      <c r="FA23" s="274" t="s">
        <v>531</v>
      </c>
      <c r="FB23" s="275">
        <v>31</v>
      </c>
      <c r="FC23" s="334">
        <f t="shared" si="19"/>
        <v>28558.44</v>
      </c>
      <c r="FF23" s="106"/>
      <c r="FG23" s="15">
        <v>16</v>
      </c>
      <c r="FH23" s="288">
        <v>936.21</v>
      </c>
      <c r="FI23" s="342">
        <v>44578</v>
      </c>
      <c r="FJ23" s="288">
        <v>936.21</v>
      </c>
      <c r="FK23" s="274" t="s">
        <v>538</v>
      </c>
      <c r="FL23" s="275">
        <v>31</v>
      </c>
      <c r="FM23" s="610">
        <f t="shared" si="20"/>
        <v>29022.510000000002</v>
      </c>
      <c r="FP23" s="106"/>
      <c r="FQ23" s="15">
        <v>16</v>
      </c>
      <c r="FR23" s="92">
        <v>886.5</v>
      </c>
      <c r="FS23" s="337">
        <v>44579</v>
      </c>
      <c r="FT23" s="92">
        <v>886.5</v>
      </c>
      <c r="FU23" s="70" t="s">
        <v>547</v>
      </c>
      <c r="FV23" s="71">
        <v>31</v>
      </c>
      <c r="FW23" s="610">
        <f t="shared" si="21"/>
        <v>27481.5</v>
      </c>
      <c r="FX23" s="71"/>
      <c r="FZ23" s="106"/>
      <c r="GA23" s="15">
        <v>16</v>
      </c>
      <c r="GB23" s="69">
        <v>918.97</v>
      </c>
      <c r="GC23" s="529">
        <v>44580</v>
      </c>
      <c r="GD23" s="69">
        <v>918.97</v>
      </c>
      <c r="GE23" s="274" t="s">
        <v>553</v>
      </c>
      <c r="GF23" s="275">
        <v>32</v>
      </c>
      <c r="GG23" s="334">
        <f t="shared" si="22"/>
        <v>29407.040000000001</v>
      </c>
      <c r="GJ23" s="106"/>
      <c r="GK23" s="15">
        <v>16</v>
      </c>
      <c r="GL23" s="507">
        <v>926.68</v>
      </c>
      <c r="GM23" s="337">
        <v>44581</v>
      </c>
      <c r="GN23" s="507">
        <v>926.68</v>
      </c>
      <c r="GO23" s="95" t="s">
        <v>558</v>
      </c>
      <c r="GP23" s="71">
        <v>32</v>
      </c>
      <c r="GQ23" s="610">
        <f t="shared" si="23"/>
        <v>29653.759999999998</v>
      </c>
      <c r="GT23" s="106"/>
      <c r="GU23" s="15">
        <v>16</v>
      </c>
      <c r="GV23" s="288">
        <v>930.8</v>
      </c>
      <c r="GW23" s="342">
        <v>44582</v>
      </c>
      <c r="GX23" s="288">
        <v>930.8</v>
      </c>
      <c r="GY23" s="330" t="s">
        <v>565</v>
      </c>
      <c r="GZ23" s="275">
        <v>32</v>
      </c>
      <c r="HA23" s="610">
        <f t="shared" si="24"/>
        <v>29785.599999999999</v>
      </c>
      <c r="HD23" s="106"/>
      <c r="HE23" s="15">
        <v>16</v>
      </c>
      <c r="HF23" s="92">
        <v>904</v>
      </c>
      <c r="HG23" s="337">
        <v>44583</v>
      </c>
      <c r="HH23" s="92">
        <v>904</v>
      </c>
      <c r="HI23" s="95" t="s">
        <v>572</v>
      </c>
      <c r="HJ23" s="71">
        <v>32</v>
      </c>
      <c r="HK23" s="334">
        <f t="shared" si="25"/>
        <v>28928</v>
      </c>
      <c r="HN23" s="106"/>
      <c r="HO23" s="15">
        <v>16</v>
      </c>
      <c r="HP23" s="288">
        <v>916.3</v>
      </c>
      <c r="HQ23" s="342">
        <v>44586</v>
      </c>
      <c r="HR23" s="288">
        <v>916.3</v>
      </c>
      <c r="HS23" s="399" t="s">
        <v>589</v>
      </c>
      <c r="HT23" s="275">
        <v>32</v>
      </c>
      <c r="HU23" s="610">
        <f t="shared" si="26"/>
        <v>29321.599999999999</v>
      </c>
      <c r="HX23" s="94"/>
      <c r="HY23" s="15">
        <v>16</v>
      </c>
      <c r="HZ23" s="69">
        <v>894.9</v>
      </c>
      <c r="IA23" s="351">
        <v>44586</v>
      </c>
      <c r="IB23" s="69">
        <v>894.9</v>
      </c>
      <c r="IC23" s="70" t="s">
        <v>581</v>
      </c>
      <c r="ID23" s="71">
        <v>32</v>
      </c>
      <c r="IE23" s="610">
        <f t="shared" si="27"/>
        <v>28636.799999999999</v>
      </c>
      <c r="IH23" s="94"/>
      <c r="II23" s="15">
        <v>16</v>
      </c>
      <c r="IJ23" s="69">
        <v>910.8</v>
      </c>
      <c r="IK23" s="351">
        <v>44586</v>
      </c>
      <c r="IL23" s="69">
        <v>910.8</v>
      </c>
      <c r="IM23" s="70" t="s">
        <v>586</v>
      </c>
      <c r="IN23" s="71">
        <v>32</v>
      </c>
      <c r="IO23" s="610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6" t="s">
        <v>593</v>
      </c>
      <c r="IX23" s="275">
        <v>32</v>
      </c>
      <c r="IY23" s="334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>
        <v>919</v>
      </c>
      <c r="JO23" s="337">
        <v>44588</v>
      </c>
      <c r="JP23" s="92">
        <v>919</v>
      </c>
      <c r="JQ23" s="70" t="s">
        <v>602</v>
      </c>
      <c r="JR23" s="71">
        <v>32</v>
      </c>
      <c r="JS23" s="610">
        <f t="shared" si="31"/>
        <v>29408</v>
      </c>
      <c r="JV23" s="94"/>
      <c r="JW23" s="15">
        <v>16</v>
      </c>
      <c r="JX23" s="69">
        <v>961.61</v>
      </c>
      <c r="JY23" s="351">
        <v>44589</v>
      </c>
      <c r="JZ23" s="69">
        <v>961.61</v>
      </c>
      <c r="KA23" s="70" t="s">
        <v>610</v>
      </c>
      <c r="KB23" s="71">
        <v>32</v>
      </c>
      <c r="KC23" s="610">
        <f t="shared" si="32"/>
        <v>30771.52</v>
      </c>
      <c r="KF23" s="94"/>
      <c r="KG23" s="15">
        <v>16</v>
      </c>
      <c r="KH23" s="69">
        <v>924.9</v>
      </c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>
        <v>932.6</v>
      </c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>
        <v>44566</v>
      </c>
      <c r="P24" s="92">
        <v>939.8</v>
      </c>
      <c r="Q24" s="95" t="s">
        <v>466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2">
        <v>44565</v>
      </c>
      <c r="Z24" s="288">
        <v>873.2</v>
      </c>
      <c r="AA24" s="399" t="s">
        <v>452</v>
      </c>
      <c r="AB24" s="275">
        <v>34</v>
      </c>
      <c r="AC24" s="334">
        <f t="shared" si="7"/>
        <v>29688.800000000003</v>
      </c>
      <c r="AF24" s="106"/>
      <c r="AG24" s="15">
        <v>17</v>
      </c>
      <c r="AH24" s="92">
        <v>935.3</v>
      </c>
      <c r="AI24" s="337">
        <v>44565</v>
      </c>
      <c r="AJ24" s="92">
        <v>935.3</v>
      </c>
      <c r="AK24" s="95" t="s">
        <v>450</v>
      </c>
      <c r="AL24" s="71">
        <v>34</v>
      </c>
      <c r="AM24" s="613">
        <f t="shared" si="8"/>
        <v>31800.199999999997</v>
      </c>
      <c r="AP24" s="106"/>
      <c r="AQ24" s="15">
        <v>17</v>
      </c>
      <c r="AR24" s="331">
        <v>951.18</v>
      </c>
      <c r="AS24" s="342">
        <v>44568</v>
      </c>
      <c r="AT24" s="331">
        <v>951.18</v>
      </c>
      <c r="AU24" s="330" t="s">
        <v>474</v>
      </c>
      <c r="AV24" s="275">
        <v>34</v>
      </c>
      <c r="AW24" s="334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470</v>
      </c>
      <c r="BF24" s="393">
        <v>34</v>
      </c>
      <c r="BG24" s="629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487</v>
      </c>
      <c r="BP24" s="393">
        <v>34</v>
      </c>
      <c r="BQ24" s="825">
        <f t="shared" si="11"/>
        <v>30365.4</v>
      </c>
      <c r="BT24" s="106"/>
      <c r="BU24" s="272">
        <v>17</v>
      </c>
      <c r="BV24" s="288">
        <v>963.88</v>
      </c>
      <c r="BW24" s="394">
        <v>44569</v>
      </c>
      <c r="BX24" s="288">
        <v>963.88</v>
      </c>
      <c r="BY24" s="395" t="s">
        <v>489</v>
      </c>
      <c r="BZ24" s="396">
        <v>33</v>
      </c>
      <c r="CA24" s="610">
        <f t="shared" si="12"/>
        <v>31808.04</v>
      </c>
      <c r="CD24" s="873"/>
      <c r="CE24" s="15">
        <v>17</v>
      </c>
      <c r="CF24" s="92">
        <v>922.1</v>
      </c>
      <c r="CG24" s="394">
        <v>44571</v>
      </c>
      <c r="CH24" s="92">
        <v>922.1</v>
      </c>
      <c r="CI24" s="397" t="s">
        <v>498</v>
      </c>
      <c r="CJ24" s="396">
        <v>33</v>
      </c>
      <c r="CK24" s="610">
        <f t="shared" si="13"/>
        <v>30429.3</v>
      </c>
      <c r="CN24" s="654"/>
      <c r="CO24" s="15">
        <v>17</v>
      </c>
      <c r="CP24" s="288">
        <v>914.9</v>
      </c>
      <c r="CQ24" s="394">
        <v>44572</v>
      </c>
      <c r="CR24" s="288">
        <v>914.9</v>
      </c>
      <c r="CS24" s="397" t="s">
        <v>499</v>
      </c>
      <c r="CT24" s="396">
        <v>31</v>
      </c>
      <c r="CU24" s="618">
        <f t="shared" si="48"/>
        <v>28361.899999999998</v>
      </c>
      <c r="CX24" s="106"/>
      <c r="CY24" s="15">
        <v>17</v>
      </c>
      <c r="CZ24" s="92">
        <v>876.8</v>
      </c>
      <c r="DA24" s="337">
        <v>44573</v>
      </c>
      <c r="DB24" s="92">
        <v>876.8</v>
      </c>
      <c r="DC24" s="95" t="s">
        <v>507</v>
      </c>
      <c r="DD24" s="71">
        <v>31</v>
      </c>
      <c r="DE24" s="610">
        <f t="shared" si="14"/>
        <v>27180.799999999999</v>
      </c>
      <c r="DH24" s="106"/>
      <c r="DI24" s="15">
        <v>17</v>
      </c>
      <c r="DJ24" s="92">
        <v>923.51</v>
      </c>
      <c r="DK24" s="394">
        <v>44573</v>
      </c>
      <c r="DL24" s="92">
        <v>923.51</v>
      </c>
      <c r="DM24" s="397" t="s">
        <v>502</v>
      </c>
      <c r="DN24" s="396">
        <v>31</v>
      </c>
      <c r="DO24" s="618">
        <f t="shared" si="15"/>
        <v>28628.81</v>
      </c>
      <c r="DR24" s="106"/>
      <c r="DS24" s="15">
        <v>17</v>
      </c>
      <c r="DT24" s="92">
        <v>902.2</v>
      </c>
      <c r="DU24" s="394">
        <v>44574</v>
      </c>
      <c r="DV24" s="92">
        <v>902.2</v>
      </c>
      <c r="DW24" s="397" t="s">
        <v>495</v>
      </c>
      <c r="DX24" s="396">
        <v>31</v>
      </c>
      <c r="DY24" s="610">
        <f t="shared" si="16"/>
        <v>27968.2</v>
      </c>
      <c r="EB24" s="106"/>
      <c r="EC24" s="15">
        <v>17</v>
      </c>
      <c r="ED24" s="69">
        <v>907.2</v>
      </c>
      <c r="EE24" s="351">
        <v>44575</v>
      </c>
      <c r="EF24" s="69">
        <v>907.2</v>
      </c>
      <c r="EG24" s="70" t="s">
        <v>517</v>
      </c>
      <c r="EH24" s="71">
        <v>31</v>
      </c>
      <c r="EI24" s="610">
        <f t="shared" si="17"/>
        <v>28123.200000000001</v>
      </c>
      <c r="EL24" s="106"/>
      <c r="EM24" s="15">
        <v>17</v>
      </c>
      <c r="EN24" s="288">
        <v>924</v>
      </c>
      <c r="EO24" s="342">
        <v>44576</v>
      </c>
      <c r="EP24" s="288">
        <v>924</v>
      </c>
      <c r="EQ24" s="274" t="s">
        <v>521</v>
      </c>
      <c r="ER24" s="275">
        <v>31</v>
      </c>
      <c r="ES24" s="610">
        <f t="shared" si="18"/>
        <v>28644</v>
      </c>
      <c r="EV24" s="106"/>
      <c r="EW24" s="15">
        <v>17</v>
      </c>
      <c r="EX24" s="273">
        <v>878.15</v>
      </c>
      <c r="EY24" s="529">
        <v>44576</v>
      </c>
      <c r="EZ24" s="273">
        <v>878.15</v>
      </c>
      <c r="FA24" s="274" t="s">
        <v>531</v>
      </c>
      <c r="FB24" s="275">
        <v>31</v>
      </c>
      <c r="FC24" s="334">
        <f t="shared" si="19"/>
        <v>27222.649999999998</v>
      </c>
      <c r="FF24" s="106"/>
      <c r="FG24" s="15">
        <v>17</v>
      </c>
      <c r="FH24" s="288">
        <v>928.95</v>
      </c>
      <c r="FI24" s="342">
        <v>44578</v>
      </c>
      <c r="FJ24" s="288">
        <v>928.95</v>
      </c>
      <c r="FK24" s="274" t="s">
        <v>538</v>
      </c>
      <c r="FL24" s="275">
        <v>31</v>
      </c>
      <c r="FM24" s="610">
        <f t="shared" si="20"/>
        <v>28797.45</v>
      </c>
      <c r="FP24" s="106"/>
      <c r="FQ24" s="15">
        <v>17</v>
      </c>
      <c r="FR24" s="92">
        <v>850</v>
      </c>
      <c r="FS24" s="337">
        <v>44579</v>
      </c>
      <c r="FT24" s="92">
        <v>850</v>
      </c>
      <c r="FU24" s="70" t="s">
        <v>547</v>
      </c>
      <c r="FV24" s="71">
        <v>31</v>
      </c>
      <c r="FW24" s="610">
        <f t="shared" si="21"/>
        <v>26350</v>
      </c>
      <c r="FX24" s="71"/>
      <c r="FZ24" s="106"/>
      <c r="GA24" s="15">
        <v>17</v>
      </c>
      <c r="GB24" s="69">
        <v>975.22</v>
      </c>
      <c r="GC24" s="529">
        <v>44580</v>
      </c>
      <c r="GD24" s="69">
        <v>975.22</v>
      </c>
      <c r="GE24" s="274" t="s">
        <v>553</v>
      </c>
      <c r="GF24" s="275">
        <v>32</v>
      </c>
      <c r="GG24" s="334">
        <f t="shared" si="22"/>
        <v>31207.040000000001</v>
      </c>
      <c r="GJ24" s="106"/>
      <c r="GK24" s="15">
        <v>17</v>
      </c>
      <c r="GL24" s="507">
        <v>939.38</v>
      </c>
      <c r="GM24" s="337">
        <v>44581</v>
      </c>
      <c r="GN24" s="507">
        <v>939.38</v>
      </c>
      <c r="GO24" s="95" t="s">
        <v>558</v>
      </c>
      <c r="GP24" s="71">
        <v>32</v>
      </c>
      <c r="GQ24" s="610">
        <f t="shared" si="23"/>
        <v>30060.16</v>
      </c>
      <c r="GT24" s="106"/>
      <c r="GU24" s="15">
        <v>17</v>
      </c>
      <c r="GV24" s="288">
        <v>875.9</v>
      </c>
      <c r="GW24" s="342">
        <v>44582</v>
      </c>
      <c r="GX24" s="288">
        <v>875.9</v>
      </c>
      <c r="GY24" s="330" t="s">
        <v>565</v>
      </c>
      <c r="GZ24" s="275">
        <v>32</v>
      </c>
      <c r="HA24" s="610">
        <f t="shared" si="24"/>
        <v>28028.799999999999</v>
      </c>
      <c r="HD24" s="106"/>
      <c r="HE24" s="15">
        <v>17</v>
      </c>
      <c r="HF24" s="92">
        <v>864.1</v>
      </c>
      <c r="HG24" s="337">
        <v>44583</v>
      </c>
      <c r="HH24" s="92">
        <v>864.1</v>
      </c>
      <c r="HI24" s="95" t="s">
        <v>572</v>
      </c>
      <c r="HJ24" s="71">
        <v>32</v>
      </c>
      <c r="HK24" s="334">
        <f t="shared" si="25"/>
        <v>27651.200000000001</v>
      </c>
      <c r="HN24" s="106"/>
      <c r="HO24" s="15">
        <v>17</v>
      </c>
      <c r="HP24" s="288">
        <v>886.3</v>
      </c>
      <c r="HQ24" s="342">
        <v>44586</v>
      </c>
      <c r="HR24" s="288">
        <v>886.3</v>
      </c>
      <c r="HS24" s="399" t="s">
        <v>571</v>
      </c>
      <c r="HT24" s="275">
        <v>32</v>
      </c>
      <c r="HU24" s="610">
        <f t="shared" si="26"/>
        <v>28361.599999999999</v>
      </c>
      <c r="HX24" s="106"/>
      <c r="HY24" s="15">
        <v>17</v>
      </c>
      <c r="HZ24" s="69">
        <v>894</v>
      </c>
      <c r="IA24" s="351">
        <v>44586</v>
      </c>
      <c r="IB24" s="69">
        <v>894</v>
      </c>
      <c r="IC24" s="70" t="s">
        <v>581</v>
      </c>
      <c r="ID24" s="71">
        <v>32</v>
      </c>
      <c r="IE24" s="610">
        <f t="shared" si="27"/>
        <v>28608</v>
      </c>
      <c r="IH24" s="106"/>
      <c r="II24" s="15">
        <v>17</v>
      </c>
      <c r="IJ24" s="69">
        <v>868.6</v>
      </c>
      <c r="IK24" s="351">
        <v>44586</v>
      </c>
      <c r="IL24" s="69">
        <v>868.6</v>
      </c>
      <c r="IM24" s="70" t="s">
        <v>586</v>
      </c>
      <c r="IN24" s="71">
        <v>32</v>
      </c>
      <c r="IO24" s="610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6" t="s">
        <v>595</v>
      </c>
      <c r="IX24" s="275">
        <v>32</v>
      </c>
      <c r="IY24" s="334">
        <f t="shared" si="29"/>
        <v>29334.720000000001</v>
      </c>
      <c r="JA24" s="69"/>
      <c r="JB24" s="106"/>
      <c r="JC24" s="15">
        <v>17</v>
      </c>
      <c r="JD24" s="92">
        <v>918.5</v>
      </c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>
        <v>933.9</v>
      </c>
      <c r="JO24" s="337">
        <v>44588</v>
      </c>
      <c r="JP24" s="92">
        <v>933.9</v>
      </c>
      <c r="JQ24" s="70" t="s">
        <v>602</v>
      </c>
      <c r="JR24" s="71">
        <v>32</v>
      </c>
      <c r="JS24" s="610">
        <f t="shared" si="31"/>
        <v>29884.799999999999</v>
      </c>
      <c r="JV24" s="94"/>
      <c r="JW24" s="15">
        <v>17</v>
      </c>
      <c r="JX24" s="69">
        <v>933.49</v>
      </c>
      <c r="JY24" s="351">
        <v>44589</v>
      </c>
      <c r="JZ24" s="69">
        <v>933.49</v>
      </c>
      <c r="KA24" s="70" t="s">
        <v>610</v>
      </c>
      <c r="KB24" s="71">
        <v>32</v>
      </c>
      <c r="KC24" s="610">
        <f t="shared" si="32"/>
        <v>29871.68</v>
      </c>
      <c r="KF24" s="94"/>
      <c r="KG24" s="15">
        <v>17</v>
      </c>
      <c r="KH24" s="69">
        <v>933.5</v>
      </c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>
        <v>897.2</v>
      </c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>
        <v>44566</v>
      </c>
      <c r="P25" s="92">
        <v>932.6</v>
      </c>
      <c r="Q25" s="95" t="s">
        <v>466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2">
        <v>44565</v>
      </c>
      <c r="Z25" s="288">
        <v>894.5</v>
      </c>
      <c r="AA25" s="399" t="s">
        <v>452</v>
      </c>
      <c r="AB25" s="275">
        <v>34</v>
      </c>
      <c r="AC25" s="334">
        <f t="shared" si="7"/>
        <v>30413</v>
      </c>
      <c r="AF25" s="94"/>
      <c r="AG25" s="15">
        <v>18</v>
      </c>
      <c r="AH25" s="92">
        <v>916.7</v>
      </c>
      <c r="AI25" s="337">
        <v>44565</v>
      </c>
      <c r="AJ25" s="92">
        <v>916.7</v>
      </c>
      <c r="AK25" s="95" t="s">
        <v>448</v>
      </c>
      <c r="AL25" s="71">
        <v>34</v>
      </c>
      <c r="AM25" s="613">
        <f t="shared" si="8"/>
        <v>31167.800000000003</v>
      </c>
      <c r="AP25" s="94"/>
      <c r="AQ25" s="15">
        <v>18</v>
      </c>
      <c r="AR25" s="331">
        <v>935.76</v>
      </c>
      <c r="AS25" s="342">
        <v>44569</v>
      </c>
      <c r="AT25" s="331">
        <v>935.76</v>
      </c>
      <c r="AU25" s="330" t="s">
        <v>480</v>
      </c>
      <c r="AV25" s="275">
        <v>34</v>
      </c>
      <c r="AW25" s="334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470</v>
      </c>
      <c r="BF25" s="393">
        <v>34</v>
      </c>
      <c r="BG25" s="629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487</v>
      </c>
      <c r="BP25" s="393">
        <v>34</v>
      </c>
      <c r="BQ25" s="825">
        <f t="shared" si="11"/>
        <v>30226</v>
      </c>
      <c r="BT25" s="106"/>
      <c r="BU25" s="272">
        <v>18</v>
      </c>
      <c r="BV25" s="288">
        <v>927.59</v>
      </c>
      <c r="BW25" s="394">
        <v>44569</v>
      </c>
      <c r="BX25" s="288">
        <v>927.59</v>
      </c>
      <c r="BY25" s="395" t="s">
        <v>489</v>
      </c>
      <c r="BZ25" s="396">
        <v>33</v>
      </c>
      <c r="CA25" s="610">
        <f t="shared" si="12"/>
        <v>30610.47</v>
      </c>
      <c r="CD25" s="873"/>
      <c r="CE25" s="15">
        <v>18</v>
      </c>
      <c r="CF25" s="92">
        <v>914</v>
      </c>
      <c r="CG25" s="394">
        <v>44571</v>
      </c>
      <c r="CH25" s="92">
        <v>914</v>
      </c>
      <c r="CI25" s="397" t="s">
        <v>498</v>
      </c>
      <c r="CJ25" s="396">
        <v>33</v>
      </c>
      <c r="CK25" s="610">
        <f t="shared" si="13"/>
        <v>30162</v>
      </c>
      <c r="CN25" s="654"/>
      <c r="CO25" s="15">
        <v>18</v>
      </c>
      <c r="CP25" s="288">
        <v>913.1</v>
      </c>
      <c r="CQ25" s="394">
        <v>44572</v>
      </c>
      <c r="CR25" s="288">
        <v>913.1</v>
      </c>
      <c r="CS25" s="397" t="s">
        <v>499</v>
      </c>
      <c r="CT25" s="396">
        <v>31</v>
      </c>
      <c r="CU25" s="618">
        <f t="shared" si="48"/>
        <v>28306.100000000002</v>
      </c>
      <c r="CX25" s="94"/>
      <c r="CY25" s="15">
        <v>18</v>
      </c>
      <c r="CZ25" s="92">
        <v>924</v>
      </c>
      <c r="DA25" s="337">
        <v>44573</v>
      </c>
      <c r="DB25" s="92">
        <v>924</v>
      </c>
      <c r="DC25" s="95" t="s">
        <v>507</v>
      </c>
      <c r="DD25" s="71">
        <v>31</v>
      </c>
      <c r="DE25" s="610">
        <f t="shared" si="14"/>
        <v>28644</v>
      </c>
      <c r="DH25" s="94"/>
      <c r="DI25" s="15">
        <v>18</v>
      </c>
      <c r="DJ25" s="92">
        <v>897.65</v>
      </c>
      <c r="DK25" s="394">
        <v>44573</v>
      </c>
      <c r="DL25" s="92">
        <v>897.65</v>
      </c>
      <c r="DM25" s="397" t="s">
        <v>502</v>
      </c>
      <c r="DN25" s="396">
        <v>31</v>
      </c>
      <c r="DO25" s="618">
        <f t="shared" si="15"/>
        <v>27827.149999999998</v>
      </c>
      <c r="DR25" s="94"/>
      <c r="DS25" s="15">
        <v>18</v>
      </c>
      <c r="DT25" s="92">
        <v>939.8</v>
      </c>
      <c r="DU25" s="394">
        <v>44574</v>
      </c>
      <c r="DV25" s="92">
        <v>939.8</v>
      </c>
      <c r="DW25" s="397" t="s">
        <v>495</v>
      </c>
      <c r="DX25" s="396">
        <v>31</v>
      </c>
      <c r="DY25" s="610">
        <f t="shared" si="16"/>
        <v>29133.8</v>
      </c>
      <c r="EB25" s="94"/>
      <c r="EC25" s="15">
        <v>18</v>
      </c>
      <c r="ED25" s="69">
        <v>903.6</v>
      </c>
      <c r="EE25" s="351">
        <v>44575</v>
      </c>
      <c r="EF25" s="69">
        <v>903.6</v>
      </c>
      <c r="EG25" s="70" t="s">
        <v>517</v>
      </c>
      <c r="EH25" s="71">
        <v>31</v>
      </c>
      <c r="EI25" s="610">
        <f t="shared" si="17"/>
        <v>28011.600000000002</v>
      </c>
      <c r="EL25" s="94"/>
      <c r="EM25" s="15">
        <v>18</v>
      </c>
      <c r="EN25" s="288">
        <v>927.1</v>
      </c>
      <c r="EO25" s="342">
        <v>44576</v>
      </c>
      <c r="EP25" s="288">
        <v>927.1</v>
      </c>
      <c r="EQ25" s="274" t="s">
        <v>528</v>
      </c>
      <c r="ER25" s="275">
        <v>31</v>
      </c>
      <c r="ES25" s="610">
        <f t="shared" si="18"/>
        <v>28740.100000000002</v>
      </c>
      <c r="EV25" s="94"/>
      <c r="EW25" s="15">
        <v>18</v>
      </c>
      <c r="EX25" s="273">
        <v>865</v>
      </c>
      <c r="EY25" s="529">
        <v>44576</v>
      </c>
      <c r="EZ25" s="273">
        <v>865</v>
      </c>
      <c r="FA25" s="274" t="s">
        <v>531</v>
      </c>
      <c r="FB25" s="275">
        <v>31</v>
      </c>
      <c r="FC25" s="334">
        <f t="shared" si="19"/>
        <v>26815</v>
      </c>
      <c r="FF25" s="94"/>
      <c r="FG25" s="15">
        <v>18</v>
      </c>
      <c r="FH25" s="288">
        <v>884.5</v>
      </c>
      <c r="FI25" s="342">
        <v>44578</v>
      </c>
      <c r="FJ25" s="288">
        <v>884.5</v>
      </c>
      <c r="FK25" s="274" t="s">
        <v>538</v>
      </c>
      <c r="FL25" s="275">
        <v>31</v>
      </c>
      <c r="FM25" s="610">
        <f t="shared" si="20"/>
        <v>27419.5</v>
      </c>
      <c r="FP25" s="94"/>
      <c r="FQ25" s="15">
        <v>18</v>
      </c>
      <c r="FR25" s="92">
        <v>907.5</v>
      </c>
      <c r="FS25" s="337">
        <v>44579</v>
      </c>
      <c r="FT25" s="92">
        <v>907.5</v>
      </c>
      <c r="FU25" s="70" t="s">
        <v>547</v>
      </c>
      <c r="FV25" s="71">
        <v>31</v>
      </c>
      <c r="FW25" s="610">
        <f t="shared" si="21"/>
        <v>28132.5</v>
      </c>
      <c r="FX25" s="71"/>
      <c r="FZ25" s="94"/>
      <c r="GA25" s="15">
        <v>18</v>
      </c>
      <c r="GB25" s="69">
        <v>929.86</v>
      </c>
      <c r="GC25" s="529">
        <v>44580</v>
      </c>
      <c r="GD25" s="69">
        <v>929.86</v>
      </c>
      <c r="GE25" s="274" t="s">
        <v>553</v>
      </c>
      <c r="GF25" s="275">
        <v>32</v>
      </c>
      <c r="GG25" s="334">
        <f t="shared" si="22"/>
        <v>29755.52</v>
      </c>
      <c r="GJ25" s="94"/>
      <c r="GK25" s="15">
        <v>18</v>
      </c>
      <c r="GL25" s="507">
        <v>910.35</v>
      </c>
      <c r="GM25" s="337">
        <v>44581</v>
      </c>
      <c r="GN25" s="507">
        <v>910.35</v>
      </c>
      <c r="GO25" s="95" t="s">
        <v>558</v>
      </c>
      <c r="GP25" s="71">
        <v>32</v>
      </c>
      <c r="GQ25" s="610">
        <f t="shared" si="23"/>
        <v>29131.200000000001</v>
      </c>
      <c r="GT25" s="94"/>
      <c r="GU25" s="15">
        <v>18</v>
      </c>
      <c r="GV25" s="288">
        <v>869.1</v>
      </c>
      <c r="GW25" s="342">
        <v>44582</v>
      </c>
      <c r="GX25" s="288">
        <v>869.1</v>
      </c>
      <c r="GY25" s="330" t="s">
        <v>565</v>
      </c>
      <c r="GZ25" s="275">
        <v>32</v>
      </c>
      <c r="HA25" s="610">
        <f t="shared" si="24"/>
        <v>27811.200000000001</v>
      </c>
      <c r="HD25" s="94"/>
      <c r="HE25" s="15">
        <v>18</v>
      </c>
      <c r="HF25" s="92">
        <v>917.6</v>
      </c>
      <c r="HG25" s="337">
        <v>44583</v>
      </c>
      <c r="HH25" s="92">
        <v>917.6</v>
      </c>
      <c r="HI25" s="95" t="s">
        <v>572</v>
      </c>
      <c r="HJ25" s="71">
        <v>32</v>
      </c>
      <c r="HK25" s="334">
        <f t="shared" si="25"/>
        <v>29363.200000000001</v>
      </c>
      <c r="HN25" s="237"/>
      <c r="HO25" s="15">
        <v>18</v>
      </c>
      <c r="HP25" s="288">
        <v>899</v>
      </c>
      <c r="HQ25" s="342">
        <v>44586</v>
      </c>
      <c r="HR25" s="288">
        <v>899</v>
      </c>
      <c r="HS25" s="399" t="s">
        <v>589</v>
      </c>
      <c r="HT25" s="275">
        <v>32</v>
      </c>
      <c r="HU25" s="610">
        <f t="shared" si="26"/>
        <v>28768</v>
      </c>
      <c r="HX25" s="106"/>
      <c r="HY25" s="15">
        <v>18</v>
      </c>
      <c r="HZ25" s="69">
        <v>899.9</v>
      </c>
      <c r="IA25" s="351">
        <v>44586</v>
      </c>
      <c r="IB25" s="69">
        <v>899.9</v>
      </c>
      <c r="IC25" s="70" t="s">
        <v>581</v>
      </c>
      <c r="ID25" s="71">
        <v>32</v>
      </c>
      <c r="IE25" s="610">
        <f t="shared" si="27"/>
        <v>28796.799999999999</v>
      </c>
      <c r="IH25" s="106"/>
      <c r="II25" s="15">
        <v>18</v>
      </c>
      <c r="IJ25" s="69">
        <v>925.3</v>
      </c>
      <c r="IK25" s="351">
        <v>44586</v>
      </c>
      <c r="IL25" s="69">
        <v>925.3</v>
      </c>
      <c r="IM25" s="70" t="s">
        <v>586</v>
      </c>
      <c r="IN25" s="71">
        <v>32</v>
      </c>
      <c r="IO25" s="610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6" t="s">
        <v>595</v>
      </c>
      <c r="IX25" s="275">
        <v>32</v>
      </c>
      <c r="IY25" s="334">
        <f t="shared" si="29"/>
        <v>30742.400000000001</v>
      </c>
      <c r="JA25" s="69"/>
      <c r="JB25" s="94"/>
      <c r="JC25" s="15">
        <v>18</v>
      </c>
      <c r="JD25" s="92">
        <v>914.9</v>
      </c>
      <c r="JE25" s="351">
        <v>44589</v>
      </c>
      <c r="JF25" s="92">
        <v>914.9</v>
      </c>
      <c r="JG25" s="70" t="s">
        <v>611</v>
      </c>
      <c r="JH25" s="71">
        <v>32</v>
      </c>
      <c r="JI25" s="610">
        <f t="shared" si="30"/>
        <v>29276.799999999999</v>
      </c>
      <c r="JL25" s="94"/>
      <c r="JM25" s="15">
        <v>18</v>
      </c>
      <c r="JN25" s="92">
        <v>933</v>
      </c>
      <c r="JO25" s="337">
        <v>44588</v>
      </c>
      <c r="JP25" s="92">
        <v>933</v>
      </c>
      <c r="JQ25" s="70" t="s">
        <v>602</v>
      </c>
      <c r="JR25" s="71">
        <v>32</v>
      </c>
      <c r="JS25" s="610">
        <f t="shared" si="31"/>
        <v>29856</v>
      </c>
      <c r="JV25" s="94"/>
      <c r="JW25" s="15">
        <v>18</v>
      </c>
      <c r="JX25" s="69">
        <v>937.57</v>
      </c>
      <c r="JY25" s="351">
        <v>44589</v>
      </c>
      <c r="JZ25" s="69">
        <v>937.57</v>
      </c>
      <c r="KA25" s="70" t="s">
        <v>610</v>
      </c>
      <c r="KB25" s="71">
        <v>32</v>
      </c>
      <c r="KC25" s="610">
        <f t="shared" si="32"/>
        <v>30002.240000000002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>
        <v>44566</v>
      </c>
      <c r="P26" s="92">
        <v>921.7</v>
      </c>
      <c r="Q26" s="95" t="s">
        <v>466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2">
        <v>44565</v>
      </c>
      <c r="Z26" s="288">
        <v>889.5</v>
      </c>
      <c r="AA26" s="399" t="s">
        <v>452</v>
      </c>
      <c r="AB26" s="275">
        <v>34</v>
      </c>
      <c r="AC26" s="334">
        <f t="shared" si="7"/>
        <v>30243</v>
      </c>
      <c r="AF26" s="106"/>
      <c r="AG26" s="15">
        <v>19</v>
      </c>
      <c r="AH26" s="92">
        <v>939.8</v>
      </c>
      <c r="AI26" s="337">
        <v>44565</v>
      </c>
      <c r="AJ26" s="92">
        <v>939.8</v>
      </c>
      <c r="AK26" s="95" t="s">
        <v>448</v>
      </c>
      <c r="AL26" s="71">
        <v>34</v>
      </c>
      <c r="AM26" s="613">
        <f t="shared" si="8"/>
        <v>31953.199999999997</v>
      </c>
      <c r="AP26" s="106"/>
      <c r="AQ26" s="15">
        <v>19</v>
      </c>
      <c r="AR26" s="331">
        <v>920.33</v>
      </c>
      <c r="AS26" s="342">
        <v>44569</v>
      </c>
      <c r="AT26" s="331">
        <v>920.33</v>
      </c>
      <c r="AU26" s="330" t="s">
        <v>480</v>
      </c>
      <c r="AV26" s="275">
        <v>34</v>
      </c>
      <c r="AW26" s="334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470</v>
      </c>
      <c r="BF26" s="393">
        <v>34</v>
      </c>
      <c r="BG26" s="629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487</v>
      </c>
      <c r="BP26" s="393">
        <v>34</v>
      </c>
      <c r="BQ26" s="825">
        <f t="shared" si="11"/>
        <v>30073</v>
      </c>
      <c r="BT26" s="106"/>
      <c r="BU26" s="272">
        <v>19</v>
      </c>
      <c r="BV26" s="288">
        <v>942.56</v>
      </c>
      <c r="BW26" s="394">
        <v>44569</v>
      </c>
      <c r="BX26" s="288">
        <v>942.56</v>
      </c>
      <c r="BY26" s="395" t="s">
        <v>489</v>
      </c>
      <c r="BZ26" s="396">
        <v>33</v>
      </c>
      <c r="CA26" s="610">
        <f t="shared" si="12"/>
        <v>31104.48</v>
      </c>
      <c r="CD26" s="873"/>
      <c r="CE26" s="15">
        <v>19</v>
      </c>
      <c r="CF26" s="92">
        <v>912.2</v>
      </c>
      <c r="CG26" s="394">
        <v>44571</v>
      </c>
      <c r="CH26" s="92">
        <v>912.2</v>
      </c>
      <c r="CI26" s="397" t="s">
        <v>498</v>
      </c>
      <c r="CJ26" s="396">
        <v>33</v>
      </c>
      <c r="CK26" s="610">
        <f t="shared" si="13"/>
        <v>30102.600000000002</v>
      </c>
      <c r="CN26" s="654"/>
      <c r="CO26" s="15">
        <v>19</v>
      </c>
      <c r="CP26" s="288">
        <v>927.6</v>
      </c>
      <c r="CQ26" s="394">
        <v>44572</v>
      </c>
      <c r="CR26" s="288">
        <v>927.6</v>
      </c>
      <c r="CS26" s="397" t="s">
        <v>499</v>
      </c>
      <c r="CT26" s="396">
        <v>31</v>
      </c>
      <c r="CU26" s="618">
        <f t="shared" si="48"/>
        <v>28755.600000000002</v>
      </c>
      <c r="CX26" s="106"/>
      <c r="CY26" s="15">
        <v>19</v>
      </c>
      <c r="CZ26" s="92">
        <v>903.1</v>
      </c>
      <c r="DA26" s="337">
        <v>44573</v>
      </c>
      <c r="DB26" s="92">
        <v>903.1</v>
      </c>
      <c r="DC26" s="95" t="s">
        <v>507</v>
      </c>
      <c r="DD26" s="71">
        <v>31</v>
      </c>
      <c r="DE26" s="610">
        <f t="shared" si="14"/>
        <v>27996.100000000002</v>
      </c>
      <c r="DH26" s="106"/>
      <c r="DI26" s="15">
        <v>19</v>
      </c>
      <c r="DJ26" s="92">
        <v>915.34</v>
      </c>
      <c r="DK26" s="394">
        <v>44573</v>
      </c>
      <c r="DL26" s="92">
        <v>915.34</v>
      </c>
      <c r="DM26" s="397" t="s">
        <v>502</v>
      </c>
      <c r="DN26" s="396">
        <v>31</v>
      </c>
      <c r="DO26" s="618">
        <f t="shared" si="15"/>
        <v>28375.54</v>
      </c>
      <c r="DR26" s="106"/>
      <c r="DS26" s="15">
        <v>19</v>
      </c>
      <c r="DT26" s="92">
        <v>931.7</v>
      </c>
      <c r="DU26" s="394">
        <v>44574</v>
      </c>
      <c r="DV26" s="92">
        <v>931.7</v>
      </c>
      <c r="DW26" s="397" t="s">
        <v>495</v>
      </c>
      <c r="DX26" s="396">
        <v>31</v>
      </c>
      <c r="DY26" s="610">
        <f t="shared" si="16"/>
        <v>28882.7</v>
      </c>
      <c r="EB26" s="106"/>
      <c r="EC26" s="15">
        <v>19</v>
      </c>
      <c r="ED26" s="69">
        <v>883.1</v>
      </c>
      <c r="EE26" s="351">
        <v>44575</v>
      </c>
      <c r="EF26" s="69">
        <v>883.1</v>
      </c>
      <c r="EG26" s="70" t="s">
        <v>517</v>
      </c>
      <c r="EH26" s="71">
        <v>31</v>
      </c>
      <c r="EI26" s="610">
        <f t="shared" si="17"/>
        <v>27376.100000000002</v>
      </c>
      <c r="EL26" s="94"/>
      <c r="EM26" s="15">
        <v>19</v>
      </c>
      <c r="EN26" s="288">
        <v>907.2</v>
      </c>
      <c r="EO26" s="342">
        <v>44576</v>
      </c>
      <c r="EP26" s="288">
        <v>907.2</v>
      </c>
      <c r="EQ26" s="274" t="s">
        <v>520</v>
      </c>
      <c r="ER26" s="275">
        <v>31</v>
      </c>
      <c r="ES26" s="610">
        <f t="shared" si="18"/>
        <v>28123.200000000001</v>
      </c>
      <c r="EV26" s="106"/>
      <c r="EW26" s="15">
        <v>19</v>
      </c>
      <c r="EX26" s="273">
        <v>883.59</v>
      </c>
      <c r="EY26" s="529">
        <v>44576</v>
      </c>
      <c r="EZ26" s="273">
        <v>883.59</v>
      </c>
      <c r="FA26" s="274" t="s">
        <v>531</v>
      </c>
      <c r="FB26" s="275">
        <v>31</v>
      </c>
      <c r="FC26" s="334">
        <f t="shared" si="19"/>
        <v>27391.29</v>
      </c>
      <c r="FF26" s="94"/>
      <c r="FG26" s="15">
        <v>19</v>
      </c>
      <c r="FH26" s="288">
        <v>909.9</v>
      </c>
      <c r="FI26" s="342">
        <v>44578</v>
      </c>
      <c r="FJ26" s="288">
        <v>909.9</v>
      </c>
      <c r="FK26" s="274" t="s">
        <v>538</v>
      </c>
      <c r="FL26" s="275">
        <v>31</v>
      </c>
      <c r="FM26" s="610">
        <f t="shared" si="20"/>
        <v>28206.899999999998</v>
      </c>
      <c r="FP26" s="106"/>
      <c r="FQ26" s="15">
        <v>19</v>
      </c>
      <c r="FR26" s="92">
        <v>869</v>
      </c>
      <c r="FS26" s="337">
        <v>44579</v>
      </c>
      <c r="FT26" s="92">
        <v>869</v>
      </c>
      <c r="FU26" s="70" t="s">
        <v>547</v>
      </c>
      <c r="FV26" s="71">
        <v>31</v>
      </c>
      <c r="FW26" s="610">
        <f t="shared" si="21"/>
        <v>26939</v>
      </c>
      <c r="FX26" s="71"/>
      <c r="FZ26" s="106"/>
      <c r="GA26" s="15">
        <v>19</v>
      </c>
      <c r="GB26" s="69">
        <v>928.95</v>
      </c>
      <c r="GC26" s="529">
        <v>44580</v>
      </c>
      <c r="GD26" s="69">
        <v>928.95</v>
      </c>
      <c r="GE26" s="274" t="s">
        <v>553</v>
      </c>
      <c r="GF26" s="275">
        <v>32</v>
      </c>
      <c r="GG26" s="334">
        <f t="shared" si="22"/>
        <v>29726.400000000001</v>
      </c>
      <c r="GJ26" s="106"/>
      <c r="GK26" s="15">
        <v>19</v>
      </c>
      <c r="GL26" s="507">
        <v>910.35</v>
      </c>
      <c r="GM26" s="337">
        <v>44581</v>
      </c>
      <c r="GN26" s="507">
        <v>910.35</v>
      </c>
      <c r="GO26" s="95" t="s">
        <v>558</v>
      </c>
      <c r="GP26" s="71">
        <v>32</v>
      </c>
      <c r="GQ26" s="610">
        <f t="shared" si="23"/>
        <v>29131.200000000001</v>
      </c>
      <c r="GT26" s="106"/>
      <c r="GU26" s="15">
        <v>19</v>
      </c>
      <c r="GV26" s="288">
        <v>924.9</v>
      </c>
      <c r="GW26" s="342">
        <v>44582</v>
      </c>
      <c r="GX26" s="288">
        <v>924.9</v>
      </c>
      <c r="GY26" s="330" t="s">
        <v>565</v>
      </c>
      <c r="GZ26" s="275">
        <v>32</v>
      </c>
      <c r="HA26" s="610">
        <f t="shared" si="24"/>
        <v>29596.799999999999</v>
      </c>
      <c r="HD26" s="106"/>
      <c r="HE26" s="15">
        <v>19</v>
      </c>
      <c r="HF26" s="92">
        <v>906.3</v>
      </c>
      <c r="HG26" s="337">
        <v>44583</v>
      </c>
      <c r="HH26" s="92">
        <v>906.3</v>
      </c>
      <c r="HI26" s="95" t="s">
        <v>572</v>
      </c>
      <c r="HJ26" s="71">
        <v>32</v>
      </c>
      <c r="HK26" s="334">
        <f t="shared" si="25"/>
        <v>29001.599999999999</v>
      </c>
      <c r="HN26" s="237"/>
      <c r="HO26" s="15">
        <v>19</v>
      </c>
      <c r="HP26" s="288">
        <v>919</v>
      </c>
      <c r="HQ26" s="342">
        <v>44586</v>
      </c>
      <c r="HR26" s="288">
        <v>919</v>
      </c>
      <c r="HS26" s="399" t="s">
        <v>589</v>
      </c>
      <c r="HT26" s="275">
        <v>32</v>
      </c>
      <c r="HU26" s="610">
        <f t="shared" si="26"/>
        <v>29408</v>
      </c>
      <c r="HX26" s="106"/>
      <c r="HY26" s="15">
        <v>19</v>
      </c>
      <c r="HZ26" s="69">
        <v>927.6</v>
      </c>
      <c r="IA26" s="351">
        <v>44586</v>
      </c>
      <c r="IB26" s="69">
        <v>927.6</v>
      </c>
      <c r="IC26" s="70" t="s">
        <v>581</v>
      </c>
      <c r="ID26" s="71">
        <v>32</v>
      </c>
      <c r="IE26" s="610">
        <f t="shared" si="27"/>
        <v>29683.200000000001</v>
      </c>
      <c r="IH26" s="106"/>
      <c r="II26" s="15">
        <v>19</v>
      </c>
      <c r="IJ26" s="69">
        <v>866.8</v>
      </c>
      <c r="IK26" s="351">
        <v>44586</v>
      </c>
      <c r="IL26" s="69">
        <v>866.8</v>
      </c>
      <c r="IM26" s="70" t="s">
        <v>586</v>
      </c>
      <c r="IN26" s="71">
        <v>32</v>
      </c>
      <c r="IO26" s="610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6" t="s">
        <v>595</v>
      </c>
      <c r="IX26" s="275">
        <v>32</v>
      </c>
      <c r="IY26" s="334">
        <f t="shared" si="29"/>
        <v>31192.639999999999</v>
      </c>
      <c r="JA26" s="69"/>
      <c r="JB26" s="106"/>
      <c r="JC26" s="15">
        <v>19</v>
      </c>
      <c r="JD26" s="92">
        <v>930.3</v>
      </c>
      <c r="JE26" s="351">
        <v>44589</v>
      </c>
      <c r="JF26" s="92">
        <v>930.3</v>
      </c>
      <c r="JG26" s="70" t="s">
        <v>608</v>
      </c>
      <c r="JH26" s="71">
        <v>32</v>
      </c>
      <c r="JI26" s="610">
        <f t="shared" si="30"/>
        <v>29769.599999999999</v>
      </c>
      <c r="JL26" s="106"/>
      <c r="JM26" s="15">
        <v>19</v>
      </c>
      <c r="JN26" s="92">
        <v>921.2</v>
      </c>
      <c r="JO26" s="337">
        <v>44588</v>
      </c>
      <c r="JP26" s="92">
        <v>921.2</v>
      </c>
      <c r="JQ26" s="70" t="s">
        <v>602</v>
      </c>
      <c r="JR26" s="71">
        <v>32</v>
      </c>
      <c r="JS26" s="610">
        <f t="shared" si="31"/>
        <v>29478.400000000001</v>
      </c>
      <c r="JV26" s="94"/>
      <c r="JW26" s="15">
        <v>19</v>
      </c>
      <c r="JX26" s="69">
        <v>958.89</v>
      </c>
      <c r="JY26" s="351">
        <v>44589</v>
      </c>
      <c r="JZ26" s="69">
        <v>958.89</v>
      </c>
      <c r="KA26" s="70" t="s">
        <v>610</v>
      </c>
      <c r="KB26" s="71">
        <v>32</v>
      </c>
      <c r="KC26" s="610">
        <f t="shared" si="32"/>
        <v>30684.48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>
        <v>44566</v>
      </c>
      <c r="P27" s="92">
        <v>896.7</v>
      </c>
      <c r="Q27" s="95" t="s">
        <v>466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2">
        <v>44565</v>
      </c>
      <c r="Z27" s="288">
        <v>932.6</v>
      </c>
      <c r="AA27" s="399" t="s">
        <v>452</v>
      </c>
      <c r="AB27" s="275">
        <v>34</v>
      </c>
      <c r="AC27" s="334">
        <f t="shared" si="7"/>
        <v>31708.400000000001</v>
      </c>
      <c r="AF27" s="106"/>
      <c r="AG27" s="15">
        <v>20</v>
      </c>
      <c r="AH27" s="92">
        <v>938.5</v>
      </c>
      <c r="AI27" s="337">
        <v>44565</v>
      </c>
      <c r="AJ27" s="92">
        <v>938.5</v>
      </c>
      <c r="AK27" s="95" t="s">
        <v>448</v>
      </c>
      <c r="AL27" s="71">
        <v>34</v>
      </c>
      <c r="AM27" s="613">
        <f t="shared" si="8"/>
        <v>31909</v>
      </c>
      <c r="AP27" s="106"/>
      <c r="AQ27" s="15">
        <v>20</v>
      </c>
      <c r="AR27" s="331">
        <v>968.41</v>
      </c>
      <c r="AS27" s="342">
        <v>44568</v>
      </c>
      <c r="AT27" s="331">
        <v>968.41</v>
      </c>
      <c r="AU27" s="330" t="s">
        <v>475</v>
      </c>
      <c r="AV27" s="275">
        <v>34</v>
      </c>
      <c r="AW27" s="334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470</v>
      </c>
      <c r="BF27" s="393">
        <v>34</v>
      </c>
      <c r="BG27" s="629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486</v>
      </c>
      <c r="BP27" s="393">
        <v>34</v>
      </c>
      <c r="BQ27" s="825">
        <f t="shared" si="11"/>
        <v>30025.4</v>
      </c>
      <c r="BT27" s="106"/>
      <c r="BU27" s="272">
        <v>20</v>
      </c>
      <c r="BV27" s="288">
        <v>920.79</v>
      </c>
      <c r="BW27" s="394">
        <v>44569</v>
      </c>
      <c r="BX27" s="288">
        <v>920.79</v>
      </c>
      <c r="BY27" s="395" t="s">
        <v>489</v>
      </c>
      <c r="BZ27" s="396">
        <v>33</v>
      </c>
      <c r="CA27" s="610">
        <f t="shared" si="12"/>
        <v>30386.07</v>
      </c>
      <c r="CD27" s="873"/>
      <c r="CE27" s="15">
        <v>20</v>
      </c>
      <c r="CF27" s="92">
        <v>930.3</v>
      </c>
      <c r="CG27" s="394">
        <v>44571</v>
      </c>
      <c r="CH27" s="92">
        <v>930.3</v>
      </c>
      <c r="CI27" s="397" t="s">
        <v>498</v>
      </c>
      <c r="CJ27" s="396">
        <v>33</v>
      </c>
      <c r="CK27" s="610">
        <f t="shared" si="13"/>
        <v>30699.899999999998</v>
      </c>
      <c r="CN27" s="654"/>
      <c r="CO27" s="15">
        <v>20</v>
      </c>
      <c r="CP27" s="288">
        <v>879.5</v>
      </c>
      <c r="CQ27" s="394">
        <v>44572</v>
      </c>
      <c r="CR27" s="288">
        <v>879.5</v>
      </c>
      <c r="CS27" s="397" t="s">
        <v>499</v>
      </c>
      <c r="CT27" s="396">
        <v>31</v>
      </c>
      <c r="CU27" s="618">
        <f t="shared" si="48"/>
        <v>27264.5</v>
      </c>
      <c r="CX27" s="106"/>
      <c r="CY27" s="15">
        <v>20</v>
      </c>
      <c r="CZ27" s="92">
        <v>887.7</v>
      </c>
      <c r="DA27" s="337">
        <v>44573</v>
      </c>
      <c r="DB27" s="92">
        <v>887.7</v>
      </c>
      <c r="DC27" s="95" t="s">
        <v>507</v>
      </c>
      <c r="DD27" s="71">
        <v>31</v>
      </c>
      <c r="DE27" s="610">
        <f t="shared" si="14"/>
        <v>27518.7</v>
      </c>
      <c r="DH27" s="106"/>
      <c r="DI27" s="15">
        <v>20</v>
      </c>
      <c r="DJ27" s="92">
        <v>928.04</v>
      </c>
      <c r="DK27" s="394">
        <v>44573</v>
      </c>
      <c r="DL27" s="92">
        <v>928.04</v>
      </c>
      <c r="DM27" s="397" t="s">
        <v>502</v>
      </c>
      <c r="DN27" s="396">
        <v>31</v>
      </c>
      <c r="DO27" s="618">
        <f t="shared" si="15"/>
        <v>28769.239999999998</v>
      </c>
      <c r="DR27" s="106"/>
      <c r="DS27" s="15">
        <v>20</v>
      </c>
      <c r="DT27" s="92">
        <v>908.5</v>
      </c>
      <c r="DU27" s="394">
        <v>44574</v>
      </c>
      <c r="DV27" s="92">
        <v>908.5</v>
      </c>
      <c r="DW27" s="397" t="s">
        <v>495</v>
      </c>
      <c r="DX27" s="396">
        <v>31</v>
      </c>
      <c r="DY27" s="610">
        <f t="shared" si="16"/>
        <v>28163.5</v>
      </c>
      <c r="EB27" s="106"/>
      <c r="EC27" s="15">
        <v>20</v>
      </c>
      <c r="ED27" s="69">
        <v>895.4</v>
      </c>
      <c r="EE27" s="351">
        <v>44575</v>
      </c>
      <c r="EF27" s="69">
        <v>895.4</v>
      </c>
      <c r="EG27" s="70" t="s">
        <v>517</v>
      </c>
      <c r="EH27" s="71">
        <v>31</v>
      </c>
      <c r="EI27" s="610">
        <f t="shared" si="17"/>
        <v>27757.399999999998</v>
      </c>
      <c r="EL27" s="94"/>
      <c r="EM27" s="15">
        <v>20</v>
      </c>
      <c r="EN27" s="288">
        <v>878.6</v>
      </c>
      <c r="EO27" s="342">
        <v>44576</v>
      </c>
      <c r="EP27" s="288">
        <v>878.6</v>
      </c>
      <c r="EQ27" s="274" t="s">
        <v>520</v>
      </c>
      <c r="ER27" s="275">
        <v>31</v>
      </c>
      <c r="ES27" s="610">
        <f t="shared" si="18"/>
        <v>27236.600000000002</v>
      </c>
      <c r="EV27" s="106"/>
      <c r="EW27" s="15">
        <v>20</v>
      </c>
      <c r="EX27" s="273">
        <v>916.25</v>
      </c>
      <c r="EY27" s="529">
        <v>44576</v>
      </c>
      <c r="EZ27" s="273">
        <v>916.25</v>
      </c>
      <c r="FA27" s="274" t="s">
        <v>531</v>
      </c>
      <c r="FB27" s="275">
        <v>31</v>
      </c>
      <c r="FC27" s="334">
        <f t="shared" si="19"/>
        <v>28403.75</v>
      </c>
      <c r="FF27" s="94"/>
      <c r="FG27" s="15">
        <v>20</v>
      </c>
      <c r="FH27" s="288">
        <v>922.6</v>
      </c>
      <c r="FI27" s="342">
        <v>44578</v>
      </c>
      <c r="FJ27" s="288">
        <v>922.6</v>
      </c>
      <c r="FK27" s="274" t="s">
        <v>538</v>
      </c>
      <c r="FL27" s="275">
        <v>31</v>
      </c>
      <c r="FM27" s="610">
        <f t="shared" si="20"/>
        <v>28600.600000000002</v>
      </c>
      <c r="FP27" s="106"/>
      <c r="FQ27" s="15">
        <v>20</v>
      </c>
      <c r="FR27" s="92">
        <v>878</v>
      </c>
      <c r="FS27" s="337">
        <v>44579</v>
      </c>
      <c r="FT27" s="92">
        <v>878</v>
      </c>
      <c r="FU27" s="70" t="s">
        <v>547</v>
      </c>
      <c r="FV27" s="71">
        <v>31</v>
      </c>
      <c r="FW27" s="610">
        <f t="shared" si="21"/>
        <v>27218</v>
      </c>
      <c r="FX27" s="71"/>
      <c r="FZ27" s="106"/>
      <c r="GA27" s="15">
        <v>20</v>
      </c>
      <c r="GB27" s="69">
        <v>922.15</v>
      </c>
      <c r="GC27" s="529">
        <v>44580</v>
      </c>
      <c r="GD27" s="69">
        <v>922.15</v>
      </c>
      <c r="GE27" s="274" t="s">
        <v>553</v>
      </c>
      <c r="GF27" s="275">
        <v>32</v>
      </c>
      <c r="GG27" s="334">
        <f t="shared" si="22"/>
        <v>29508.799999999999</v>
      </c>
      <c r="GJ27" s="106"/>
      <c r="GK27" s="15">
        <v>20</v>
      </c>
      <c r="GL27" s="507">
        <v>921.69</v>
      </c>
      <c r="GM27" s="337">
        <v>44581</v>
      </c>
      <c r="GN27" s="507">
        <v>921.69</v>
      </c>
      <c r="GO27" s="95" t="s">
        <v>558</v>
      </c>
      <c r="GP27" s="71">
        <v>32</v>
      </c>
      <c r="GQ27" s="610">
        <f t="shared" si="23"/>
        <v>29494.080000000002</v>
      </c>
      <c r="GT27" s="106"/>
      <c r="GU27" s="15">
        <v>20</v>
      </c>
      <c r="GV27" s="288">
        <v>924</v>
      </c>
      <c r="GW27" s="342">
        <v>44582</v>
      </c>
      <c r="GX27" s="288">
        <v>924</v>
      </c>
      <c r="GY27" s="330" t="s">
        <v>565</v>
      </c>
      <c r="GZ27" s="275">
        <v>32</v>
      </c>
      <c r="HA27" s="610">
        <f t="shared" si="24"/>
        <v>29568</v>
      </c>
      <c r="HD27" s="106"/>
      <c r="HE27" s="15">
        <v>20</v>
      </c>
      <c r="HF27" s="92">
        <v>919.4</v>
      </c>
      <c r="HG27" s="337">
        <v>44583</v>
      </c>
      <c r="HH27" s="92">
        <v>919.4</v>
      </c>
      <c r="HI27" s="95" t="s">
        <v>572</v>
      </c>
      <c r="HJ27" s="71">
        <v>32</v>
      </c>
      <c r="HK27" s="334">
        <f t="shared" si="25"/>
        <v>29420.799999999999</v>
      </c>
      <c r="HN27" s="237"/>
      <c r="HO27" s="15">
        <v>20</v>
      </c>
      <c r="HP27" s="288">
        <v>889.9</v>
      </c>
      <c r="HQ27" s="342">
        <v>44586</v>
      </c>
      <c r="HR27" s="288">
        <v>889.9</v>
      </c>
      <c r="HS27" s="399" t="s">
        <v>589</v>
      </c>
      <c r="HT27" s="275">
        <v>32</v>
      </c>
      <c r="HU27" s="610">
        <f t="shared" si="26"/>
        <v>28476.799999999999</v>
      </c>
      <c r="HX27" s="106"/>
      <c r="HY27" s="15">
        <v>20</v>
      </c>
      <c r="HZ27" s="69">
        <v>910.4</v>
      </c>
      <c r="IA27" s="351">
        <v>44586</v>
      </c>
      <c r="IB27" s="69">
        <v>910.4</v>
      </c>
      <c r="IC27" s="70" t="s">
        <v>581</v>
      </c>
      <c r="ID27" s="71">
        <v>32</v>
      </c>
      <c r="IE27" s="610">
        <f t="shared" si="27"/>
        <v>29132.799999999999</v>
      </c>
      <c r="IH27" s="106"/>
      <c r="II27" s="15">
        <v>20</v>
      </c>
      <c r="IJ27" s="69">
        <v>899.5</v>
      </c>
      <c r="IK27" s="351">
        <v>44586</v>
      </c>
      <c r="IL27" s="69">
        <v>899.5</v>
      </c>
      <c r="IM27" s="70" t="s">
        <v>586</v>
      </c>
      <c r="IN27" s="71">
        <v>32</v>
      </c>
      <c r="IO27" s="610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6" t="s">
        <v>595</v>
      </c>
      <c r="IX27" s="275">
        <v>32</v>
      </c>
      <c r="IY27" s="334">
        <f t="shared" si="29"/>
        <v>29741.119999999999</v>
      </c>
      <c r="JA27" s="69"/>
      <c r="JB27" s="106"/>
      <c r="JC27" s="15">
        <v>20</v>
      </c>
      <c r="JD27" s="92">
        <v>922.1</v>
      </c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>
        <v>918.1</v>
      </c>
      <c r="JO27" s="337">
        <v>44588</v>
      </c>
      <c r="JP27" s="92">
        <v>918.1</v>
      </c>
      <c r="JQ27" s="70" t="s">
        <v>602</v>
      </c>
      <c r="JR27" s="71">
        <v>32</v>
      </c>
      <c r="JS27" s="610">
        <f t="shared" si="31"/>
        <v>29379.200000000001</v>
      </c>
      <c r="JV27" s="94"/>
      <c r="JW27" s="15">
        <v>20</v>
      </c>
      <c r="JX27" s="69">
        <v>975.22</v>
      </c>
      <c r="JY27" s="351">
        <v>44589</v>
      </c>
      <c r="JZ27" s="69">
        <v>975.22</v>
      </c>
      <c r="KA27" s="70" t="s">
        <v>610</v>
      </c>
      <c r="KB27" s="71">
        <v>32</v>
      </c>
      <c r="KC27" s="610">
        <f t="shared" si="32"/>
        <v>31207.040000000001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>
        <v>44566</v>
      </c>
      <c r="P28" s="92">
        <v>867.7</v>
      </c>
      <c r="Q28" s="95" t="s">
        <v>466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2">
        <v>44565</v>
      </c>
      <c r="Z28" s="288">
        <v>878.6</v>
      </c>
      <c r="AA28" s="399" t="s">
        <v>452</v>
      </c>
      <c r="AB28" s="275">
        <v>34</v>
      </c>
      <c r="AC28" s="334">
        <f t="shared" si="7"/>
        <v>29872.400000000001</v>
      </c>
      <c r="AF28" s="106"/>
      <c r="AG28" s="15">
        <v>21</v>
      </c>
      <c r="AH28" s="92">
        <v>933.5</v>
      </c>
      <c r="AI28" s="337">
        <v>44565</v>
      </c>
      <c r="AJ28" s="92">
        <v>933.5</v>
      </c>
      <c r="AK28" s="95" t="s">
        <v>446</v>
      </c>
      <c r="AL28" s="71">
        <v>34</v>
      </c>
      <c r="AM28" s="613">
        <f t="shared" si="8"/>
        <v>31739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470</v>
      </c>
      <c r="BF28" s="393">
        <v>34</v>
      </c>
      <c r="BG28" s="825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487</v>
      </c>
      <c r="BP28" s="393">
        <v>34</v>
      </c>
      <c r="BQ28" s="629">
        <f t="shared" si="11"/>
        <v>31014.800000000003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>
        <v>44571</v>
      </c>
      <c r="CH28" s="92">
        <v>915.8</v>
      </c>
      <c r="CI28" s="397" t="s">
        <v>498</v>
      </c>
      <c r="CJ28" s="396">
        <v>33</v>
      </c>
      <c r="CK28" s="610">
        <f t="shared" si="13"/>
        <v>30221.399999999998</v>
      </c>
      <c r="CN28" s="654"/>
      <c r="CO28" s="15">
        <v>21</v>
      </c>
      <c r="CP28" s="288">
        <v>920.3</v>
      </c>
      <c r="CQ28" s="394">
        <v>44572</v>
      </c>
      <c r="CR28" s="288">
        <v>920.3</v>
      </c>
      <c r="CS28" s="397" t="s">
        <v>499</v>
      </c>
      <c r="CT28" s="396">
        <v>31</v>
      </c>
      <c r="CU28" s="618">
        <f t="shared" si="48"/>
        <v>28529.3</v>
      </c>
      <c r="CX28" s="106"/>
      <c r="CY28" s="15">
        <v>21</v>
      </c>
      <c r="CZ28" s="92">
        <v>919.4</v>
      </c>
      <c r="DA28" s="337">
        <v>44573</v>
      </c>
      <c r="DB28" s="92">
        <v>919.4</v>
      </c>
      <c r="DC28" s="95" t="s">
        <v>507</v>
      </c>
      <c r="DD28" s="71">
        <v>31</v>
      </c>
      <c r="DE28" s="610">
        <f t="shared" si="14"/>
        <v>28501.399999999998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>
        <v>44574</v>
      </c>
      <c r="DV28" s="92">
        <v>884.5</v>
      </c>
      <c r="DW28" s="397" t="s">
        <v>495</v>
      </c>
      <c r="DX28" s="396">
        <v>31</v>
      </c>
      <c r="DY28" s="610">
        <f t="shared" si="16"/>
        <v>27419.5</v>
      </c>
      <c r="EB28" s="106"/>
      <c r="EC28" s="15">
        <v>21</v>
      </c>
      <c r="ED28" s="69">
        <v>880</v>
      </c>
      <c r="EE28" s="351">
        <v>44575</v>
      </c>
      <c r="EF28" s="69">
        <v>880</v>
      </c>
      <c r="EG28" s="70" t="s">
        <v>517</v>
      </c>
      <c r="EH28" s="71">
        <v>31</v>
      </c>
      <c r="EI28" s="610">
        <f t="shared" si="17"/>
        <v>27280</v>
      </c>
      <c r="EL28" s="94"/>
      <c r="EM28" s="15">
        <v>21</v>
      </c>
      <c r="EN28" s="288">
        <v>907.6</v>
      </c>
      <c r="EO28" s="342">
        <v>44576</v>
      </c>
      <c r="EP28" s="288">
        <v>907.6</v>
      </c>
      <c r="EQ28" s="274" t="s">
        <v>520</v>
      </c>
      <c r="ER28" s="275">
        <v>31</v>
      </c>
      <c r="ES28" s="610">
        <f t="shared" si="18"/>
        <v>28135.600000000002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>
        <v>44579</v>
      </c>
      <c r="FT28" s="92">
        <v>813.5</v>
      </c>
      <c r="FU28" s="70" t="s">
        <v>547</v>
      </c>
      <c r="FV28" s="71">
        <v>31</v>
      </c>
      <c r="FW28" s="610">
        <f t="shared" si="21"/>
        <v>25218.5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>
        <v>44582</v>
      </c>
      <c r="GX28" s="92">
        <v>863.2</v>
      </c>
      <c r="GY28" s="330" t="s">
        <v>565</v>
      </c>
      <c r="GZ28" s="275">
        <v>32</v>
      </c>
      <c r="HA28" s="610">
        <f t="shared" si="24"/>
        <v>27622.400000000001</v>
      </c>
      <c r="HD28" s="106"/>
      <c r="HE28" s="15">
        <v>21</v>
      </c>
      <c r="HF28" s="92">
        <v>934.8</v>
      </c>
      <c r="HG28" s="337">
        <v>44583</v>
      </c>
      <c r="HH28" s="92">
        <v>934.8</v>
      </c>
      <c r="HI28" s="95" t="s">
        <v>572</v>
      </c>
      <c r="HJ28" s="71">
        <v>32</v>
      </c>
      <c r="HK28" s="334">
        <f t="shared" si="25"/>
        <v>29913.599999999999</v>
      </c>
      <c r="HN28" s="106"/>
      <c r="HO28" s="15">
        <v>21</v>
      </c>
      <c r="HP28" s="288">
        <v>920.3</v>
      </c>
      <c r="HQ28" s="342">
        <v>44586</v>
      </c>
      <c r="HR28" s="288">
        <v>920.3</v>
      </c>
      <c r="HS28" s="399" t="s">
        <v>571</v>
      </c>
      <c r="HT28" s="275">
        <v>32</v>
      </c>
      <c r="HU28" s="610">
        <f t="shared" si="26"/>
        <v>29449.599999999999</v>
      </c>
      <c r="HX28" s="106"/>
      <c r="HY28" s="15">
        <v>21</v>
      </c>
      <c r="HZ28" s="69">
        <v>902.2</v>
      </c>
      <c r="IA28" s="351">
        <v>44586</v>
      </c>
      <c r="IB28" s="69">
        <v>902.2</v>
      </c>
      <c r="IC28" s="70" t="s">
        <v>581</v>
      </c>
      <c r="ID28" s="71">
        <v>32</v>
      </c>
      <c r="IE28" s="610">
        <f t="shared" si="27"/>
        <v>28870.400000000001</v>
      </c>
      <c r="IH28" s="106"/>
      <c r="II28" s="15">
        <v>21</v>
      </c>
      <c r="IJ28" s="69">
        <v>930.3</v>
      </c>
      <c r="IK28" s="351">
        <v>44586</v>
      </c>
      <c r="IL28" s="69">
        <v>930.3</v>
      </c>
      <c r="IM28" s="70" t="s">
        <v>586</v>
      </c>
      <c r="IN28" s="71">
        <v>32</v>
      </c>
      <c r="IO28" s="610">
        <f t="shared" si="28"/>
        <v>29769.599999999999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>
        <v>44589</v>
      </c>
      <c r="JF28" s="69">
        <v>928.5</v>
      </c>
      <c r="JG28" s="70" t="s">
        <v>608</v>
      </c>
      <c r="JH28" s="71">
        <v>32</v>
      </c>
      <c r="JI28" s="610">
        <f t="shared" si="30"/>
        <v>29712</v>
      </c>
      <c r="JL28" s="106"/>
      <c r="JM28" s="15">
        <v>21</v>
      </c>
      <c r="JN28" s="92">
        <v>895.4</v>
      </c>
      <c r="JO28" s="337">
        <v>44588</v>
      </c>
      <c r="JP28" s="92">
        <v>895.4</v>
      </c>
      <c r="JQ28" s="70" t="s">
        <v>602</v>
      </c>
      <c r="JR28" s="71">
        <v>32</v>
      </c>
      <c r="JS28" s="610">
        <f>JR28*JP28</f>
        <v>28652.799999999999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>
        <v>916.3</v>
      </c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585403.99999999988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596918.4</v>
      </c>
      <c r="HD29" s="106"/>
      <c r="HE29" s="15"/>
      <c r="HF29" s="92"/>
      <c r="HG29" s="337"/>
      <c r="HH29" s="92"/>
      <c r="HI29" s="95"/>
      <c r="HJ29" s="71"/>
      <c r="HK29" s="610">
        <f>SUM(HK8:HK28)</f>
        <v>610204.80000000005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616707.20000000007</v>
      </c>
      <c r="JV29" s="106"/>
      <c r="JW29" s="15"/>
      <c r="JX29" s="69"/>
      <c r="JY29" s="351"/>
      <c r="JZ29" s="69"/>
      <c r="KA29" s="70"/>
      <c r="KB29" s="71"/>
      <c r="KC29" s="610">
        <f>SUM(KC8:KC28)</f>
        <v>420336.95999999996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644942.60000000009</v>
      </c>
      <c r="AF30" s="106"/>
      <c r="AG30" s="15"/>
      <c r="AH30" s="69"/>
      <c r="AI30" s="337"/>
      <c r="AJ30" s="69"/>
      <c r="AK30" s="95"/>
      <c r="AL30" s="71"/>
      <c r="AM30" s="71">
        <f>SUM(AM8:AM29)</f>
        <v>656828.99999999988</v>
      </c>
      <c r="AP30" s="106"/>
      <c r="AQ30" s="15"/>
      <c r="AR30" s="405"/>
      <c r="AS30" s="79"/>
      <c r="AT30" s="69"/>
      <c r="AU30" s="95"/>
      <c r="AV30" s="71"/>
      <c r="AW30" s="610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10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10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10">
        <f>SUM(CA8:CA29)</f>
        <v>619874.30999999994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632966.40000000002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594663.69999999995</v>
      </c>
      <c r="DH30" s="106"/>
      <c r="DI30" s="15"/>
      <c r="DJ30" s="69"/>
      <c r="DK30" s="337"/>
      <c r="DL30" s="69"/>
      <c r="DM30" s="95"/>
      <c r="DN30" s="71"/>
      <c r="DO30" s="610">
        <f>SUM(DO8:DO29)</f>
        <v>562675.1100000001</v>
      </c>
      <c r="DR30" s="106"/>
      <c r="DS30" s="15"/>
      <c r="DT30" s="69"/>
      <c r="DU30" s="337"/>
      <c r="DV30" s="69"/>
      <c r="DW30" s="95"/>
      <c r="DX30" s="71"/>
      <c r="DY30" s="610">
        <f>SUM(DY8:DY29)</f>
        <v>592862.6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588395.49999999988</v>
      </c>
      <c r="EV30" s="94"/>
      <c r="EW30" s="15"/>
      <c r="EX30" s="92"/>
      <c r="EY30" s="337"/>
      <c r="EZ30" s="105"/>
      <c r="FA30" s="70"/>
      <c r="FB30" s="71"/>
      <c r="FC30" s="610">
        <f>SUM(FC8:FC29)</f>
        <v>551146.21</v>
      </c>
      <c r="FF30" s="94"/>
      <c r="FG30" s="15"/>
      <c r="FH30" s="92"/>
      <c r="FI30" s="337"/>
      <c r="FJ30" s="105"/>
      <c r="FK30" s="70"/>
      <c r="FL30" s="71"/>
      <c r="FM30" s="610">
        <f>SUM(FM8:FM29)</f>
        <v>574656.29999999993</v>
      </c>
      <c r="FP30" s="106"/>
      <c r="FQ30" s="15"/>
      <c r="FR30" s="92"/>
      <c r="FS30" s="337"/>
      <c r="FT30" s="92"/>
      <c r="FU30" s="70"/>
      <c r="FV30" s="71"/>
      <c r="FW30" s="610">
        <f>SUM(FW8:FW29)</f>
        <v>570973.5</v>
      </c>
      <c r="FZ30" s="106"/>
      <c r="GA30" s="15"/>
      <c r="GB30" s="69"/>
      <c r="GC30" s="351"/>
      <c r="GD30" s="105"/>
      <c r="GE30" s="70"/>
      <c r="GF30" s="71"/>
      <c r="GG30" s="610">
        <f>SUM(GG8:GG29)</f>
        <v>601365.12000000011</v>
      </c>
      <c r="GJ30" s="106"/>
      <c r="GK30" s="15"/>
      <c r="GL30" s="507"/>
      <c r="GM30" s="337"/>
      <c r="GN30" s="69"/>
      <c r="GO30" s="95"/>
      <c r="GP30" s="71"/>
      <c r="GQ30" s="610">
        <f>SUM(GQ8:GQ29)</f>
        <v>598506.23999999987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613529.59999999998</v>
      </c>
      <c r="HX30" s="106"/>
      <c r="HY30" s="15"/>
      <c r="HZ30" s="69"/>
      <c r="IA30" s="351"/>
      <c r="IB30" s="105"/>
      <c r="IC30" s="70"/>
      <c r="ID30" s="71"/>
      <c r="IE30" s="610">
        <f>SUM(IE8:IE29)</f>
        <v>607187.19999999995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10">
        <f>SUM(IY8:IY29)</f>
        <v>600388.80000000005</v>
      </c>
      <c r="JB30" s="106"/>
      <c r="JC30" s="15"/>
      <c r="JD30" s="69"/>
      <c r="JE30" s="351"/>
      <c r="JF30" s="105"/>
      <c r="JG30" s="70"/>
      <c r="JH30" s="71"/>
      <c r="JI30" s="610">
        <f>SUM(JI8:JI29)</f>
        <v>471043.2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590188.54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14720.1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13135.529999999999</v>
      </c>
      <c r="KH32" s="105">
        <f>SUM(KH8:KH31)</f>
        <v>19077.3</v>
      </c>
      <c r="KJ32" s="105">
        <f>SUM(KJ8:KJ31)</f>
        <v>0</v>
      </c>
      <c r="KR32" s="105">
        <f>SUM(KR8:KR31)</f>
        <v>19032.099999999999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3" t="s">
        <v>21</v>
      </c>
      <c r="O33" s="984"/>
      <c r="P33" s="144">
        <f>Q5-P32</f>
        <v>0</v>
      </c>
      <c r="X33" s="492" t="s">
        <v>21</v>
      </c>
      <c r="Y33" s="493"/>
      <c r="Z33" s="144">
        <f>X32-Z32</f>
        <v>0</v>
      </c>
      <c r="AH33" s="362" t="s">
        <v>21</v>
      </c>
      <c r="AI33" s="363"/>
      <c r="AJ33" s="144">
        <f>AK5-AJ32</f>
        <v>0</v>
      </c>
      <c r="AR33" s="362" t="s">
        <v>21</v>
      </c>
      <c r="AS33" s="363"/>
      <c r="AT33" s="335">
        <f>AU5-AT32</f>
        <v>0</v>
      </c>
      <c r="AU33" s="336"/>
      <c r="AZ33" s="75"/>
      <c r="BB33" s="362" t="s">
        <v>21</v>
      </c>
      <c r="BC33" s="363"/>
      <c r="BD33" s="144">
        <f>BB32-BD32</f>
        <v>0</v>
      </c>
      <c r="BL33" s="362" t="s">
        <v>21</v>
      </c>
      <c r="BM33" s="363"/>
      <c r="BN33" s="144">
        <f>BL32-BN32</f>
        <v>0</v>
      </c>
      <c r="BV33" s="362" t="s">
        <v>21</v>
      </c>
      <c r="BW33" s="363"/>
      <c r="BX33" s="144">
        <f>BV32-BX32</f>
        <v>0</v>
      </c>
      <c r="CE33" s="15"/>
      <c r="CF33" s="362" t="s">
        <v>21</v>
      </c>
      <c r="CG33" s="363"/>
      <c r="CH33" s="144">
        <f>CF32-CH32</f>
        <v>0</v>
      </c>
      <c r="CP33" s="362" t="s">
        <v>21</v>
      </c>
      <c r="CQ33" s="363"/>
      <c r="CR33" s="144">
        <f>CP32-CR32</f>
        <v>0</v>
      </c>
      <c r="CZ33" s="362" t="s">
        <v>21</v>
      </c>
      <c r="DA33" s="363"/>
      <c r="DB33" s="144">
        <f>CZ32-DB32</f>
        <v>0</v>
      </c>
      <c r="DJ33" s="362" t="s">
        <v>21</v>
      </c>
      <c r="DK33" s="363"/>
      <c r="DL33" s="144">
        <f>DJ32-DL32</f>
        <v>0</v>
      </c>
      <c r="DT33" s="362" t="s">
        <v>21</v>
      </c>
      <c r="DU33" s="363"/>
      <c r="DV33" s="144">
        <f>DT32-DV32</f>
        <v>0</v>
      </c>
      <c r="ED33" s="362" t="s">
        <v>21</v>
      </c>
      <c r="EE33" s="363"/>
      <c r="EF33" s="144">
        <f>ED32-EF32</f>
        <v>0</v>
      </c>
      <c r="EN33" s="362" t="s">
        <v>21</v>
      </c>
      <c r="EO33" s="363"/>
      <c r="EP33" s="144">
        <f>EN32-EP32</f>
        <v>0</v>
      </c>
      <c r="EX33" s="362" t="s">
        <v>21</v>
      </c>
      <c r="EY33" s="363"/>
      <c r="EZ33" s="315">
        <f>EX32-EZ32</f>
        <v>0</v>
      </c>
      <c r="FH33" s="362" t="s">
        <v>21</v>
      </c>
      <c r="FI33" s="363"/>
      <c r="FJ33" s="144">
        <f>FH32-FJ32</f>
        <v>0</v>
      </c>
      <c r="FR33" s="362" t="s">
        <v>21</v>
      </c>
      <c r="FS33" s="363"/>
      <c r="FT33" s="315">
        <f>FR32-FT32</f>
        <v>0</v>
      </c>
      <c r="GB33" s="362" t="s">
        <v>21</v>
      </c>
      <c r="GC33" s="363"/>
      <c r="GD33" s="144">
        <f>GE5-GD32</f>
        <v>0</v>
      </c>
      <c r="GL33" s="362" t="s">
        <v>21</v>
      </c>
      <c r="GM33" s="363"/>
      <c r="GN33" s="144">
        <f>GL32-GN32</f>
        <v>0</v>
      </c>
      <c r="GV33" s="362" t="s">
        <v>21</v>
      </c>
      <c r="GW33" s="363"/>
      <c r="GX33" s="144">
        <f>GV32-GX32</f>
        <v>0</v>
      </c>
      <c r="HF33" s="362" t="s">
        <v>21</v>
      </c>
      <c r="HG33" s="363"/>
      <c r="HH33" s="144">
        <f>HF32-HH32</f>
        <v>0</v>
      </c>
      <c r="HP33" s="362" t="s">
        <v>21</v>
      </c>
      <c r="HQ33" s="363"/>
      <c r="HR33" s="144">
        <f>HP32-HR32</f>
        <v>0</v>
      </c>
      <c r="HZ33" s="776" t="s">
        <v>21</v>
      </c>
      <c r="IA33" s="777"/>
      <c r="IB33" s="315">
        <f>IC5-IB32</f>
        <v>0</v>
      </c>
      <c r="IC33" s="251"/>
      <c r="IJ33" s="776" t="s">
        <v>21</v>
      </c>
      <c r="IK33" s="777"/>
      <c r="IL33" s="144">
        <f>IJ32-IL32</f>
        <v>0</v>
      </c>
      <c r="IT33" s="776" t="s">
        <v>21</v>
      </c>
      <c r="IU33" s="777"/>
      <c r="IV33" s="144">
        <f>IT32-IV32</f>
        <v>0</v>
      </c>
      <c r="JD33" s="776" t="s">
        <v>21</v>
      </c>
      <c r="JE33" s="777"/>
      <c r="JF33" s="144">
        <f>JD32-JF32</f>
        <v>4597.9999999999982</v>
      </c>
      <c r="JN33" s="776" t="s">
        <v>21</v>
      </c>
      <c r="JO33" s="777"/>
      <c r="JP33" s="144">
        <f>JN32-JP32</f>
        <v>0</v>
      </c>
      <c r="JX33" s="776" t="s">
        <v>21</v>
      </c>
      <c r="JY33" s="777"/>
      <c r="JZ33" s="315">
        <f>KA5-JZ32</f>
        <v>5543.3300000000017</v>
      </c>
      <c r="KA33" s="251"/>
      <c r="KH33" s="776" t="s">
        <v>21</v>
      </c>
      <c r="KI33" s="777"/>
      <c r="KJ33" s="315">
        <f>KK5-KJ32</f>
        <v>19077.3</v>
      </c>
      <c r="KK33" s="251"/>
      <c r="KR33" s="776" t="s">
        <v>21</v>
      </c>
      <c r="KS33" s="777"/>
      <c r="KT33" s="315">
        <f>KU5-KT32</f>
        <v>19032.099999999999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69" t="s">
        <v>21</v>
      </c>
      <c r="RU33" s="1170"/>
      <c r="RV33" s="144">
        <f>SUM(RW5-RV32)</f>
        <v>0</v>
      </c>
      <c r="SC33" s="1169" t="s">
        <v>21</v>
      </c>
      <c r="SD33" s="1170"/>
      <c r="SE33" s="144">
        <f>SUM(SF5-SE32)</f>
        <v>0</v>
      </c>
      <c r="SL33" s="1169" t="s">
        <v>21</v>
      </c>
      <c r="SM33" s="1170"/>
      <c r="SN33" s="241">
        <f>SUM(SO5-SN32)</f>
        <v>0</v>
      </c>
      <c r="SU33" s="1169" t="s">
        <v>21</v>
      </c>
      <c r="SV33" s="1170"/>
      <c r="SW33" s="144">
        <f>SUM(SX5-SW32)</f>
        <v>0</v>
      </c>
      <c r="TD33" s="1169" t="s">
        <v>21</v>
      </c>
      <c r="TE33" s="1170"/>
      <c r="TF33" s="144">
        <f>SUM(TG5-TF32)</f>
        <v>0</v>
      </c>
      <c r="TM33" s="1169" t="s">
        <v>21</v>
      </c>
      <c r="TN33" s="1170"/>
      <c r="TO33" s="144">
        <f>SUM(TP5-TO32)</f>
        <v>0</v>
      </c>
      <c r="TV33" s="1169" t="s">
        <v>21</v>
      </c>
      <c r="TW33" s="1170"/>
      <c r="TX33" s="144">
        <f>SUM(TY5-TX32)</f>
        <v>0</v>
      </c>
      <c r="UE33" s="1169" t="s">
        <v>21</v>
      </c>
      <c r="UF33" s="1170"/>
      <c r="UG33" s="144">
        <f>SUM(UH5-UG32)</f>
        <v>0</v>
      </c>
      <c r="UN33" s="1169" t="s">
        <v>21</v>
      </c>
      <c r="UO33" s="1170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69" t="s">
        <v>21</v>
      </c>
      <c r="VP33" s="1170"/>
      <c r="VQ33" s="144">
        <f>VR5-VQ32</f>
        <v>-22</v>
      </c>
      <c r="VX33" s="1169" t="s">
        <v>21</v>
      </c>
      <c r="VY33" s="1170"/>
      <c r="VZ33" s="144">
        <f>WA5-VZ32</f>
        <v>-22</v>
      </c>
      <c r="WG33" s="1169" t="s">
        <v>21</v>
      </c>
      <c r="WH33" s="1170"/>
      <c r="WI33" s="144">
        <f>WJ5-WI32</f>
        <v>-22</v>
      </c>
      <c r="WP33" s="1169" t="s">
        <v>21</v>
      </c>
      <c r="WQ33" s="1170"/>
      <c r="WR33" s="144">
        <f>WS5-WR32</f>
        <v>-22</v>
      </c>
      <c r="WY33" s="1169" t="s">
        <v>21</v>
      </c>
      <c r="WZ33" s="1170"/>
      <c r="XA33" s="144">
        <f>XB5-XA32</f>
        <v>-22</v>
      </c>
      <c r="XH33" s="1169" t="s">
        <v>21</v>
      </c>
      <c r="XI33" s="1170"/>
      <c r="XJ33" s="144">
        <f>XK5-XJ32</f>
        <v>-22</v>
      </c>
      <c r="XQ33" s="1169" t="s">
        <v>21</v>
      </c>
      <c r="XR33" s="1170"/>
      <c r="XS33" s="144">
        <f>XT5-XS32</f>
        <v>-22</v>
      </c>
      <c r="XZ33" s="1169" t="s">
        <v>21</v>
      </c>
      <c r="YA33" s="1170"/>
      <c r="YB33" s="144">
        <f>YC5-YB32</f>
        <v>-22</v>
      </c>
      <c r="YI33" s="1169" t="s">
        <v>21</v>
      </c>
      <c r="YJ33" s="1170"/>
      <c r="YK33" s="144">
        <f>YL5-YK32</f>
        <v>-22</v>
      </c>
      <c r="YR33" s="1169" t="s">
        <v>21</v>
      </c>
      <c r="YS33" s="1170"/>
      <c r="YT33" s="144">
        <f>YU5-YT32</f>
        <v>-22</v>
      </c>
      <c r="ZA33" s="1169" t="s">
        <v>21</v>
      </c>
      <c r="ZB33" s="1170"/>
      <c r="ZC33" s="144">
        <f>ZD5-ZC32</f>
        <v>-22</v>
      </c>
      <c r="ZJ33" s="1169" t="s">
        <v>21</v>
      </c>
      <c r="ZK33" s="1170"/>
      <c r="ZL33" s="144">
        <f>ZM5-ZL32</f>
        <v>-22</v>
      </c>
      <c r="ZS33" s="1169" t="s">
        <v>21</v>
      </c>
      <c r="ZT33" s="1170"/>
      <c r="ZU33" s="144">
        <f>ZV5-ZU32</f>
        <v>-22</v>
      </c>
      <c r="AAB33" s="1169" t="s">
        <v>21</v>
      </c>
      <c r="AAC33" s="1170"/>
      <c r="AAD33" s="144">
        <f>AAE5-AAD32</f>
        <v>-22</v>
      </c>
      <c r="AAK33" s="1169" t="s">
        <v>21</v>
      </c>
      <c r="AAL33" s="1170"/>
      <c r="AAM33" s="144">
        <f>AAN5-AAM32</f>
        <v>-22</v>
      </c>
      <c r="AAT33" s="1169" t="s">
        <v>21</v>
      </c>
      <c r="AAU33" s="1170"/>
      <c r="AAV33" s="144">
        <f>AAV32-AAT32</f>
        <v>22</v>
      </c>
      <c r="ABC33" s="1169" t="s">
        <v>21</v>
      </c>
      <c r="ABD33" s="1170"/>
      <c r="ABE33" s="144">
        <f>ABF5-ABE32</f>
        <v>-22</v>
      </c>
      <c r="ABL33" s="1169" t="s">
        <v>21</v>
      </c>
      <c r="ABM33" s="1170"/>
      <c r="ABN33" s="144">
        <f>ABO5-ABN32</f>
        <v>-22</v>
      </c>
      <c r="ABU33" s="1169" t="s">
        <v>21</v>
      </c>
      <c r="ABV33" s="1170"/>
      <c r="ABW33" s="144">
        <f>ABX5-ABW32</f>
        <v>-22</v>
      </c>
      <c r="ACD33" s="1169" t="s">
        <v>21</v>
      </c>
      <c r="ACE33" s="1170"/>
      <c r="ACF33" s="144">
        <f>ACG5-ACF32</f>
        <v>-22</v>
      </c>
      <c r="ACM33" s="1169" t="s">
        <v>21</v>
      </c>
      <c r="ACN33" s="1170"/>
      <c r="ACO33" s="144">
        <f>ACP5-ACO32</f>
        <v>-22</v>
      </c>
      <c r="ACV33" s="1169" t="s">
        <v>21</v>
      </c>
      <c r="ACW33" s="1170"/>
      <c r="ACX33" s="144">
        <f>ACY5-ACX32</f>
        <v>-22</v>
      </c>
      <c r="ADE33" s="1169" t="s">
        <v>21</v>
      </c>
      <c r="ADF33" s="1170"/>
      <c r="ADG33" s="144">
        <f>ADH5-ADG32</f>
        <v>-22</v>
      </c>
      <c r="ADN33" s="1169" t="s">
        <v>21</v>
      </c>
      <c r="ADO33" s="1170"/>
      <c r="ADP33" s="144">
        <f>ADQ5-ADP32</f>
        <v>-22</v>
      </c>
      <c r="ADW33" s="1169" t="s">
        <v>21</v>
      </c>
      <c r="ADX33" s="1170"/>
      <c r="ADY33" s="144">
        <f>ADZ5-ADY32</f>
        <v>-22</v>
      </c>
      <c r="AEF33" s="1169" t="s">
        <v>21</v>
      </c>
      <c r="AEG33" s="1170"/>
      <c r="AEH33" s="144">
        <f>AEI5-AEH32</f>
        <v>-22</v>
      </c>
      <c r="AEO33" s="1169" t="s">
        <v>21</v>
      </c>
      <c r="AEP33" s="1170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5" t="s">
        <v>4</v>
      </c>
      <c r="O34" s="986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71" t="s">
        <v>4</v>
      </c>
      <c r="RU34" s="1172"/>
      <c r="RV34" s="49"/>
      <c r="SC34" s="1171" t="s">
        <v>4</v>
      </c>
      <c r="SD34" s="1172"/>
      <c r="SE34" s="49"/>
      <c r="SL34" s="1171" t="s">
        <v>4</v>
      </c>
      <c r="SM34" s="1172"/>
      <c r="SN34" s="49"/>
      <c r="SU34" s="1171" t="s">
        <v>4</v>
      </c>
      <c r="SV34" s="1172"/>
      <c r="SW34" s="49"/>
      <c r="TD34" s="1171" t="s">
        <v>4</v>
      </c>
      <c r="TE34" s="1172"/>
      <c r="TF34" s="49"/>
      <c r="TM34" s="1171" t="s">
        <v>4</v>
      </c>
      <c r="TN34" s="1172"/>
      <c r="TO34" s="49"/>
      <c r="TV34" s="1171" t="s">
        <v>4</v>
      </c>
      <c r="TW34" s="1172"/>
      <c r="TX34" s="49"/>
      <c r="UE34" s="1171" t="s">
        <v>4</v>
      </c>
      <c r="UF34" s="1172"/>
      <c r="UG34" s="49"/>
      <c r="UN34" s="1171" t="s">
        <v>4</v>
      </c>
      <c r="UO34" s="1172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71" t="s">
        <v>4</v>
      </c>
      <c r="VP34" s="1172"/>
      <c r="VQ34" s="49"/>
      <c r="VX34" s="1171" t="s">
        <v>4</v>
      </c>
      <c r="VY34" s="1172"/>
      <c r="VZ34" s="49"/>
      <c r="WG34" s="1171" t="s">
        <v>4</v>
      </c>
      <c r="WH34" s="1172"/>
      <c r="WI34" s="49"/>
      <c r="WP34" s="1171" t="s">
        <v>4</v>
      </c>
      <c r="WQ34" s="1172"/>
      <c r="WR34" s="49"/>
      <c r="WY34" s="1171" t="s">
        <v>4</v>
      </c>
      <c r="WZ34" s="1172"/>
      <c r="XA34" s="49"/>
      <c r="XH34" s="1171" t="s">
        <v>4</v>
      </c>
      <c r="XI34" s="1172"/>
      <c r="XJ34" s="49"/>
      <c r="XQ34" s="1171" t="s">
        <v>4</v>
      </c>
      <c r="XR34" s="1172"/>
      <c r="XS34" s="49"/>
      <c r="XZ34" s="1171" t="s">
        <v>4</v>
      </c>
      <c r="YA34" s="1172"/>
      <c r="YB34" s="49"/>
      <c r="YI34" s="1171" t="s">
        <v>4</v>
      </c>
      <c r="YJ34" s="1172"/>
      <c r="YK34" s="49"/>
      <c r="YR34" s="1171" t="s">
        <v>4</v>
      </c>
      <c r="YS34" s="1172"/>
      <c r="YT34" s="49"/>
      <c r="ZA34" s="1171" t="s">
        <v>4</v>
      </c>
      <c r="ZB34" s="1172"/>
      <c r="ZC34" s="49"/>
      <c r="ZJ34" s="1171" t="s">
        <v>4</v>
      </c>
      <c r="ZK34" s="1172"/>
      <c r="ZL34" s="49"/>
      <c r="ZS34" s="1171" t="s">
        <v>4</v>
      </c>
      <c r="ZT34" s="1172"/>
      <c r="ZU34" s="49"/>
      <c r="AAB34" s="1171" t="s">
        <v>4</v>
      </c>
      <c r="AAC34" s="1172"/>
      <c r="AAD34" s="49"/>
      <c r="AAK34" s="1171" t="s">
        <v>4</v>
      </c>
      <c r="AAL34" s="1172"/>
      <c r="AAM34" s="49"/>
      <c r="AAT34" s="1171" t="s">
        <v>4</v>
      </c>
      <c r="AAU34" s="1172"/>
      <c r="AAV34" s="49"/>
      <c r="ABC34" s="1171" t="s">
        <v>4</v>
      </c>
      <c r="ABD34" s="1172"/>
      <c r="ABE34" s="49"/>
      <c r="ABL34" s="1171" t="s">
        <v>4</v>
      </c>
      <c r="ABM34" s="1172"/>
      <c r="ABN34" s="49"/>
      <c r="ABU34" s="1171" t="s">
        <v>4</v>
      </c>
      <c r="ABV34" s="1172"/>
      <c r="ABW34" s="49"/>
      <c r="ACD34" s="1171" t="s">
        <v>4</v>
      </c>
      <c r="ACE34" s="1172"/>
      <c r="ACF34" s="49"/>
      <c r="ACM34" s="1171" t="s">
        <v>4</v>
      </c>
      <c r="ACN34" s="1172"/>
      <c r="ACO34" s="49"/>
      <c r="ACV34" s="1171" t="s">
        <v>4</v>
      </c>
      <c r="ACW34" s="1172"/>
      <c r="ACX34" s="49"/>
      <c r="ADE34" s="1171" t="s">
        <v>4</v>
      </c>
      <c r="ADF34" s="1172"/>
      <c r="ADG34" s="49"/>
      <c r="ADN34" s="1171" t="s">
        <v>4</v>
      </c>
      <c r="ADO34" s="1172"/>
      <c r="ADP34" s="49"/>
      <c r="ADW34" s="1171" t="s">
        <v>4</v>
      </c>
      <c r="ADX34" s="1172"/>
      <c r="ADY34" s="49"/>
      <c r="AEF34" s="1171" t="s">
        <v>4</v>
      </c>
      <c r="AEG34" s="1172"/>
      <c r="AEH34" s="49"/>
      <c r="AEO34" s="1171" t="s">
        <v>4</v>
      </c>
      <c r="AEP34" s="117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3"/>
      <c r="B1" s="1173"/>
      <c r="C1" s="1173"/>
      <c r="D1" s="1173"/>
      <c r="E1" s="1173"/>
      <c r="F1" s="1173"/>
      <c r="G1" s="117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10"/>
      <c r="C4" s="478"/>
      <c r="D4" s="271"/>
      <c r="E4" s="352"/>
      <c r="F4" s="324"/>
      <c r="G4" s="249"/>
    </row>
    <row r="5" spans="1:10" ht="15" customHeight="1" x14ac:dyDescent="0.25">
      <c r="A5" s="1204"/>
      <c r="B5" s="1211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205"/>
      <c r="B6" s="1212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08" t="s">
        <v>11</v>
      </c>
      <c r="D55" s="1209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xSplit="1" ySplit="8" topLeftCell="M18" activePane="bottomRight" state="frozen"/>
      <selection activeCell="L1" sqref="L1"/>
      <selection pane="topRight" activeCell="M1" sqref="M1"/>
      <selection pane="bottomLeft" activeCell="L9" sqref="L9"/>
      <selection pane="bottomRight" activeCell="T34" sqref="T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2" t="s">
        <v>297</v>
      </c>
      <c r="B1" s="1182"/>
      <c r="C1" s="1182"/>
      <c r="D1" s="1182"/>
      <c r="E1" s="1182"/>
      <c r="F1" s="1182"/>
      <c r="G1" s="1182"/>
      <c r="H1" s="11">
        <v>1</v>
      </c>
      <c r="I1" s="133"/>
      <c r="J1" s="73"/>
      <c r="M1" s="1182" t="str">
        <f>A1</f>
        <v>INVENTARIO DE DICIEMBRE  2021</v>
      </c>
      <c r="N1" s="1182"/>
      <c r="O1" s="1182"/>
      <c r="P1" s="1182"/>
      <c r="Q1" s="1182"/>
      <c r="R1" s="1182"/>
      <c r="S1" s="1182"/>
      <c r="T1" s="11">
        <v>2</v>
      </c>
      <c r="U1" s="133"/>
      <c r="V1" s="73"/>
      <c r="Y1" s="1186" t="s">
        <v>303</v>
      </c>
      <c r="Z1" s="1186"/>
      <c r="AA1" s="1186"/>
      <c r="AB1" s="1186"/>
      <c r="AC1" s="1186"/>
      <c r="AD1" s="1186"/>
      <c r="AE1" s="118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13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13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1779.6799999999996</v>
      </c>
      <c r="T5" s="7">
        <f>Q4+Q5-S5+Q6+Q7</f>
        <v>236.0800000000005</v>
      </c>
      <c r="U5" s="209"/>
      <c r="V5" s="73"/>
      <c r="Y5" s="73" t="s">
        <v>60</v>
      </c>
      <c r="Z5" s="1213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13"/>
      <c r="C6" s="218"/>
      <c r="D6" s="157"/>
      <c r="E6" s="105">
        <v>22.71</v>
      </c>
      <c r="F6" s="73">
        <v>5</v>
      </c>
      <c r="I6" s="210"/>
      <c r="J6" s="73"/>
      <c r="N6" s="1213"/>
      <c r="O6" s="218"/>
      <c r="P6" s="157"/>
      <c r="Q6" s="105">
        <v>13.62</v>
      </c>
      <c r="R6" s="73">
        <v>3</v>
      </c>
      <c r="U6" s="210"/>
      <c r="V6" s="73"/>
      <c r="Z6" s="1213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165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462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179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482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170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490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182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484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187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496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176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485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193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505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180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513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198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514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200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532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207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536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215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539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216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541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218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542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222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543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236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566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239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567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250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575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263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576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269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577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276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578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280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584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1">
        <f t="shared" si="0"/>
        <v>4.54</v>
      </c>
      <c r="E31" s="1016">
        <v>44565</v>
      </c>
      <c r="F31" s="501">
        <f t="shared" si="1"/>
        <v>4.54</v>
      </c>
      <c r="G31" s="574" t="s">
        <v>441</v>
      </c>
      <c r="H31" s="575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592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1">
        <f t="shared" si="0"/>
        <v>136.19999999999999</v>
      </c>
      <c r="E32" s="1016">
        <v>44565</v>
      </c>
      <c r="F32" s="501">
        <f>D32</f>
        <v>136.19999999999999</v>
      </c>
      <c r="G32" s="574" t="s">
        <v>444</v>
      </c>
      <c r="H32" s="575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599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1">
        <f t="shared" si="0"/>
        <v>36.32</v>
      </c>
      <c r="E33" s="1017">
        <v>44565</v>
      </c>
      <c r="F33" s="501">
        <f>D33</f>
        <v>36.32</v>
      </c>
      <c r="G33" s="574" t="s">
        <v>446</v>
      </c>
      <c r="H33" s="575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51">
        <v>44589</v>
      </c>
      <c r="R33" s="69">
        <f>P33</f>
        <v>113.5</v>
      </c>
      <c r="S33" s="70" t="s">
        <v>606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1">
        <f t="shared" si="0"/>
        <v>4.54</v>
      </c>
      <c r="E34" s="1018">
        <v>44565</v>
      </c>
      <c r="F34" s="501">
        <f t="shared" ref="F34:F69" si="15">D34</f>
        <v>4.54</v>
      </c>
      <c r="G34" s="574" t="s">
        <v>451</v>
      </c>
      <c r="H34" s="575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9">
        <f t="shared" si="11"/>
        <v>236.08000000000044</v>
      </c>
      <c r="V34" s="73">
        <f t="shared" si="12"/>
        <v>52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1">
        <f t="shared" si="0"/>
        <v>68.099999999999994</v>
      </c>
      <c r="E35" s="1018">
        <v>44566</v>
      </c>
      <c r="F35" s="501">
        <f t="shared" si="15"/>
        <v>68.099999999999994</v>
      </c>
      <c r="G35" s="574" t="s">
        <v>458</v>
      </c>
      <c r="H35" s="575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9">
        <f t="shared" si="11"/>
        <v>236.08000000000044</v>
      </c>
      <c r="V35" s="73">
        <f t="shared" si="12"/>
        <v>52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1">
        <f t="shared" si="0"/>
        <v>9.08</v>
      </c>
      <c r="E36" s="1018">
        <v>44566</v>
      </c>
      <c r="F36" s="501">
        <f t="shared" si="15"/>
        <v>9.08</v>
      </c>
      <c r="G36" s="574" t="s">
        <v>463</v>
      </c>
      <c r="H36" s="575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236.08000000000044</v>
      </c>
      <c r="V36" s="73">
        <f t="shared" si="12"/>
        <v>52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18"/>
      <c r="F37" s="1127">
        <f t="shared" si="15"/>
        <v>0</v>
      </c>
      <c r="G37" s="1120"/>
      <c r="H37" s="1121"/>
      <c r="I37" s="1128">
        <f t="shared" si="9"/>
        <v>13.630000000000306</v>
      </c>
      <c r="J37" s="1129">
        <f t="shared" si="10"/>
        <v>3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236.08000000000044</v>
      </c>
      <c r="V37" s="73">
        <f t="shared" si="12"/>
        <v>52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6"/>
      <c r="F38" s="1127">
        <f t="shared" si="15"/>
        <v>0</v>
      </c>
      <c r="G38" s="1120"/>
      <c r="H38" s="1121"/>
      <c r="I38" s="1128">
        <f t="shared" si="9"/>
        <v>13.630000000000306</v>
      </c>
      <c r="J38" s="1129">
        <f t="shared" si="10"/>
        <v>3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236.08000000000044</v>
      </c>
      <c r="V38" s="73">
        <f t="shared" si="12"/>
        <v>52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1">
        <f t="shared" si="0"/>
        <v>13.620000000000001</v>
      </c>
      <c r="E39" s="1016"/>
      <c r="F39" s="1127">
        <f t="shared" si="15"/>
        <v>13.620000000000001</v>
      </c>
      <c r="G39" s="1120"/>
      <c r="H39" s="1121"/>
      <c r="I39" s="1128">
        <f t="shared" si="9"/>
        <v>1.000000000030532E-2</v>
      </c>
      <c r="J39" s="1129">
        <f t="shared" si="10"/>
        <v>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236.08000000000044</v>
      </c>
      <c r="V39" s="73">
        <f t="shared" si="12"/>
        <v>52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6"/>
      <c r="F40" s="1127">
        <f t="shared" si="15"/>
        <v>0</v>
      </c>
      <c r="G40" s="1120"/>
      <c r="H40" s="1121"/>
      <c r="I40" s="1128">
        <f t="shared" si="9"/>
        <v>1.000000000030532E-2</v>
      </c>
      <c r="J40" s="1129">
        <f t="shared" si="10"/>
        <v>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236.08000000000044</v>
      </c>
      <c r="V40" s="73">
        <f t="shared" si="12"/>
        <v>52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6"/>
      <c r="F41" s="1127">
        <f t="shared" si="15"/>
        <v>0</v>
      </c>
      <c r="G41" s="1120"/>
      <c r="H41" s="1121"/>
      <c r="I41" s="1128">
        <f t="shared" si="9"/>
        <v>1.000000000030532E-2</v>
      </c>
      <c r="J41" s="1129">
        <f t="shared" si="10"/>
        <v>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236.08000000000044</v>
      </c>
      <c r="V41" s="73">
        <f t="shared" si="12"/>
        <v>52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6"/>
      <c r="F42" s="501">
        <f t="shared" si="15"/>
        <v>0</v>
      </c>
      <c r="G42" s="574"/>
      <c r="H42" s="575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236.08000000000044</v>
      </c>
      <c r="V42" s="73">
        <f t="shared" si="12"/>
        <v>52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6"/>
      <c r="F43" s="501">
        <f t="shared" si="15"/>
        <v>0</v>
      </c>
      <c r="G43" s="574"/>
      <c r="H43" s="575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236.08000000000044</v>
      </c>
      <c r="V43" s="73">
        <f t="shared" si="12"/>
        <v>52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6"/>
      <c r="F44" s="501">
        <f t="shared" si="15"/>
        <v>0</v>
      </c>
      <c r="G44" s="574"/>
      <c r="H44" s="575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236.08000000000044</v>
      </c>
      <c r="V44" s="73">
        <f t="shared" si="12"/>
        <v>52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6"/>
      <c r="F45" s="501">
        <f t="shared" si="15"/>
        <v>0</v>
      </c>
      <c r="G45" s="574"/>
      <c r="H45" s="575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236.08000000000044</v>
      </c>
      <c r="V45" s="73">
        <f t="shared" si="12"/>
        <v>52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6"/>
      <c r="F46" s="501">
        <f t="shared" si="15"/>
        <v>0</v>
      </c>
      <c r="G46" s="574"/>
      <c r="H46" s="575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236.08000000000044</v>
      </c>
      <c r="V46" s="73">
        <f t="shared" si="12"/>
        <v>52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6"/>
      <c r="F47" s="501">
        <f t="shared" si="15"/>
        <v>0</v>
      </c>
      <c r="G47" s="574"/>
      <c r="H47" s="575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236.08000000000044</v>
      </c>
      <c r="V47" s="73">
        <f t="shared" si="12"/>
        <v>52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6"/>
      <c r="F48" s="501">
        <f t="shared" si="15"/>
        <v>0</v>
      </c>
      <c r="G48" s="574"/>
      <c r="H48" s="575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236.08000000000044</v>
      </c>
      <c r="V48" s="73">
        <f t="shared" si="12"/>
        <v>52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6"/>
      <c r="F49" s="501">
        <f t="shared" si="15"/>
        <v>0</v>
      </c>
      <c r="G49" s="574"/>
      <c r="H49" s="575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236.08000000000044</v>
      </c>
      <c r="V49" s="73">
        <f t="shared" si="12"/>
        <v>52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6"/>
      <c r="F50" s="501">
        <f t="shared" si="15"/>
        <v>0</v>
      </c>
      <c r="G50" s="574"/>
      <c r="H50" s="575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236.08000000000044</v>
      </c>
      <c r="V50" s="73">
        <f t="shared" si="12"/>
        <v>52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6"/>
      <c r="F51" s="501">
        <f t="shared" si="15"/>
        <v>0</v>
      </c>
      <c r="G51" s="574"/>
      <c r="H51" s="575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236.08000000000044</v>
      </c>
      <c r="V51" s="73">
        <f t="shared" si="12"/>
        <v>52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6"/>
      <c r="F52" s="501">
        <f t="shared" si="15"/>
        <v>0</v>
      </c>
      <c r="G52" s="574"/>
      <c r="H52" s="575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236.08000000000044</v>
      </c>
      <c r="V52" s="73">
        <f t="shared" si="12"/>
        <v>52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6"/>
      <c r="F53" s="501">
        <f t="shared" si="15"/>
        <v>0</v>
      </c>
      <c r="G53" s="574"/>
      <c r="H53" s="575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236.08000000000044</v>
      </c>
      <c r="V53" s="73">
        <f t="shared" si="12"/>
        <v>52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6"/>
      <c r="F54" s="501">
        <f t="shared" si="15"/>
        <v>0</v>
      </c>
      <c r="G54" s="574"/>
      <c r="H54" s="575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236.08000000000044</v>
      </c>
      <c r="V54" s="73">
        <f t="shared" si="12"/>
        <v>52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6"/>
      <c r="F55" s="501">
        <f t="shared" si="15"/>
        <v>0</v>
      </c>
      <c r="G55" s="574"/>
      <c r="H55" s="575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236.08000000000044</v>
      </c>
      <c r="V55" s="73">
        <f t="shared" si="12"/>
        <v>52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6"/>
      <c r="F56" s="501">
        <f t="shared" si="15"/>
        <v>0</v>
      </c>
      <c r="G56" s="574"/>
      <c r="H56" s="575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236.08000000000044</v>
      </c>
      <c r="V56" s="73">
        <f t="shared" si="12"/>
        <v>52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6"/>
      <c r="F57" s="501">
        <f t="shared" si="15"/>
        <v>0</v>
      </c>
      <c r="G57" s="574"/>
      <c r="H57" s="575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236.08000000000044</v>
      </c>
      <c r="V57" s="73">
        <f t="shared" si="12"/>
        <v>52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236.08000000000044</v>
      </c>
      <c r="V58" s="73">
        <f t="shared" si="12"/>
        <v>52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236.08000000000044</v>
      </c>
      <c r="V59" s="73">
        <f t="shared" si="12"/>
        <v>52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236.08000000000044</v>
      </c>
      <c r="V60" s="73">
        <f t="shared" si="12"/>
        <v>52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236.08000000000044</v>
      </c>
      <c r="V61" s="73">
        <f t="shared" si="12"/>
        <v>52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236.08000000000044</v>
      </c>
      <c r="V62" s="73">
        <f t="shared" si="12"/>
        <v>52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236.08000000000044</v>
      </c>
      <c r="V63" s="73">
        <f t="shared" si="12"/>
        <v>52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236.08000000000044</v>
      </c>
      <c r="V64" s="73">
        <f t="shared" si="12"/>
        <v>52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236.08000000000044</v>
      </c>
      <c r="V65" s="73">
        <f t="shared" si="12"/>
        <v>52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236.08000000000044</v>
      </c>
      <c r="V66" s="73">
        <f t="shared" si="12"/>
        <v>52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236.08000000000044</v>
      </c>
      <c r="V67" s="73">
        <f t="shared" si="12"/>
        <v>52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236.08000000000044</v>
      </c>
      <c r="V68" s="73">
        <f t="shared" si="12"/>
        <v>52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392</v>
      </c>
      <c r="P70" s="6">
        <f>SUM(P9:P69)</f>
        <v>1779.6799999999996</v>
      </c>
      <c r="Q70" s="13"/>
      <c r="R70" s="6">
        <f>SUM(R9:R69)</f>
        <v>1779.6799999999996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52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14" t="s">
        <v>19</v>
      </c>
      <c r="D73" s="1215"/>
      <c r="E73" s="39">
        <f>E4+E5-F70+E6+E7</f>
        <v>1.0000000000637499E-2</v>
      </c>
      <c r="F73" s="6"/>
      <c r="G73" s="6"/>
      <c r="H73" s="17"/>
      <c r="I73" s="133"/>
      <c r="J73" s="73"/>
      <c r="O73" s="1214" t="s">
        <v>19</v>
      </c>
      <c r="P73" s="1215"/>
      <c r="Q73" s="39">
        <f>Q4+Q5-R70+Q6+Q7</f>
        <v>236.0800000000005</v>
      </c>
      <c r="R73" s="6"/>
      <c r="S73" s="6"/>
      <c r="T73" s="17"/>
      <c r="U73" s="133"/>
      <c r="V73" s="73"/>
      <c r="AA73" s="1214" t="s">
        <v>19</v>
      </c>
      <c r="AB73" s="1215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16" t="s">
        <v>19</v>
      </c>
      <c r="J7" s="121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7"/>
      <c r="J8" s="1219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4" t="s">
        <v>19</v>
      </c>
      <c r="D64" s="121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selection activeCell="H17" sqref="H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2" t="s">
        <v>293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 DEL MES DE DICIEMBRE 2021</v>
      </c>
      <c r="L1" s="1182"/>
      <c r="M1" s="1182"/>
      <c r="N1" s="1182"/>
      <c r="O1" s="1182"/>
      <c r="P1" s="1182"/>
      <c r="Q1" s="1182"/>
      <c r="R1" s="11">
        <v>2</v>
      </c>
      <c r="U1" s="1186" t="s">
        <v>303</v>
      </c>
      <c r="V1" s="1186"/>
      <c r="W1" s="1186"/>
      <c r="X1" s="1186"/>
      <c r="Y1" s="1186"/>
      <c r="Z1" s="1186"/>
      <c r="AA1" s="118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06" t="s">
        <v>81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20" t="s">
        <v>82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20" t="s">
        <v>82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07"/>
      <c r="C6" s="607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20"/>
      <c r="M6" s="607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20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194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194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207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223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223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270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270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10">
        <v>50</v>
      </c>
      <c r="O12" s="1019">
        <v>44586</v>
      </c>
      <c r="P12" s="1010">
        <f t="shared" si="2"/>
        <v>50</v>
      </c>
      <c r="Q12" s="502" t="s">
        <v>564</v>
      </c>
      <c r="R12" s="573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274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10"/>
      <c r="O13" s="1019"/>
      <c r="P13" s="1010">
        <f t="shared" si="2"/>
        <v>0</v>
      </c>
      <c r="Q13" s="502"/>
      <c r="R13" s="573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582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10"/>
      <c r="O14" s="1019"/>
      <c r="P14" s="1010">
        <f t="shared" si="2"/>
        <v>0</v>
      </c>
      <c r="Q14" s="502"/>
      <c r="R14" s="573"/>
      <c r="S14" s="284">
        <f t="shared" si="3"/>
        <v>10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10">
        <v>50</v>
      </c>
      <c r="E15" s="1019">
        <v>44586</v>
      </c>
      <c r="F15" s="1010">
        <f t="shared" si="7"/>
        <v>50</v>
      </c>
      <c r="G15" s="502" t="s">
        <v>564</v>
      </c>
      <c r="H15" s="573">
        <v>115</v>
      </c>
      <c r="I15" s="284">
        <f t="shared" si="8"/>
        <v>200</v>
      </c>
      <c r="K15" s="73"/>
      <c r="L15" s="83">
        <f t="shared" si="1"/>
        <v>1</v>
      </c>
      <c r="M15" s="73"/>
      <c r="N15" s="1010"/>
      <c r="O15" s="1019"/>
      <c r="P15" s="1010">
        <f t="shared" si="2"/>
        <v>0</v>
      </c>
      <c r="Q15" s="502"/>
      <c r="R15" s="573"/>
      <c r="S15" s="284">
        <f t="shared" si="3"/>
        <v>10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10">
        <v>30</v>
      </c>
      <c r="E16" s="1019">
        <v>44588</v>
      </c>
      <c r="F16" s="1010">
        <f t="shared" si="7"/>
        <v>30</v>
      </c>
      <c r="G16" s="502" t="s">
        <v>600</v>
      </c>
      <c r="H16" s="573">
        <v>115</v>
      </c>
      <c r="I16" s="284">
        <f t="shared" si="8"/>
        <v>170</v>
      </c>
      <c r="L16" s="83">
        <f t="shared" si="1"/>
        <v>1</v>
      </c>
      <c r="M16" s="73"/>
      <c r="N16" s="1010"/>
      <c r="O16" s="1019"/>
      <c r="P16" s="1010">
        <f t="shared" si="2"/>
        <v>0</v>
      </c>
      <c r="Q16" s="502"/>
      <c r="R16" s="573"/>
      <c r="S16" s="284">
        <f t="shared" si="3"/>
        <v>10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10"/>
      <c r="E17" s="1019"/>
      <c r="F17" s="1010">
        <f t="shared" si="7"/>
        <v>0</v>
      </c>
      <c r="G17" s="502"/>
      <c r="H17" s="573"/>
      <c r="I17" s="284">
        <f t="shared" si="8"/>
        <v>170</v>
      </c>
      <c r="L17" s="83">
        <f t="shared" si="1"/>
        <v>1</v>
      </c>
      <c r="M17" s="73"/>
      <c r="N17" s="1010"/>
      <c r="O17" s="1019"/>
      <c r="P17" s="1010">
        <f t="shared" si="2"/>
        <v>0</v>
      </c>
      <c r="Q17" s="502"/>
      <c r="R17" s="573"/>
      <c r="S17" s="284">
        <f t="shared" si="3"/>
        <v>10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10"/>
      <c r="E18" s="1019"/>
      <c r="F18" s="1010">
        <f t="shared" si="7"/>
        <v>0</v>
      </c>
      <c r="G18" s="502"/>
      <c r="H18" s="573"/>
      <c r="I18" s="284">
        <f t="shared" si="8"/>
        <v>170</v>
      </c>
      <c r="K18" s="123"/>
      <c r="L18" s="83">
        <f t="shared" si="1"/>
        <v>1</v>
      </c>
      <c r="M18" s="73"/>
      <c r="N18" s="1010"/>
      <c r="O18" s="1019"/>
      <c r="P18" s="1010">
        <f t="shared" si="2"/>
        <v>0</v>
      </c>
      <c r="Q18" s="502"/>
      <c r="R18" s="573"/>
      <c r="S18" s="284">
        <f t="shared" si="3"/>
        <v>10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10"/>
      <c r="E19" s="1019"/>
      <c r="F19" s="1010">
        <f t="shared" si="7"/>
        <v>0</v>
      </c>
      <c r="G19" s="502"/>
      <c r="H19" s="573"/>
      <c r="I19" s="284">
        <f t="shared" si="8"/>
        <v>170</v>
      </c>
      <c r="K19" s="123"/>
      <c r="L19" s="83">
        <f t="shared" si="1"/>
        <v>1</v>
      </c>
      <c r="M19" s="15"/>
      <c r="N19" s="1010"/>
      <c r="O19" s="1019"/>
      <c r="P19" s="1010">
        <f t="shared" si="2"/>
        <v>0</v>
      </c>
      <c r="Q19" s="502"/>
      <c r="R19" s="573"/>
      <c r="S19" s="284">
        <f t="shared" si="3"/>
        <v>10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10"/>
      <c r="E20" s="1019"/>
      <c r="F20" s="1010">
        <f t="shared" si="7"/>
        <v>0</v>
      </c>
      <c r="G20" s="502"/>
      <c r="H20" s="573"/>
      <c r="I20" s="284">
        <f t="shared" si="8"/>
        <v>170</v>
      </c>
      <c r="K20" s="123"/>
      <c r="L20" s="83">
        <f t="shared" si="1"/>
        <v>1</v>
      </c>
      <c r="M20" s="15"/>
      <c r="N20" s="1010"/>
      <c r="O20" s="1019"/>
      <c r="P20" s="1010">
        <f t="shared" si="2"/>
        <v>0</v>
      </c>
      <c r="Q20" s="502"/>
      <c r="R20" s="573"/>
      <c r="S20" s="284">
        <f t="shared" si="3"/>
        <v>10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10"/>
      <c r="E21" s="1019"/>
      <c r="F21" s="1010">
        <f t="shared" si="7"/>
        <v>0</v>
      </c>
      <c r="G21" s="502"/>
      <c r="H21" s="573"/>
      <c r="I21" s="284">
        <f t="shared" si="8"/>
        <v>170</v>
      </c>
      <c r="K21" s="123"/>
      <c r="L21" s="83">
        <f t="shared" si="1"/>
        <v>1</v>
      </c>
      <c r="M21" s="15"/>
      <c r="N21" s="1010"/>
      <c r="O21" s="1019"/>
      <c r="P21" s="1010">
        <f t="shared" si="2"/>
        <v>0</v>
      </c>
      <c r="Q21" s="502"/>
      <c r="R21" s="573"/>
      <c r="S21" s="284">
        <f t="shared" si="3"/>
        <v>10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10"/>
      <c r="E22" s="1019"/>
      <c r="F22" s="1010">
        <f t="shared" si="7"/>
        <v>0</v>
      </c>
      <c r="G22" s="502"/>
      <c r="H22" s="573"/>
      <c r="I22" s="284">
        <f t="shared" si="8"/>
        <v>170</v>
      </c>
      <c r="K22" s="123"/>
      <c r="L22" s="290">
        <f t="shared" si="1"/>
        <v>1</v>
      </c>
      <c r="M22" s="15"/>
      <c r="N22" s="1010"/>
      <c r="O22" s="1019"/>
      <c r="P22" s="1010">
        <f t="shared" si="2"/>
        <v>0</v>
      </c>
      <c r="Q22" s="502"/>
      <c r="R22" s="573"/>
      <c r="S22" s="284">
        <f t="shared" si="3"/>
        <v>10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10"/>
      <c r="E23" s="1019"/>
      <c r="F23" s="1010">
        <f t="shared" si="7"/>
        <v>0</v>
      </c>
      <c r="G23" s="502"/>
      <c r="H23" s="573"/>
      <c r="I23" s="284">
        <f t="shared" si="8"/>
        <v>170</v>
      </c>
      <c r="K23" s="124"/>
      <c r="L23" s="290">
        <f t="shared" si="1"/>
        <v>1</v>
      </c>
      <c r="M23" s="15"/>
      <c r="N23" s="1010"/>
      <c r="O23" s="1019"/>
      <c r="P23" s="1010">
        <f t="shared" si="2"/>
        <v>0</v>
      </c>
      <c r="Q23" s="502"/>
      <c r="R23" s="573"/>
      <c r="S23" s="284">
        <f t="shared" si="3"/>
        <v>10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10"/>
      <c r="E24" s="1019"/>
      <c r="F24" s="1010">
        <f t="shared" si="7"/>
        <v>0</v>
      </c>
      <c r="G24" s="502"/>
      <c r="H24" s="573"/>
      <c r="I24" s="284">
        <f t="shared" si="8"/>
        <v>170</v>
      </c>
      <c r="K24" s="123"/>
      <c r="L24" s="290">
        <f t="shared" si="1"/>
        <v>1</v>
      </c>
      <c r="M24" s="15"/>
      <c r="N24" s="1010"/>
      <c r="O24" s="1019"/>
      <c r="P24" s="1010">
        <f t="shared" si="2"/>
        <v>0</v>
      </c>
      <c r="Q24" s="502"/>
      <c r="R24" s="573"/>
      <c r="S24" s="284">
        <f t="shared" si="3"/>
        <v>10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10"/>
      <c r="E25" s="1019"/>
      <c r="F25" s="1010">
        <f t="shared" si="7"/>
        <v>0</v>
      </c>
      <c r="G25" s="502"/>
      <c r="H25" s="573"/>
      <c r="I25" s="284">
        <f t="shared" si="8"/>
        <v>170</v>
      </c>
      <c r="K25" s="123"/>
      <c r="L25" s="290">
        <f t="shared" si="1"/>
        <v>1</v>
      </c>
      <c r="M25" s="15"/>
      <c r="N25" s="1010"/>
      <c r="O25" s="1019"/>
      <c r="P25" s="1010">
        <f t="shared" si="2"/>
        <v>0</v>
      </c>
      <c r="Q25" s="502" t="s">
        <v>22</v>
      </c>
      <c r="R25" s="573"/>
      <c r="S25" s="284">
        <f t="shared" si="3"/>
        <v>10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10"/>
      <c r="E26" s="1019"/>
      <c r="F26" s="1010">
        <f t="shared" si="7"/>
        <v>0</v>
      </c>
      <c r="G26" s="502"/>
      <c r="H26" s="573"/>
      <c r="I26" s="284">
        <f t="shared" si="8"/>
        <v>170</v>
      </c>
      <c r="K26" s="123"/>
      <c r="L26" s="201">
        <f t="shared" si="1"/>
        <v>1</v>
      </c>
      <c r="M26" s="15"/>
      <c r="N26" s="1010"/>
      <c r="O26" s="1019"/>
      <c r="P26" s="1010">
        <f t="shared" si="2"/>
        <v>0</v>
      </c>
      <c r="Q26" s="502"/>
      <c r="R26" s="573"/>
      <c r="S26" s="284">
        <f t="shared" si="3"/>
        <v>10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10"/>
      <c r="O27" s="1019"/>
      <c r="P27" s="1010">
        <f t="shared" si="2"/>
        <v>0</v>
      </c>
      <c r="Q27" s="502"/>
      <c r="R27" s="573"/>
      <c r="S27" s="284">
        <f t="shared" si="3"/>
        <v>10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10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80" t="s">
        <v>11</v>
      </c>
      <c r="D83" s="1181"/>
      <c r="E83" s="57">
        <f>E5+E6-F78+E7</f>
        <v>170</v>
      </c>
      <c r="F83" s="73"/>
      <c r="M83" s="1180" t="s">
        <v>11</v>
      </c>
      <c r="N83" s="1181"/>
      <c r="O83" s="57">
        <f>O5+O6-P78+O7</f>
        <v>10</v>
      </c>
      <c r="P83" s="73"/>
      <c r="W83" s="1180" t="s">
        <v>11</v>
      </c>
      <c r="X83" s="1181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I1" workbookViewId="0">
      <pane xSplit="3" ySplit="9" topLeftCell="M10" activePane="bottomRight" state="frozen"/>
      <selection activeCell="I1" sqref="I1"/>
      <selection pane="topRight" activeCell="L1" sqref="L1"/>
      <selection pane="bottomLeft" activeCell="I10" sqref="I10"/>
      <selection pane="bottomRight" activeCell="S12" sqref="S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3" t="s">
        <v>293</v>
      </c>
      <c r="B1" s="1223"/>
      <c r="C1" s="1223"/>
      <c r="D1" s="1223"/>
      <c r="E1" s="1223"/>
      <c r="F1" s="1223"/>
      <c r="G1" s="1223"/>
      <c r="H1" s="99">
        <v>1</v>
      </c>
      <c r="L1" s="1229" t="s">
        <v>303</v>
      </c>
      <c r="M1" s="1229"/>
      <c r="N1" s="1229"/>
      <c r="O1" s="1229"/>
      <c r="P1" s="1229"/>
      <c r="Q1" s="1229"/>
      <c r="R1" s="122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79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28" t="s">
        <v>160</v>
      </c>
      <c r="B5" s="1226" t="s">
        <v>62</v>
      </c>
      <c r="C5" s="301">
        <v>53</v>
      </c>
      <c r="D5" s="448">
        <v>44553</v>
      </c>
      <c r="E5" s="979">
        <v>2984.3</v>
      </c>
      <c r="F5" s="326">
        <v>105</v>
      </c>
      <c r="G5" s="313">
        <f>F37</f>
        <v>4099.21</v>
      </c>
      <c r="H5" s="58">
        <f>E4+E5+E6-G5</f>
        <v>0</v>
      </c>
      <c r="L5" s="1228" t="s">
        <v>160</v>
      </c>
      <c r="M5" s="1226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1189.25</v>
      </c>
      <c r="S5" s="58">
        <f>P4+P5+P6-R5</f>
        <v>1191.71</v>
      </c>
    </row>
    <row r="6" spans="1:21" ht="16.5" customHeight="1" x14ac:dyDescent="0.25">
      <c r="A6" s="1228"/>
      <c r="B6" s="1227"/>
      <c r="C6" s="301">
        <v>54</v>
      </c>
      <c r="D6" s="448">
        <v>44559</v>
      </c>
      <c r="E6" s="979">
        <v>615.30999999999995</v>
      </c>
      <c r="F6" s="326">
        <v>21</v>
      </c>
      <c r="G6" s="252"/>
      <c r="H6" s="249"/>
      <c r="I6" s="249"/>
      <c r="L6" s="1228"/>
      <c r="M6" s="1227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28"/>
      <c r="B7" s="1227"/>
      <c r="C7" s="301"/>
      <c r="D7" s="448"/>
      <c r="E7" s="353"/>
      <c r="F7" s="326"/>
      <c r="G7" s="252"/>
      <c r="H7" s="249"/>
      <c r="I7" s="720"/>
      <c r="J7" s="549"/>
      <c r="L7" s="1228"/>
      <c r="M7" s="1227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24" t="s">
        <v>50</v>
      </c>
      <c r="J8" s="1221" t="s">
        <v>4</v>
      </c>
      <c r="L8" s="249"/>
      <c r="M8" s="656"/>
      <c r="N8" s="301"/>
      <c r="O8" s="322"/>
      <c r="P8" s="446"/>
      <c r="Q8" s="447"/>
      <c r="R8" s="252"/>
      <c r="S8" s="249"/>
      <c r="T8" s="1224" t="s">
        <v>50</v>
      </c>
      <c r="U8" s="122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25"/>
      <c r="J9" s="122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25"/>
      <c r="U9" s="1222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221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14</v>
      </c>
      <c r="O10" s="159">
        <v>406.09</v>
      </c>
      <c r="P10" s="337">
        <v>44582</v>
      </c>
      <c r="Q10" s="69">
        <f t="shared" ref="Q10:Q36" si="1">O10</f>
        <v>406.09</v>
      </c>
      <c r="R10" s="274" t="s">
        <v>566</v>
      </c>
      <c r="S10" s="275">
        <v>55</v>
      </c>
      <c r="T10" s="276">
        <f>P4+P5+P6-Q10+P7+P8</f>
        <v>1974.8700000000001</v>
      </c>
      <c r="U10" s="277">
        <f>Q4+Q5+Q6+Q7-N10+Q8</f>
        <v>67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231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27</v>
      </c>
      <c r="O11" s="159">
        <v>783.16</v>
      </c>
      <c r="P11" s="829">
        <v>44583</v>
      </c>
      <c r="Q11" s="273">
        <f t="shared" si="1"/>
        <v>783.16</v>
      </c>
      <c r="R11" s="274" t="s">
        <v>574</v>
      </c>
      <c r="S11" s="275">
        <v>54</v>
      </c>
      <c r="T11" s="276">
        <f>T10-Q11</f>
        <v>1191.71</v>
      </c>
      <c r="U11" s="277">
        <f>U10-N11</f>
        <v>40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241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1191.71</v>
      </c>
      <c r="U12" s="277">
        <f t="shared" ref="U12:U26" si="5">U11-N12</f>
        <v>40</v>
      </c>
    </row>
    <row r="13" spans="1:21" x14ac:dyDescent="0.25">
      <c r="A13" s="81"/>
      <c r="B13" s="83"/>
      <c r="C13" s="15">
        <v>20</v>
      </c>
      <c r="D13" s="1020">
        <v>555.67999999999995</v>
      </c>
      <c r="E13" s="1021">
        <v>44572</v>
      </c>
      <c r="F13" s="1010">
        <f t="shared" si="0"/>
        <v>555.67999999999995</v>
      </c>
      <c r="G13" s="502" t="s">
        <v>501</v>
      </c>
      <c r="H13" s="573">
        <v>55</v>
      </c>
      <c r="I13" s="276">
        <f t="shared" si="2"/>
        <v>615.30000000000007</v>
      </c>
      <c r="J13" s="277">
        <f t="shared" si="3"/>
        <v>21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1191.71</v>
      </c>
      <c r="U13" s="277">
        <f t="shared" si="5"/>
        <v>40</v>
      </c>
    </row>
    <row r="14" spans="1:21" x14ac:dyDescent="0.25">
      <c r="A14" s="83"/>
      <c r="B14" s="83"/>
      <c r="C14" s="15">
        <v>21</v>
      </c>
      <c r="D14" s="1020">
        <v>615.29999999999995</v>
      </c>
      <c r="E14" s="1021">
        <v>44573</v>
      </c>
      <c r="F14" s="1010">
        <f t="shared" si="0"/>
        <v>615.29999999999995</v>
      </c>
      <c r="G14" s="502" t="s">
        <v>509</v>
      </c>
      <c r="H14" s="573">
        <v>55</v>
      </c>
      <c r="I14" s="276">
        <f t="shared" si="2"/>
        <v>0</v>
      </c>
      <c r="J14" s="277">
        <f t="shared" si="3"/>
        <v>0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1191.71</v>
      </c>
      <c r="U14" s="277">
        <f t="shared" si="5"/>
        <v>40</v>
      </c>
    </row>
    <row r="15" spans="1:21" x14ac:dyDescent="0.25">
      <c r="A15" s="82" t="s">
        <v>33</v>
      </c>
      <c r="B15" s="83"/>
      <c r="C15" s="15"/>
      <c r="D15" s="1020">
        <v>0</v>
      </c>
      <c r="E15" s="1021"/>
      <c r="F15" s="1010">
        <f t="shared" si="0"/>
        <v>0</v>
      </c>
      <c r="G15" s="1120"/>
      <c r="H15" s="1121"/>
      <c r="I15" s="1132">
        <f t="shared" si="2"/>
        <v>0</v>
      </c>
      <c r="J15" s="1133">
        <f t="shared" si="3"/>
        <v>0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1191.71</v>
      </c>
      <c r="U15" s="277">
        <f t="shared" si="5"/>
        <v>40</v>
      </c>
    </row>
    <row r="16" spans="1:21" x14ac:dyDescent="0.25">
      <c r="A16" s="81"/>
      <c r="B16" s="83"/>
      <c r="C16" s="15"/>
      <c r="D16" s="1020">
        <v>0</v>
      </c>
      <c r="E16" s="1022"/>
      <c r="F16" s="501">
        <f t="shared" si="0"/>
        <v>0</v>
      </c>
      <c r="G16" s="1120"/>
      <c r="H16" s="1121"/>
      <c r="I16" s="1132">
        <f t="shared" si="2"/>
        <v>0</v>
      </c>
      <c r="J16" s="1133">
        <f t="shared" si="3"/>
        <v>0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1191.71</v>
      </c>
      <c r="U16" s="277">
        <f t="shared" si="5"/>
        <v>40</v>
      </c>
    </row>
    <row r="17" spans="1:21" x14ac:dyDescent="0.25">
      <c r="A17" s="83"/>
      <c r="B17" s="83"/>
      <c r="C17" s="15"/>
      <c r="D17" s="1020">
        <v>0</v>
      </c>
      <c r="E17" s="1023"/>
      <c r="F17" s="501">
        <f t="shared" si="0"/>
        <v>0</v>
      </c>
      <c r="G17" s="1120"/>
      <c r="H17" s="1121"/>
      <c r="I17" s="1132">
        <f t="shared" si="2"/>
        <v>0</v>
      </c>
      <c r="J17" s="1133">
        <f t="shared" si="3"/>
        <v>0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1191.71</v>
      </c>
      <c r="U17" s="277">
        <f t="shared" si="5"/>
        <v>40</v>
      </c>
    </row>
    <row r="18" spans="1:21" x14ac:dyDescent="0.25">
      <c r="A18" s="2"/>
      <c r="B18" s="83"/>
      <c r="C18" s="15"/>
      <c r="D18" s="1020">
        <v>0</v>
      </c>
      <c r="E18" s="1023"/>
      <c r="F18" s="501">
        <f t="shared" si="0"/>
        <v>0</v>
      </c>
      <c r="G18" s="1134"/>
      <c r="H18" s="1121"/>
      <c r="I18" s="1132">
        <f t="shared" si="2"/>
        <v>0</v>
      </c>
      <c r="J18" s="1133">
        <f t="shared" si="3"/>
        <v>0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1191.71</v>
      </c>
      <c r="U18" s="277">
        <f t="shared" si="5"/>
        <v>40</v>
      </c>
    </row>
    <row r="19" spans="1:21" x14ac:dyDescent="0.25">
      <c r="A19" s="2"/>
      <c r="B19" s="83"/>
      <c r="C19" s="53"/>
      <c r="D19" s="1020">
        <v>0</v>
      </c>
      <c r="E19" s="1023"/>
      <c r="F19" s="501">
        <f t="shared" si="0"/>
        <v>0</v>
      </c>
      <c r="G19" s="1120"/>
      <c r="H19" s="1121"/>
      <c r="I19" s="1132">
        <f t="shared" si="2"/>
        <v>0</v>
      </c>
      <c r="J19" s="1133">
        <f t="shared" si="3"/>
        <v>0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1191.71</v>
      </c>
      <c r="U19" s="277">
        <f t="shared" si="5"/>
        <v>40</v>
      </c>
    </row>
    <row r="20" spans="1:21" x14ac:dyDescent="0.25">
      <c r="A20" s="2"/>
      <c r="B20" s="83"/>
      <c r="C20" s="15"/>
      <c r="D20" s="1020">
        <v>0</v>
      </c>
      <c r="E20" s="1022"/>
      <c r="F20" s="501">
        <f t="shared" si="0"/>
        <v>0</v>
      </c>
      <c r="G20" s="502"/>
      <c r="H20" s="573"/>
      <c r="I20" s="276">
        <f t="shared" si="2"/>
        <v>0</v>
      </c>
      <c r="J20" s="277">
        <f t="shared" si="3"/>
        <v>0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1191.71</v>
      </c>
      <c r="U20" s="277">
        <f t="shared" si="5"/>
        <v>40</v>
      </c>
    </row>
    <row r="21" spans="1:21" x14ac:dyDescent="0.25">
      <c r="A21" s="2"/>
      <c r="B21" s="83"/>
      <c r="C21" s="15"/>
      <c r="D21" s="1020">
        <v>0</v>
      </c>
      <c r="E21" s="1022"/>
      <c r="F21" s="501">
        <f t="shared" si="0"/>
        <v>0</v>
      </c>
      <c r="G21" s="502"/>
      <c r="H21" s="573"/>
      <c r="I21" s="276">
        <f t="shared" si="2"/>
        <v>0</v>
      </c>
      <c r="J21" s="277">
        <f t="shared" si="3"/>
        <v>0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1191.71</v>
      </c>
      <c r="U21" s="277">
        <f t="shared" si="5"/>
        <v>40</v>
      </c>
    </row>
    <row r="22" spans="1:21" x14ac:dyDescent="0.25">
      <c r="A22" s="2"/>
      <c r="B22" s="83"/>
      <c r="C22" s="15"/>
      <c r="D22" s="1020">
        <v>0</v>
      </c>
      <c r="E22" s="504"/>
      <c r="F22" s="501">
        <f t="shared" si="0"/>
        <v>0</v>
      </c>
      <c r="G22" s="574"/>
      <c r="H22" s="575"/>
      <c r="I22" s="276">
        <f t="shared" si="2"/>
        <v>0</v>
      </c>
      <c r="J22" s="277">
        <f t="shared" si="3"/>
        <v>0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1191.71</v>
      </c>
      <c r="U22" s="277">
        <f t="shared" si="5"/>
        <v>40</v>
      </c>
    </row>
    <row r="23" spans="1:21" x14ac:dyDescent="0.25">
      <c r="A23" s="2"/>
      <c r="B23" s="83"/>
      <c r="C23" s="15"/>
      <c r="D23" s="1020">
        <v>0</v>
      </c>
      <c r="E23" s="504"/>
      <c r="F23" s="501">
        <f t="shared" si="0"/>
        <v>0</v>
      </c>
      <c r="G23" s="574"/>
      <c r="H23" s="575"/>
      <c r="I23" s="276">
        <f t="shared" si="2"/>
        <v>0</v>
      </c>
      <c r="J23" s="277">
        <f t="shared" si="3"/>
        <v>0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1191.71</v>
      </c>
      <c r="U23" s="277">
        <f t="shared" si="5"/>
        <v>40</v>
      </c>
    </row>
    <row r="24" spans="1:21" x14ac:dyDescent="0.25">
      <c r="A24" s="2"/>
      <c r="B24" s="83"/>
      <c r="C24" s="15"/>
      <c r="D24" s="1020">
        <v>0</v>
      </c>
      <c r="E24" s="504"/>
      <c r="F24" s="501">
        <f t="shared" si="0"/>
        <v>0</v>
      </c>
      <c r="G24" s="574"/>
      <c r="H24" s="575"/>
      <c r="I24" s="276">
        <f t="shared" si="2"/>
        <v>0</v>
      </c>
      <c r="J24" s="128">
        <f t="shared" si="3"/>
        <v>0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1191.71</v>
      </c>
      <c r="U24" s="128">
        <f t="shared" si="5"/>
        <v>40</v>
      </c>
    </row>
    <row r="25" spans="1:21" x14ac:dyDescent="0.25">
      <c r="A25" s="2"/>
      <c r="B25" s="83"/>
      <c r="C25" s="15"/>
      <c r="D25" s="1020">
        <v>0</v>
      </c>
      <c r="E25" s="504"/>
      <c r="F25" s="501">
        <f t="shared" si="0"/>
        <v>0</v>
      </c>
      <c r="G25" s="574"/>
      <c r="H25" s="575"/>
      <c r="I25" s="276">
        <f t="shared" si="2"/>
        <v>0</v>
      </c>
      <c r="J25" s="128">
        <f t="shared" si="3"/>
        <v>0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1191.71</v>
      </c>
      <c r="U25" s="128">
        <f t="shared" si="5"/>
        <v>40</v>
      </c>
    </row>
    <row r="26" spans="1:21" x14ac:dyDescent="0.25">
      <c r="A26" s="2"/>
      <c r="B26" s="83"/>
      <c r="C26" s="15"/>
      <c r="D26" s="1020">
        <v>0</v>
      </c>
      <c r="E26" s="504"/>
      <c r="F26" s="501">
        <f t="shared" si="0"/>
        <v>0</v>
      </c>
      <c r="G26" s="574"/>
      <c r="H26" s="575"/>
      <c r="I26" s="231">
        <f t="shared" si="2"/>
        <v>0</v>
      </c>
      <c r="J26" s="128">
        <f t="shared" si="3"/>
        <v>0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1191.71</v>
      </c>
      <c r="U26" s="128">
        <f t="shared" si="5"/>
        <v>40</v>
      </c>
    </row>
    <row r="27" spans="1:21" x14ac:dyDescent="0.25">
      <c r="A27" s="2"/>
      <c r="B27" s="83"/>
      <c r="C27" s="15"/>
      <c r="D27" s="1020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0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41</v>
      </c>
      <c r="O37" s="159">
        <v>0</v>
      </c>
      <c r="P37" s="38"/>
      <c r="Q37" s="5">
        <f>SUM(Q10:Q36)</f>
        <v>1189.25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40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08" t="s">
        <v>11</v>
      </c>
      <c r="D40" s="1209"/>
      <c r="E40" s="149">
        <f>E5+E4+E6+-F37</f>
        <v>0</v>
      </c>
      <c r="F40" s="5"/>
      <c r="L40" s="47"/>
      <c r="N40" s="1208" t="s">
        <v>11</v>
      </c>
      <c r="O40" s="1209"/>
      <c r="P40" s="149">
        <f>P5+P4+P6+-Q37</f>
        <v>1191.71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abSelected="1" topLeftCell="K1" workbookViewId="0">
      <selection activeCell="S15" sqref="S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3" t="s">
        <v>294</v>
      </c>
      <c r="B1" s="1223"/>
      <c r="C1" s="1223"/>
      <c r="D1" s="1223"/>
      <c r="E1" s="1223"/>
      <c r="F1" s="1223"/>
      <c r="G1" s="1223"/>
      <c r="H1" s="99">
        <v>1</v>
      </c>
      <c r="L1" s="1229" t="s">
        <v>303</v>
      </c>
      <c r="M1" s="1229"/>
      <c r="N1" s="1229"/>
      <c r="O1" s="1229"/>
      <c r="P1" s="1229"/>
      <c r="Q1" s="1229"/>
      <c r="R1" s="122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28" t="s">
        <v>57</v>
      </c>
      <c r="B5" s="1230" t="s">
        <v>217</v>
      </c>
      <c r="C5" s="301"/>
      <c r="D5" s="448"/>
      <c r="E5" s="353"/>
      <c r="F5" s="326"/>
      <c r="G5" s="313">
        <f>F37</f>
        <v>990</v>
      </c>
      <c r="H5" s="58">
        <f>E4+E5+E6-G5</f>
        <v>0</v>
      </c>
      <c r="L5" s="1228" t="s">
        <v>57</v>
      </c>
      <c r="M5" s="1230" t="s">
        <v>217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225</v>
      </c>
      <c r="S5" s="58">
        <f>P4+P5+P6-R5</f>
        <v>270</v>
      </c>
    </row>
    <row r="6" spans="1:21" ht="16.5" customHeight="1" x14ac:dyDescent="0.25">
      <c r="A6" s="1228"/>
      <c r="B6" s="1231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28"/>
      <c r="M6" s="1231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28"/>
      <c r="B7" s="1231"/>
      <c r="C7" s="301"/>
      <c r="D7" s="448"/>
      <c r="E7" s="353"/>
      <c r="F7" s="326"/>
      <c r="G7" s="252"/>
      <c r="H7" s="249"/>
      <c r="I7" s="720"/>
      <c r="J7" s="549"/>
      <c r="L7" s="1228"/>
      <c r="M7" s="1231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24" t="s">
        <v>50</v>
      </c>
      <c r="J8" s="1221" t="s">
        <v>4</v>
      </c>
      <c r="L8" s="249"/>
      <c r="M8" s="656"/>
      <c r="N8" s="301"/>
      <c r="O8" s="322"/>
      <c r="P8" s="446"/>
      <c r="Q8" s="447"/>
      <c r="R8" s="252"/>
      <c r="S8" s="249"/>
      <c r="T8" s="1224" t="s">
        <v>50</v>
      </c>
      <c r="U8" s="122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25"/>
      <c r="J9" s="122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25"/>
      <c r="U9" s="1222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216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7">
        <v>44586</v>
      </c>
      <c r="Q10" s="69">
        <f t="shared" ref="Q10:Q36" si="1">O10</f>
        <v>150</v>
      </c>
      <c r="R10" s="274" t="s">
        <v>588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9">
        <v>44552</v>
      </c>
      <c r="F11" s="273">
        <f t="shared" si="0"/>
        <v>30</v>
      </c>
      <c r="G11" s="274" t="s">
        <v>218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9">
        <v>44588</v>
      </c>
      <c r="Q11" s="273">
        <f t="shared" si="1"/>
        <v>15</v>
      </c>
      <c r="R11" s="274" t="s">
        <v>596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230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2">
        <v>44588</v>
      </c>
      <c r="Q12" s="273">
        <f t="shared" si="1"/>
        <v>15</v>
      </c>
      <c r="R12" s="274" t="s">
        <v>598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233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9">
        <v>44589</v>
      </c>
      <c r="Q13" s="273">
        <f t="shared" si="1"/>
        <v>15</v>
      </c>
      <c r="R13" s="274" t="s">
        <v>607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240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9">
        <v>44590</v>
      </c>
      <c r="Q14" s="273">
        <f t="shared" si="1"/>
        <v>30</v>
      </c>
      <c r="R14" s="274" t="s">
        <v>613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244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260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261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276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20">
        <f t="shared" si="2"/>
        <v>75</v>
      </c>
      <c r="E19" s="1023">
        <v>44566</v>
      </c>
      <c r="F19" s="501">
        <f t="shared" si="0"/>
        <v>75</v>
      </c>
      <c r="G19" s="502" t="s">
        <v>458</v>
      </c>
      <c r="H19" s="573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20">
        <f t="shared" si="2"/>
        <v>15</v>
      </c>
      <c r="E20" s="1022">
        <v>44566</v>
      </c>
      <c r="F20" s="501">
        <f t="shared" si="0"/>
        <v>15</v>
      </c>
      <c r="G20" s="502" t="s">
        <v>463</v>
      </c>
      <c r="H20" s="573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20">
        <f t="shared" si="2"/>
        <v>30</v>
      </c>
      <c r="E21" s="1022">
        <v>44569</v>
      </c>
      <c r="F21" s="501">
        <f t="shared" si="0"/>
        <v>30</v>
      </c>
      <c r="G21" s="502" t="s">
        <v>481</v>
      </c>
      <c r="H21" s="573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20">
        <f t="shared" si="2"/>
        <v>15</v>
      </c>
      <c r="E22" s="504">
        <v>44569</v>
      </c>
      <c r="F22" s="501">
        <f t="shared" si="0"/>
        <v>15</v>
      </c>
      <c r="G22" s="574" t="s">
        <v>482</v>
      </c>
      <c r="H22" s="575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20">
        <f t="shared" si="2"/>
        <v>150</v>
      </c>
      <c r="E23" s="504">
        <v>44569</v>
      </c>
      <c r="F23" s="501">
        <f t="shared" si="0"/>
        <v>150</v>
      </c>
      <c r="G23" s="574" t="s">
        <v>490</v>
      </c>
      <c r="H23" s="575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20">
        <f t="shared" si="2"/>
        <v>15</v>
      </c>
      <c r="E24" s="504">
        <v>44571</v>
      </c>
      <c r="F24" s="501">
        <f t="shared" si="0"/>
        <v>15</v>
      </c>
      <c r="G24" s="574" t="s">
        <v>491</v>
      </c>
      <c r="H24" s="575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20">
        <f t="shared" si="2"/>
        <v>15</v>
      </c>
      <c r="E25" s="504">
        <v>44575</v>
      </c>
      <c r="F25" s="501">
        <f t="shared" si="0"/>
        <v>15</v>
      </c>
      <c r="G25" s="574" t="s">
        <v>518</v>
      </c>
      <c r="H25" s="575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20">
        <f t="shared" si="2"/>
        <v>30</v>
      </c>
      <c r="E26" s="504">
        <v>44576</v>
      </c>
      <c r="F26" s="501">
        <f t="shared" si="0"/>
        <v>30</v>
      </c>
      <c r="G26" s="574" t="s">
        <v>520</v>
      </c>
      <c r="H26" s="575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20">
        <f t="shared" si="2"/>
        <v>15</v>
      </c>
      <c r="E27" s="504">
        <v>44576</v>
      </c>
      <c r="F27" s="501">
        <f t="shared" si="0"/>
        <v>15</v>
      </c>
      <c r="G27" s="574" t="s">
        <v>523</v>
      </c>
      <c r="H27" s="575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20">
        <f t="shared" si="2"/>
        <v>15</v>
      </c>
      <c r="E28" s="504">
        <v>44578</v>
      </c>
      <c r="F28" s="501">
        <f t="shared" si="0"/>
        <v>15</v>
      </c>
      <c r="G28" s="574" t="s">
        <v>539</v>
      </c>
      <c r="H28" s="575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20">
        <f t="shared" si="2"/>
        <v>105</v>
      </c>
      <c r="E29" s="504">
        <v>44579</v>
      </c>
      <c r="F29" s="501">
        <f t="shared" si="0"/>
        <v>105</v>
      </c>
      <c r="G29" s="574" t="s">
        <v>543</v>
      </c>
      <c r="H29" s="575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20">
        <f t="shared" si="2"/>
        <v>0</v>
      </c>
      <c r="E30" s="504"/>
      <c r="F30" s="1127">
        <f t="shared" si="0"/>
        <v>0</v>
      </c>
      <c r="G30" s="1120"/>
      <c r="H30" s="1121"/>
      <c r="I30" s="1132">
        <f t="shared" si="8"/>
        <v>0</v>
      </c>
      <c r="J30" s="1133">
        <f t="shared" si="9"/>
        <v>0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20">
        <f t="shared" si="2"/>
        <v>0</v>
      </c>
      <c r="E31" s="338"/>
      <c r="F31" s="1127">
        <f t="shared" si="0"/>
        <v>0</v>
      </c>
      <c r="G31" s="1136"/>
      <c r="H31" s="1125"/>
      <c r="I31" s="1132">
        <f t="shared" si="8"/>
        <v>0</v>
      </c>
      <c r="J31" s="1133">
        <f t="shared" si="9"/>
        <v>0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20">
        <f t="shared" si="2"/>
        <v>0</v>
      </c>
      <c r="E32" s="338"/>
      <c r="F32" s="1127">
        <f t="shared" si="0"/>
        <v>0</v>
      </c>
      <c r="G32" s="1136"/>
      <c r="H32" s="1125"/>
      <c r="I32" s="1132">
        <f t="shared" si="8"/>
        <v>0</v>
      </c>
      <c r="J32" s="1133">
        <f t="shared" si="9"/>
        <v>0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20">
        <f t="shared" si="2"/>
        <v>0</v>
      </c>
      <c r="E33" s="338"/>
      <c r="F33" s="501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20">
        <f t="shared" si="2"/>
        <v>0</v>
      </c>
      <c r="E34" s="338"/>
      <c r="F34" s="501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20">
        <f t="shared" si="2"/>
        <v>0</v>
      </c>
      <c r="E35" s="338"/>
      <c r="F35" s="501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08" t="s">
        <v>11</v>
      </c>
      <c r="D40" s="1209"/>
      <c r="E40" s="149">
        <f>E5+E4+E6+-F37</f>
        <v>0</v>
      </c>
      <c r="F40" s="5"/>
      <c r="L40" s="47"/>
      <c r="N40" s="1208" t="s">
        <v>11</v>
      </c>
      <c r="O40" s="1209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6" t="s">
        <v>150</v>
      </c>
      <c r="B1" s="1186"/>
      <c r="C1" s="1186"/>
      <c r="D1" s="1186"/>
      <c r="E1" s="1186"/>
      <c r="F1" s="1186"/>
      <c r="G1" s="1186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>
        <v>513.65</v>
      </c>
      <c r="F4" s="324">
        <v>38</v>
      </c>
    </row>
    <row r="5" spans="1:10" ht="15" customHeight="1" x14ac:dyDescent="0.25">
      <c r="A5" s="1232" t="s">
        <v>151</v>
      </c>
      <c r="B5" s="1234" t="s">
        <v>152</v>
      </c>
      <c r="C5" s="256">
        <v>64.56</v>
      </c>
      <c r="D5" s="322">
        <v>44537</v>
      </c>
      <c r="E5" s="896">
        <v>18003</v>
      </c>
      <c r="F5" s="326">
        <v>709</v>
      </c>
      <c r="G5" s="313">
        <f>F98</f>
        <v>10559.140000000001</v>
      </c>
      <c r="H5" s="58">
        <f>E4+E5+E7-G5</f>
        <v>7957.51</v>
      </c>
    </row>
    <row r="6" spans="1:10" ht="15" customHeight="1" thickBot="1" x14ac:dyDescent="0.3">
      <c r="A6" s="1232"/>
      <c r="B6" s="1235"/>
      <c r="C6" s="256"/>
      <c r="D6" s="322"/>
      <c r="E6" s="896"/>
      <c r="F6" s="326"/>
      <c r="G6" s="313"/>
      <c r="H6" s="58"/>
    </row>
    <row r="7" spans="1:10" ht="16.5" customHeight="1" thickTop="1" thickBot="1" x14ac:dyDescent="0.3">
      <c r="A7" s="1233"/>
      <c r="B7" s="1236"/>
      <c r="C7" s="256"/>
      <c r="D7" s="322"/>
      <c r="E7" s="895"/>
      <c r="F7" s="324"/>
      <c r="G7" s="249"/>
      <c r="I7" s="1237" t="s">
        <v>3</v>
      </c>
      <c r="J7" s="123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38"/>
      <c r="J8" s="1240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8">
        <v>44539</v>
      </c>
      <c r="F9" s="69">
        <f t="shared" ref="F9:F11" si="0">D9</f>
        <v>783.23</v>
      </c>
      <c r="G9" s="70" t="s">
        <v>181</v>
      </c>
      <c r="H9" s="393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8">
        <v>44539</v>
      </c>
      <c r="F10" s="69">
        <f t="shared" si="0"/>
        <v>751.22</v>
      </c>
      <c r="G10" s="70" t="s">
        <v>181</v>
      </c>
      <c r="H10" s="393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8">
        <v>44539</v>
      </c>
      <c r="F11" s="69">
        <f t="shared" si="0"/>
        <v>838.43</v>
      </c>
      <c r="G11" s="70" t="s">
        <v>181</v>
      </c>
      <c r="H11" s="393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8">
        <v>44540</v>
      </c>
      <c r="F12" s="69">
        <f t="shared" ref="F12:F14" si="3">D12</f>
        <v>780.47</v>
      </c>
      <c r="G12" s="274" t="s">
        <v>167</v>
      </c>
      <c r="H12" s="973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8">
        <v>44541</v>
      </c>
      <c r="F13" s="69">
        <f t="shared" si="3"/>
        <v>841.41</v>
      </c>
      <c r="G13" s="274" t="s">
        <v>187</v>
      </c>
      <c r="H13" s="973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7">
        <v>44543</v>
      </c>
      <c r="F14" s="69">
        <f t="shared" si="3"/>
        <v>2461.0099999999998</v>
      </c>
      <c r="G14" s="274" t="s">
        <v>190</v>
      </c>
      <c r="H14" s="973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7">
        <v>44553</v>
      </c>
      <c r="F15" s="69">
        <f>D15</f>
        <v>816.21</v>
      </c>
      <c r="G15" s="975" t="s">
        <v>228</v>
      </c>
      <c r="H15" s="973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7">
        <v>44553</v>
      </c>
      <c r="F16" s="69">
        <f>D16</f>
        <v>803.89</v>
      </c>
      <c r="G16" s="975" t="s">
        <v>228</v>
      </c>
      <c r="H16" s="973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1">
        <v>44553</v>
      </c>
      <c r="F17" s="69">
        <f>D17</f>
        <v>806.08</v>
      </c>
      <c r="G17" s="975" t="s">
        <v>228</v>
      </c>
      <c r="H17" s="973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1">
        <v>44553</v>
      </c>
      <c r="F18" s="69">
        <f t="shared" ref="F18:F42" si="4">D18</f>
        <v>860.76</v>
      </c>
      <c r="G18" s="976" t="s">
        <v>228</v>
      </c>
      <c r="H18" s="973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1">
        <v>44553</v>
      </c>
      <c r="F19" s="69">
        <f t="shared" si="4"/>
        <v>816.43</v>
      </c>
      <c r="G19" s="975" t="s">
        <v>228</v>
      </c>
      <c r="H19" s="973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1"/>
      <c r="F20" s="69">
        <f t="shared" si="4"/>
        <v>0</v>
      </c>
      <c r="G20" s="274"/>
      <c r="H20" s="973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7"/>
      <c r="F21" s="69">
        <f t="shared" si="4"/>
        <v>0</v>
      </c>
      <c r="G21" s="274"/>
      <c r="H21" s="973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7"/>
      <c r="F22" s="69">
        <f t="shared" si="4"/>
        <v>0</v>
      </c>
      <c r="G22" s="70"/>
      <c r="H22" s="393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7"/>
      <c r="F23" s="69">
        <f t="shared" si="4"/>
        <v>0</v>
      </c>
      <c r="G23" s="70"/>
      <c r="H23" s="393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7"/>
      <c r="F24" s="69">
        <f t="shared" si="4"/>
        <v>0</v>
      </c>
      <c r="G24" s="70"/>
      <c r="H24" s="393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1"/>
      <c r="F25" s="69">
        <f t="shared" si="4"/>
        <v>0</v>
      </c>
      <c r="G25" s="70"/>
      <c r="H25" s="393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1"/>
      <c r="F26" s="69">
        <f t="shared" si="4"/>
        <v>0</v>
      </c>
      <c r="G26" s="70"/>
      <c r="H26" s="393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1"/>
      <c r="F27" s="69">
        <f t="shared" si="4"/>
        <v>0</v>
      </c>
      <c r="G27" s="70"/>
      <c r="H27" s="393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1"/>
      <c r="F28" s="69">
        <f t="shared" si="4"/>
        <v>0</v>
      </c>
      <c r="G28" s="70"/>
      <c r="H28" s="393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7"/>
      <c r="F29" s="69">
        <f t="shared" si="4"/>
        <v>0</v>
      </c>
      <c r="G29" s="274"/>
      <c r="H29" s="973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7"/>
      <c r="F30" s="69">
        <f t="shared" si="4"/>
        <v>0</v>
      </c>
      <c r="G30" s="274"/>
      <c r="H30" s="973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7"/>
      <c r="F31" s="69">
        <f t="shared" si="4"/>
        <v>0</v>
      </c>
      <c r="G31" s="274"/>
      <c r="H31" s="973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7"/>
      <c r="F32" s="69">
        <f t="shared" si="4"/>
        <v>0</v>
      </c>
      <c r="G32" s="274"/>
      <c r="H32" s="973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7"/>
      <c r="F33" s="69">
        <f t="shared" si="4"/>
        <v>0</v>
      </c>
      <c r="G33" s="274"/>
      <c r="H33" s="973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7"/>
      <c r="F34" s="69">
        <f t="shared" si="4"/>
        <v>0</v>
      </c>
      <c r="G34" s="70"/>
      <c r="H34" s="393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7"/>
      <c r="F35" s="69">
        <f t="shared" si="4"/>
        <v>0</v>
      </c>
      <c r="G35" s="70"/>
      <c r="H35" s="393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8"/>
      <c r="F36" s="69">
        <f t="shared" si="4"/>
        <v>0</v>
      </c>
      <c r="G36" s="70"/>
      <c r="H36" s="393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8"/>
      <c r="F37" s="69">
        <f t="shared" si="4"/>
        <v>0</v>
      </c>
      <c r="G37" s="70"/>
      <c r="H37" s="393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8"/>
      <c r="F38" s="69">
        <f t="shared" si="4"/>
        <v>0</v>
      </c>
      <c r="G38" s="70"/>
      <c r="H38" s="393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8"/>
      <c r="F39" s="69">
        <f t="shared" si="4"/>
        <v>0</v>
      </c>
      <c r="G39" s="70"/>
      <c r="H39" s="393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8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8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8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8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8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8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8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08" t="s">
        <v>11</v>
      </c>
      <c r="D101" s="1209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2" t="s">
        <v>298</v>
      </c>
      <c r="B1" s="1182"/>
      <c r="C1" s="1182"/>
      <c r="D1" s="1182"/>
      <c r="E1" s="1182"/>
      <c r="F1" s="1182"/>
      <c r="G1" s="1182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32" t="s">
        <v>156</v>
      </c>
      <c r="B5" s="1234" t="s">
        <v>161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2513.52</v>
      </c>
      <c r="H5" s="58">
        <f>E4+E5+E6-G5</f>
        <v>0</v>
      </c>
    </row>
    <row r="6" spans="1:10" ht="16.5" thickTop="1" thickBot="1" x14ac:dyDescent="0.3">
      <c r="A6" s="1233"/>
      <c r="B6" s="1236"/>
      <c r="C6" s="256"/>
      <c r="D6" s="322"/>
      <c r="E6" s="895"/>
      <c r="F6" s="324"/>
      <c r="G6" s="249"/>
      <c r="I6" s="1237" t="s">
        <v>3</v>
      </c>
      <c r="J6" s="12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8"/>
      <c r="J7" s="1240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8">
        <v>44565</v>
      </c>
      <c r="F8" s="69">
        <f t="shared" ref="F8:F13" si="0">D8</f>
        <v>992.72</v>
      </c>
      <c r="G8" s="274" t="s">
        <v>447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8">
        <v>44566</v>
      </c>
      <c r="F9" s="69">
        <f t="shared" si="0"/>
        <v>1090.6600000000001</v>
      </c>
      <c r="G9" s="274" t="s">
        <v>453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8">
        <v>44566</v>
      </c>
      <c r="F10" s="69">
        <f t="shared" si="0"/>
        <v>430.14</v>
      </c>
      <c r="G10" s="274" t="s">
        <v>453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8"/>
      <c r="F11" s="1135">
        <f t="shared" si="0"/>
        <v>0</v>
      </c>
      <c r="G11" s="1136"/>
      <c r="H11" s="1137"/>
      <c r="I11" s="1132">
        <f t="shared" si="1"/>
        <v>0</v>
      </c>
      <c r="J11" s="1133">
        <f t="shared" si="2"/>
        <v>0</v>
      </c>
    </row>
    <row r="12" spans="1:10" x14ac:dyDescent="0.25">
      <c r="A12" s="73"/>
      <c r="B12" s="83"/>
      <c r="C12" s="15"/>
      <c r="D12" s="192"/>
      <c r="E12" s="338"/>
      <c r="F12" s="1135">
        <f t="shared" si="0"/>
        <v>0</v>
      </c>
      <c r="G12" s="1136"/>
      <c r="H12" s="1137"/>
      <c r="I12" s="1132">
        <f t="shared" si="1"/>
        <v>0</v>
      </c>
      <c r="J12" s="1133">
        <f t="shared" si="2"/>
        <v>0</v>
      </c>
    </row>
    <row r="13" spans="1:10" x14ac:dyDescent="0.25">
      <c r="A13" s="73"/>
      <c r="B13" s="83"/>
      <c r="C13" s="15"/>
      <c r="D13" s="192"/>
      <c r="E13" s="337"/>
      <c r="F13" s="1135">
        <f t="shared" si="0"/>
        <v>0</v>
      </c>
      <c r="G13" s="1136"/>
      <c r="H13" s="1137"/>
      <c r="I13" s="1132">
        <f t="shared" si="1"/>
        <v>0</v>
      </c>
      <c r="J13" s="1133">
        <f t="shared" si="2"/>
        <v>0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08" t="s">
        <v>11</v>
      </c>
      <c r="D100" s="1209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L1" workbookViewId="0">
      <pane ySplit="7" topLeftCell="A8" activePane="bottomLeft" state="frozen"/>
      <selection pane="bottomLeft" activeCell="S9" sqref="S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82" t="s">
        <v>292</v>
      </c>
      <c r="B1" s="1182"/>
      <c r="C1" s="1182"/>
      <c r="D1" s="1182"/>
      <c r="E1" s="1182"/>
      <c r="F1" s="1182"/>
      <c r="G1" s="1182"/>
      <c r="H1" s="99">
        <v>1</v>
      </c>
      <c r="L1" s="1186" t="s">
        <v>303</v>
      </c>
      <c r="M1" s="1186"/>
      <c r="N1" s="1186"/>
      <c r="O1" s="1186"/>
      <c r="P1" s="1186"/>
      <c r="Q1" s="1186"/>
      <c r="R1" s="1186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204" t="s">
        <v>56</v>
      </c>
      <c r="B5" s="1241" t="s">
        <v>109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204" t="s">
        <v>56</v>
      </c>
      <c r="M5" s="1241" t="s">
        <v>109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205"/>
      <c r="B6" s="1242"/>
      <c r="C6" s="256"/>
      <c r="D6" s="322"/>
      <c r="E6" s="325">
        <v>0.35</v>
      </c>
      <c r="F6" s="326"/>
      <c r="G6" s="249"/>
      <c r="I6" s="1237" t="s">
        <v>3</v>
      </c>
      <c r="J6" s="1239" t="s">
        <v>4</v>
      </c>
      <c r="L6" s="1205"/>
      <c r="M6" s="1242"/>
      <c r="N6" s="256"/>
      <c r="O6" s="322"/>
      <c r="P6" s="325"/>
      <c r="Q6" s="326"/>
      <c r="R6" s="249"/>
      <c r="T6" s="1237" t="s">
        <v>3</v>
      </c>
      <c r="U6" s="12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8"/>
      <c r="J7" s="1240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38"/>
      <c r="U7" s="1240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8">
        <v>44585</v>
      </c>
      <c r="Q8" s="69">
        <f t="shared" ref="Q8:Q13" si="1">O8</f>
        <v>132.09</v>
      </c>
      <c r="R8" s="274" t="s">
        <v>578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188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/>
      <c r="Q9" s="273">
        <f t="shared" si="1"/>
        <v>0</v>
      </c>
      <c r="R9" s="274"/>
      <c r="S9" s="258"/>
      <c r="T9" s="276">
        <f>T8-Q9</f>
        <v>168.77</v>
      </c>
      <c r="U9" s="277">
        <f>U8-N9</f>
        <v>6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271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/>
      <c r="Q10" s="273">
        <f t="shared" si="1"/>
        <v>0</v>
      </c>
      <c r="R10" s="274"/>
      <c r="S10" s="258"/>
      <c r="T10" s="276">
        <f t="shared" ref="T10:T28" si="4">T9-Q10</f>
        <v>168.77</v>
      </c>
      <c r="U10" s="277">
        <f t="shared" ref="U10:U28" si="5">U9-N10</f>
        <v>6</v>
      </c>
    </row>
    <row r="11" spans="1:21" x14ac:dyDescent="0.25">
      <c r="A11" s="82" t="s">
        <v>33</v>
      </c>
      <c r="B11" s="83"/>
      <c r="C11" s="15">
        <v>11</v>
      </c>
      <c r="D11" s="1024">
        <v>318.64999999999998</v>
      </c>
      <c r="E11" s="1025">
        <v>44564</v>
      </c>
      <c r="F11" s="1010">
        <f t="shared" si="0"/>
        <v>318.64999999999998</v>
      </c>
      <c r="G11" s="502" t="s">
        <v>440</v>
      </c>
      <c r="H11" s="1026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9"/>
      <c r="Q11" s="273">
        <f t="shared" si="1"/>
        <v>0</v>
      </c>
      <c r="R11" s="274"/>
      <c r="S11" s="258"/>
      <c r="T11" s="276">
        <f t="shared" si="4"/>
        <v>168.77</v>
      </c>
      <c r="U11" s="277">
        <f t="shared" si="5"/>
        <v>6</v>
      </c>
    </row>
    <row r="12" spans="1:21" x14ac:dyDescent="0.25">
      <c r="A12" s="73"/>
      <c r="B12" s="83"/>
      <c r="C12" s="15"/>
      <c r="D12" s="1024">
        <f t="shared" ref="D12:D28" si="7">C12*B12</f>
        <v>0</v>
      </c>
      <c r="E12" s="1025"/>
      <c r="F12" s="1127">
        <f t="shared" si="0"/>
        <v>0</v>
      </c>
      <c r="G12" s="1120"/>
      <c r="H12" s="1147"/>
      <c r="I12" s="1132">
        <f t="shared" si="2"/>
        <v>0</v>
      </c>
      <c r="J12" s="1133">
        <f t="shared" si="3"/>
        <v>0</v>
      </c>
      <c r="K12" s="249"/>
      <c r="L12" s="73"/>
      <c r="M12" s="83"/>
      <c r="N12" s="15"/>
      <c r="O12" s="192">
        <f t="shared" si="6"/>
        <v>0</v>
      </c>
      <c r="P12" s="829"/>
      <c r="Q12" s="273">
        <f t="shared" si="1"/>
        <v>0</v>
      </c>
      <c r="R12" s="274"/>
      <c r="S12" s="258"/>
      <c r="T12" s="276">
        <f t="shared" si="4"/>
        <v>168.77</v>
      </c>
      <c r="U12" s="277">
        <f t="shared" si="5"/>
        <v>6</v>
      </c>
    </row>
    <row r="13" spans="1:21" x14ac:dyDescent="0.25">
      <c r="A13" s="73"/>
      <c r="B13" s="83"/>
      <c r="C13" s="15"/>
      <c r="D13" s="1024">
        <f t="shared" si="7"/>
        <v>0</v>
      </c>
      <c r="E13" s="1011"/>
      <c r="F13" s="1127">
        <f t="shared" si="0"/>
        <v>0</v>
      </c>
      <c r="G13" s="1120"/>
      <c r="H13" s="1147"/>
      <c r="I13" s="1132">
        <f t="shared" si="2"/>
        <v>0</v>
      </c>
      <c r="J13" s="1133">
        <f t="shared" si="3"/>
        <v>0</v>
      </c>
      <c r="L13" s="73"/>
      <c r="M13" s="83"/>
      <c r="N13" s="15"/>
      <c r="O13" s="192">
        <f t="shared" si="6"/>
        <v>0</v>
      </c>
      <c r="P13" s="342"/>
      <c r="Q13" s="273">
        <f t="shared" si="1"/>
        <v>0</v>
      </c>
      <c r="R13" s="274"/>
      <c r="S13" s="258"/>
      <c r="T13" s="276">
        <f t="shared" si="4"/>
        <v>168.77</v>
      </c>
      <c r="U13" s="277">
        <f t="shared" si="5"/>
        <v>6</v>
      </c>
    </row>
    <row r="14" spans="1:21" x14ac:dyDescent="0.25">
      <c r="B14" s="83"/>
      <c r="C14" s="15"/>
      <c r="D14" s="1024">
        <f t="shared" si="7"/>
        <v>0</v>
      </c>
      <c r="E14" s="1011"/>
      <c r="F14" s="1127">
        <f>D14</f>
        <v>0</v>
      </c>
      <c r="G14" s="1120"/>
      <c r="H14" s="1147"/>
      <c r="I14" s="1132">
        <f t="shared" si="2"/>
        <v>0</v>
      </c>
      <c r="J14" s="1133">
        <f t="shared" si="3"/>
        <v>0</v>
      </c>
      <c r="M14" s="83"/>
      <c r="N14" s="15"/>
      <c r="O14" s="192">
        <f t="shared" si="6"/>
        <v>0</v>
      </c>
      <c r="P14" s="342"/>
      <c r="Q14" s="273">
        <f>O14</f>
        <v>0</v>
      </c>
      <c r="R14" s="274"/>
      <c r="S14" s="258"/>
      <c r="T14" s="276">
        <f t="shared" si="4"/>
        <v>168.77</v>
      </c>
      <c r="U14" s="277">
        <f t="shared" si="5"/>
        <v>6</v>
      </c>
    </row>
    <row r="15" spans="1:21" x14ac:dyDescent="0.25">
      <c r="B15" s="83"/>
      <c r="C15" s="272"/>
      <c r="D15" s="1024">
        <f t="shared" si="7"/>
        <v>0</v>
      </c>
      <c r="E15" s="1022"/>
      <c r="F15" s="1127">
        <f>D15</f>
        <v>0</v>
      </c>
      <c r="G15" s="1120"/>
      <c r="H15" s="1147"/>
      <c r="I15" s="1132">
        <f t="shared" si="2"/>
        <v>0</v>
      </c>
      <c r="J15" s="1133">
        <f t="shared" si="3"/>
        <v>0</v>
      </c>
      <c r="M15" s="83"/>
      <c r="N15" s="272"/>
      <c r="O15" s="192">
        <f t="shared" si="6"/>
        <v>0</v>
      </c>
      <c r="P15" s="337"/>
      <c r="Q15" s="69">
        <f>O15</f>
        <v>0</v>
      </c>
      <c r="R15" s="274"/>
      <c r="S15" s="258"/>
      <c r="T15" s="276">
        <f t="shared" si="4"/>
        <v>168.77</v>
      </c>
      <c r="U15" s="277">
        <f t="shared" si="5"/>
        <v>6</v>
      </c>
    </row>
    <row r="16" spans="1:21" x14ac:dyDescent="0.25">
      <c r="A16" s="81"/>
      <c r="B16" s="83"/>
      <c r="C16" s="15"/>
      <c r="D16" s="1024">
        <f t="shared" si="7"/>
        <v>0</v>
      </c>
      <c r="E16" s="1023"/>
      <c r="F16" s="501">
        <f>D16</f>
        <v>0</v>
      </c>
      <c r="G16" s="574"/>
      <c r="H16" s="1026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1"/>
      <c r="Q16" s="69">
        <f>O16</f>
        <v>0</v>
      </c>
      <c r="R16" s="70"/>
      <c r="S16" s="258"/>
      <c r="T16" s="276">
        <f t="shared" si="4"/>
        <v>168.77</v>
      </c>
      <c r="U16" s="277">
        <f t="shared" si="5"/>
        <v>6</v>
      </c>
    </row>
    <row r="17" spans="1:21" x14ac:dyDescent="0.25">
      <c r="A17" s="83"/>
      <c r="B17" s="83"/>
      <c r="C17" s="15"/>
      <c r="D17" s="1024">
        <f t="shared" si="7"/>
        <v>0</v>
      </c>
      <c r="E17" s="1023"/>
      <c r="F17" s="501">
        <f t="shared" ref="F17:F29" si="8">D17</f>
        <v>0</v>
      </c>
      <c r="G17" s="1027"/>
      <c r="H17" s="1026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1"/>
      <c r="Q17" s="69">
        <f t="shared" ref="Q17:Q29" si="9">O17</f>
        <v>0</v>
      </c>
      <c r="R17" s="1084"/>
      <c r="S17" s="258"/>
      <c r="T17" s="276">
        <f t="shared" si="4"/>
        <v>168.77</v>
      </c>
      <c r="U17" s="277">
        <f t="shared" si="5"/>
        <v>6</v>
      </c>
    </row>
    <row r="18" spans="1:21" x14ac:dyDescent="0.25">
      <c r="A18" s="2"/>
      <c r="B18" s="83"/>
      <c r="C18" s="15"/>
      <c r="D18" s="1024">
        <f t="shared" si="7"/>
        <v>0</v>
      </c>
      <c r="E18" s="1023"/>
      <c r="F18" s="501">
        <f t="shared" si="8"/>
        <v>0</v>
      </c>
      <c r="G18" s="574"/>
      <c r="H18" s="1028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1"/>
      <c r="Q18" s="69">
        <f t="shared" si="9"/>
        <v>0</v>
      </c>
      <c r="R18" s="70"/>
      <c r="S18" s="129"/>
      <c r="T18" s="231">
        <f t="shared" si="4"/>
        <v>168.77</v>
      </c>
      <c r="U18" s="128">
        <f t="shared" si="5"/>
        <v>6</v>
      </c>
    </row>
    <row r="19" spans="1:21" x14ac:dyDescent="0.25">
      <c r="A19" s="2"/>
      <c r="B19" s="83"/>
      <c r="C19" s="15"/>
      <c r="D19" s="1024">
        <f t="shared" si="7"/>
        <v>0</v>
      </c>
      <c r="E19" s="1023"/>
      <c r="F19" s="501">
        <f t="shared" si="8"/>
        <v>0</v>
      </c>
      <c r="G19" s="574"/>
      <c r="H19" s="1028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1"/>
      <c r="Q19" s="69">
        <f t="shared" si="9"/>
        <v>0</v>
      </c>
      <c r="R19" s="70"/>
      <c r="S19" s="129"/>
      <c r="T19" s="231">
        <f t="shared" si="4"/>
        <v>168.77</v>
      </c>
      <c r="U19" s="128">
        <f t="shared" si="5"/>
        <v>6</v>
      </c>
    </row>
    <row r="20" spans="1:21" x14ac:dyDescent="0.25">
      <c r="A20" s="2"/>
      <c r="B20" s="83"/>
      <c r="C20" s="15"/>
      <c r="D20" s="1024">
        <f t="shared" si="7"/>
        <v>0</v>
      </c>
      <c r="E20" s="1022"/>
      <c r="F20" s="501">
        <f t="shared" si="8"/>
        <v>0</v>
      </c>
      <c r="G20" s="574"/>
      <c r="H20" s="1028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7"/>
      <c r="Q20" s="69">
        <f t="shared" si="9"/>
        <v>0</v>
      </c>
      <c r="R20" s="70"/>
      <c r="S20" s="129"/>
      <c r="T20" s="231">
        <f t="shared" si="4"/>
        <v>168.77</v>
      </c>
      <c r="U20" s="128">
        <f t="shared" si="5"/>
        <v>6</v>
      </c>
    </row>
    <row r="21" spans="1:21" x14ac:dyDescent="0.25">
      <c r="A21" s="2"/>
      <c r="B21" s="83"/>
      <c r="C21" s="15"/>
      <c r="D21" s="1024">
        <f t="shared" si="7"/>
        <v>0</v>
      </c>
      <c r="E21" s="1022"/>
      <c r="F21" s="501">
        <f t="shared" si="8"/>
        <v>0</v>
      </c>
      <c r="G21" s="574"/>
      <c r="H21" s="1028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7"/>
      <c r="Q21" s="69">
        <f t="shared" si="9"/>
        <v>0</v>
      </c>
      <c r="R21" s="70"/>
      <c r="S21" s="129"/>
      <c r="T21" s="231">
        <f t="shared" si="4"/>
        <v>168.77</v>
      </c>
      <c r="U21" s="128">
        <f t="shared" si="5"/>
        <v>6</v>
      </c>
    </row>
    <row r="22" spans="1:21" x14ac:dyDescent="0.25">
      <c r="A22" s="2"/>
      <c r="B22" s="83"/>
      <c r="C22" s="15"/>
      <c r="D22" s="1024">
        <f t="shared" si="7"/>
        <v>0</v>
      </c>
      <c r="E22" s="1022"/>
      <c r="F22" s="501">
        <f t="shared" si="8"/>
        <v>0</v>
      </c>
      <c r="G22" s="574"/>
      <c r="H22" s="1028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7"/>
      <c r="Q22" s="69">
        <f t="shared" si="9"/>
        <v>0</v>
      </c>
      <c r="R22" s="70"/>
      <c r="S22" s="129"/>
      <c r="T22" s="231">
        <f t="shared" si="4"/>
        <v>168.77</v>
      </c>
      <c r="U22" s="128">
        <f t="shared" si="5"/>
        <v>6</v>
      </c>
    </row>
    <row r="23" spans="1:21" x14ac:dyDescent="0.25">
      <c r="A23" s="2"/>
      <c r="B23" s="83"/>
      <c r="C23" s="15"/>
      <c r="D23" s="1024">
        <f t="shared" si="7"/>
        <v>0</v>
      </c>
      <c r="E23" s="1022"/>
      <c r="F23" s="501">
        <f t="shared" si="8"/>
        <v>0</v>
      </c>
      <c r="G23" s="574"/>
      <c r="H23" s="1028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7"/>
      <c r="Q23" s="69">
        <f t="shared" si="9"/>
        <v>0</v>
      </c>
      <c r="R23" s="70"/>
      <c r="S23" s="129"/>
      <c r="T23" s="231">
        <f t="shared" si="4"/>
        <v>168.77</v>
      </c>
      <c r="U23" s="128">
        <f t="shared" si="5"/>
        <v>6</v>
      </c>
    </row>
    <row r="24" spans="1:21" x14ac:dyDescent="0.25">
      <c r="A24" s="2"/>
      <c r="B24" s="83"/>
      <c r="C24" s="15"/>
      <c r="D24" s="192">
        <f t="shared" si="7"/>
        <v>0</v>
      </c>
      <c r="E24" s="351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1"/>
      <c r="Q24" s="69">
        <f t="shared" si="9"/>
        <v>0</v>
      </c>
      <c r="R24" s="70"/>
      <c r="S24" s="129"/>
      <c r="T24" s="231">
        <f t="shared" si="4"/>
        <v>168.77</v>
      </c>
      <c r="U24" s="128">
        <f t="shared" si="5"/>
        <v>6</v>
      </c>
    </row>
    <row r="25" spans="1:21" x14ac:dyDescent="0.25">
      <c r="A25" s="2"/>
      <c r="B25" s="83"/>
      <c r="C25" s="15"/>
      <c r="D25" s="192">
        <f t="shared" si="7"/>
        <v>0</v>
      </c>
      <c r="E25" s="351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1"/>
      <c r="Q25" s="69">
        <f t="shared" si="9"/>
        <v>0</v>
      </c>
      <c r="R25" s="70"/>
      <c r="S25" s="129"/>
      <c r="T25" s="231">
        <f t="shared" si="4"/>
        <v>168.77</v>
      </c>
      <c r="U25" s="128">
        <f t="shared" si="5"/>
        <v>6</v>
      </c>
    </row>
    <row r="26" spans="1:21" x14ac:dyDescent="0.25">
      <c r="A26" s="2"/>
      <c r="B26" s="83"/>
      <c r="C26" s="15"/>
      <c r="D26" s="192">
        <f t="shared" si="7"/>
        <v>0</v>
      </c>
      <c r="E26" s="338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8"/>
      <c r="Q26" s="69">
        <f t="shared" si="9"/>
        <v>0</v>
      </c>
      <c r="R26" s="70"/>
      <c r="S26" s="71"/>
      <c r="T26" s="231">
        <f t="shared" si="4"/>
        <v>168.77</v>
      </c>
      <c r="U26" s="128">
        <f t="shared" si="5"/>
        <v>6</v>
      </c>
    </row>
    <row r="27" spans="1:21" x14ac:dyDescent="0.25">
      <c r="A27" s="2"/>
      <c r="B27" s="83"/>
      <c r="C27" s="15"/>
      <c r="D27" s="192">
        <f t="shared" si="7"/>
        <v>0</v>
      </c>
      <c r="E27" s="338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8"/>
      <c r="Q27" s="69">
        <f t="shared" si="9"/>
        <v>0</v>
      </c>
      <c r="R27" s="70"/>
      <c r="S27" s="71"/>
      <c r="T27" s="231">
        <f t="shared" si="4"/>
        <v>168.77</v>
      </c>
      <c r="U27" s="128">
        <f t="shared" si="5"/>
        <v>6</v>
      </c>
    </row>
    <row r="28" spans="1:21" x14ac:dyDescent="0.25">
      <c r="A28" s="2"/>
      <c r="B28" s="83"/>
      <c r="C28" s="15"/>
      <c r="D28" s="192">
        <f t="shared" si="7"/>
        <v>0</v>
      </c>
      <c r="E28" s="338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8"/>
      <c r="Q28" s="69">
        <f t="shared" si="9"/>
        <v>0</v>
      </c>
      <c r="R28" s="70"/>
      <c r="S28" s="71"/>
      <c r="T28" s="231">
        <f t="shared" si="4"/>
        <v>168.77</v>
      </c>
      <c r="U28" s="128">
        <f t="shared" si="5"/>
        <v>6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5</v>
      </c>
      <c r="O30" s="48">
        <f>SUM(O8:O29)</f>
        <v>132.09</v>
      </c>
      <c r="P30" s="38"/>
      <c r="Q30" s="5">
        <f>SUM(Q8:Q29)</f>
        <v>132.09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6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08" t="s">
        <v>11</v>
      </c>
      <c r="D33" s="1209"/>
      <c r="E33" s="149">
        <f>E5+E4+E6+-F30</f>
        <v>0</v>
      </c>
      <c r="L33" s="47"/>
      <c r="N33" s="1208" t="s">
        <v>11</v>
      </c>
      <c r="O33" s="1209"/>
      <c r="P33" s="149">
        <f>P5+P4+P6+-Q30</f>
        <v>168.77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2" t="s">
        <v>299</v>
      </c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43" t="s">
        <v>148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44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45"/>
      <c r="C6" s="256"/>
      <c r="D6" s="254"/>
      <c r="E6" s="471"/>
      <c r="F6" s="277"/>
      <c r="G6" s="249"/>
      <c r="H6" s="249"/>
      <c r="I6" s="1237" t="s">
        <v>3</v>
      </c>
      <c r="J6" s="123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8"/>
      <c r="J7" s="1246"/>
    </row>
    <row r="8" spans="1:10" ht="15.75" thickTop="1" x14ac:dyDescent="0.25">
      <c r="A8" s="80" t="s">
        <v>32</v>
      </c>
      <c r="B8" s="670">
        <f>F4+F5+F6-C8</f>
        <v>0</v>
      </c>
      <c r="C8" s="15">
        <v>3</v>
      </c>
      <c r="D8" s="192">
        <v>86.61</v>
      </c>
      <c r="E8" s="338">
        <v>44579</v>
      </c>
      <c r="F8" s="69">
        <f t="shared" ref="F8:F33" si="0">D8</f>
        <v>86.61</v>
      </c>
      <c r="G8" s="274" t="s">
        <v>544</v>
      </c>
      <c r="H8" s="275">
        <v>75</v>
      </c>
      <c r="I8" s="268">
        <f>E5+E4-F8+E6</f>
        <v>0</v>
      </c>
      <c r="J8" s="442">
        <f>F4+F5+F6-C8</f>
        <v>0</v>
      </c>
    </row>
    <row r="9" spans="1:10" x14ac:dyDescent="0.25">
      <c r="A9" s="213"/>
      <c r="B9" s="670">
        <f>B8-C9</f>
        <v>0</v>
      </c>
      <c r="C9" s="15"/>
      <c r="D9" s="192">
        <v>0</v>
      </c>
      <c r="E9" s="338"/>
      <c r="F9" s="69">
        <f t="shared" si="0"/>
        <v>0</v>
      </c>
      <c r="G9" s="1136"/>
      <c r="H9" s="1125"/>
      <c r="I9" s="1138">
        <f>I8-F9</f>
        <v>0</v>
      </c>
      <c r="J9" s="1139">
        <f>J8-C9</f>
        <v>0</v>
      </c>
    </row>
    <row r="10" spans="1:10" x14ac:dyDescent="0.25">
      <c r="A10" s="201"/>
      <c r="B10" s="670">
        <f t="shared" ref="B10:B32" si="1">B9-C10</f>
        <v>0</v>
      </c>
      <c r="C10" s="15"/>
      <c r="D10" s="192">
        <v>0</v>
      </c>
      <c r="E10" s="338"/>
      <c r="F10" s="69">
        <f t="shared" si="0"/>
        <v>0</v>
      </c>
      <c r="G10" s="1136"/>
      <c r="H10" s="1125"/>
      <c r="I10" s="1138">
        <f t="shared" ref="I10:I31" si="2">I9-F10</f>
        <v>0</v>
      </c>
      <c r="J10" s="1139">
        <f t="shared" ref="J10:J31" si="3">J9-C10</f>
        <v>0</v>
      </c>
    </row>
    <row r="11" spans="1:10" x14ac:dyDescent="0.25">
      <c r="A11" s="82" t="s">
        <v>33</v>
      </c>
      <c r="B11" s="670">
        <f t="shared" si="1"/>
        <v>0</v>
      </c>
      <c r="C11" s="15"/>
      <c r="D11" s="192">
        <v>0</v>
      </c>
      <c r="E11" s="338"/>
      <c r="F11" s="69">
        <f t="shared" si="0"/>
        <v>0</v>
      </c>
      <c r="G11" s="1136"/>
      <c r="H11" s="1125"/>
      <c r="I11" s="1138">
        <f t="shared" si="2"/>
        <v>0</v>
      </c>
      <c r="J11" s="1139">
        <f t="shared" si="3"/>
        <v>0</v>
      </c>
    </row>
    <row r="12" spans="1:10" x14ac:dyDescent="0.25">
      <c r="A12" s="73"/>
      <c r="B12" s="670">
        <f t="shared" si="1"/>
        <v>0</v>
      </c>
      <c r="C12" s="15"/>
      <c r="D12" s="192">
        <v>0</v>
      </c>
      <c r="E12" s="338"/>
      <c r="F12" s="69">
        <f t="shared" si="0"/>
        <v>0</v>
      </c>
      <c r="G12" s="1136"/>
      <c r="H12" s="1125"/>
      <c r="I12" s="1138">
        <f t="shared" si="2"/>
        <v>0</v>
      </c>
      <c r="J12" s="1139">
        <f t="shared" si="3"/>
        <v>0</v>
      </c>
    </row>
    <row r="13" spans="1:10" x14ac:dyDescent="0.25">
      <c r="A13" s="73"/>
      <c r="B13" s="670">
        <f t="shared" si="1"/>
        <v>0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0</v>
      </c>
      <c r="J13" s="320">
        <f t="shared" si="3"/>
        <v>0</v>
      </c>
    </row>
    <row r="14" spans="1:10" x14ac:dyDescent="0.25">
      <c r="B14" s="670">
        <f t="shared" si="1"/>
        <v>0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0</v>
      </c>
      <c r="J14" s="320">
        <f t="shared" si="3"/>
        <v>0</v>
      </c>
    </row>
    <row r="15" spans="1:10" x14ac:dyDescent="0.25">
      <c r="B15" s="670">
        <f t="shared" si="1"/>
        <v>0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0</v>
      </c>
      <c r="J15" s="320">
        <f t="shared" si="3"/>
        <v>0</v>
      </c>
    </row>
    <row r="16" spans="1:10" x14ac:dyDescent="0.25">
      <c r="A16" s="193"/>
      <c r="B16" s="670">
        <f t="shared" si="1"/>
        <v>0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0</v>
      </c>
      <c r="J16" s="320">
        <f t="shared" si="3"/>
        <v>0</v>
      </c>
    </row>
    <row r="17" spans="1:10" x14ac:dyDescent="0.25">
      <c r="A17" s="193"/>
      <c r="B17" s="670">
        <f t="shared" si="1"/>
        <v>0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0</v>
      </c>
      <c r="J17" s="320">
        <f t="shared" si="3"/>
        <v>0</v>
      </c>
    </row>
    <row r="18" spans="1:10" x14ac:dyDescent="0.25">
      <c r="A18" s="193"/>
      <c r="B18" s="670">
        <f t="shared" si="1"/>
        <v>0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0</v>
      </c>
      <c r="J18" s="320">
        <f t="shared" si="3"/>
        <v>0</v>
      </c>
    </row>
    <row r="19" spans="1:10" x14ac:dyDescent="0.25">
      <c r="A19" s="193"/>
      <c r="B19" s="670">
        <f t="shared" si="1"/>
        <v>0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0</v>
      </c>
      <c r="J19" s="320">
        <f t="shared" si="3"/>
        <v>0</v>
      </c>
    </row>
    <row r="20" spans="1:10" x14ac:dyDescent="0.25">
      <c r="A20" s="193"/>
      <c r="B20" s="670">
        <f t="shared" si="1"/>
        <v>0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0</v>
      </c>
      <c r="J20" s="320">
        <f t="shared" si="3"/>
        <v>0</v>
      </c>
    </row>
    <row r="21" spans="1:10" x14ac:dyDescent="0.25">
      <c r="A21" s="2"/>
      <c r="B21" s="670">
        <f t="shared" si="1"/>
        <v>0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0</v>
      </c>
      <c r="J21" s="320">
        <f t="shared" si="3"/>
        <v>0</v>
      </c>
    </row>
    <row r="22" spans="1:10" x14ac:dyDescent="0.25">
      <c r="A22" s="2"/>
      <c r="B22" s="670">
        <f t="shared" si="1"/>
        <v>0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0</v>
      </c>
      <c r="J22" s="320">
        <f t="shared" si="3"/>
        <v>0</v>
      </c>
    </row>
    <row r="23" spans="1:10" x14ac:dyDescent="0.25">
      <c r="A23" s="2"/>
      <c r="B23" s="670">
        <f t="shared" si="1"/>
        <v>0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0</v>
      </c>
      <c r="J23" s="320">
        <f t="shared" si="3"/>
        <v>0</v>
      </c>
    </row>
    <row r="24" spans="1:10" x14ac:dyDescent="0.25">
      <c r="A24" s="2"/>
      <c r="B24" s="670">
        <f t="shared" si="1"/>
        <v>0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0</v>
      </c>
      <c r="J24" s="320">
        <f t="shared" si="3"/>
        <v>0</v>
      </c>
    </row>
    <row r="25" spans="1:10" x14ac:dyDescent="0.25">
      <c r="A25" s="2"/>
      <c r="B25" s="670">
        <f t="shared" si="1"/>
        <v>0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0</v>
      </c>
      <c r="J25" s="320">
        <f t="shared" si="3"/>
        <v>0</v>
      </c>
    </row>
    <row r="26" spans="1:10" x14ac:dyDescent="0.25">
      <c r="A26" s="2"/>
      <c r="B26" s="670">
        <f t="shared" si="1"/>
        <v>0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0</v>
      </c>
      <c r="J26" s="320">
        <f t="shared" si="3"/>
        <v>0</v>
      </c>
    </row>
    <row r="27" spans="1:10" x14ac:dyDescent="0.25">
      <c r="A27" s="2"/>
      <c r="B27" s="670">
        <f t="shared" si="1"/>
        <v>0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0</v>
      </c>
      <c r="J27" s="320">
        <f t="shared" si="3"/>
        <v>0</v>
      </c>
    </row>
    <row r="28" spans="1:10" x14ac:dyDescent="0.25">
      <c r="A28" s="2"/>
      <c r="B28" s="670">
        <f t="shared" si="1"/>
        <v>0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0</v>
      </c>
      <c r="J28" s="320">
        <f t="shared" si="3"/>
        <v>0</v>
      </c>
    </row>
    <row r="29" spans="1:10" x14ac:dyDescent="0.25">
      <c r="A29" s="2"/>
      <c r="B29" s="670">
        <f t="shared" si="1"/>
        <v>0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0</v>
      </c>
      <c r="J29" s="320">
        <f t="shared" si="3"/>
        <v>0</v>
      </c>
    </row>
    <row r="30" spans="1:10" x14ac:dyDescent="0.25">
      <c r="A30" s="2"/>
      <c r="B30" s="670">
        <f t="shared" si="1"/>
        <v>0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0</v>
      </c>
      <c r="J30" s="320">
        <f t="shared" si="3"/>
        <v>0</v>
      </c>
    </row>
    <row r="31" spans="1:10" x14ac:dyDescent="0.25">
      <c r="A31" s="2"/>
      <c r="B31" s="670">
        <f t="shared" si="1"/>
        <v>0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0</v>
      </c>
      <c r="J31" s="320">
        <f t="shared" si="3"/>
        <v>0</v>
      </c>
    </row>
    <row r="32" spans="1:10" ht="15.75" thickBot="1" x14ac:dyDescent="0.3">
      <c r="A32" s="4"/>
      <c r="B32" s="897">
        <f t="shared" si="1"/>
        <v>0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08" t="s">
        <v>11</v>
      </c>
      <c r="D36" s="1209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I1" zoomScaleNormal="100" workbookViewId="0">
      <selection activeCell="R15" sqref="R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2" t="s">
        <v>291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   DEL MES DE DICIEMBRE  2021</v>
      </c>
      <c r="L1" s="1182"/>
      <c r="M1" s="1182"/>
      <c r="N1" s="1182"/>
      <c r="O1" s="1182"/>
      <c r="P1" s="1182"/>
      <c r="Q1" s="1182"/>
      <c r="R1" s="11">
        <v>2</v>
      </c>
      <c r="U1" s="1182" t="str">
        <f>K1</f>
        <v>INVENTARIO    DEL MES DE DICIEMBRE  2021</v>
      </c>
      <c r="V1" s="1182"/>
      <c r="W1" s="1182"/>
      <c r="X1" s="1182"/>
      <c r="Y1" s="1182"/>
      <c r="Z1" s="1182"/>
      <c r="AA1" s="118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83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85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84" t="s">
        <v>104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83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85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953.81</v>
      </c>
      <c r="R6" s="7">
        <f>O6-Q6+O7+O5-Q5+O4</f>
        <v>48.340000000000032</v>
      </c>
      <c r="U6" s="259"/>
      <c r="V6" s="1184"/>
      <c r="W6" s="607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238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282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269</v>
      </c>
      <c r="R10" s="275">
        <v>95</v>
      </c>
      <c r="S10" s="284">
        <f>S9-P10</f>
        <v>794.33</v>
      </c>
      <c r="U10" s="213"/>
      <c r="V10" s="83">
        <f>V9-W10</f>
        <v>20</v>
      </c>
      <c r="W10" s="73">
        <v>15</v>
      </c>
      <c r="X10" s="1010">
        <v>148.38</v>
      </c>
      <c r="Y10" s="1019">
        <v>44568</v>
      </c>
      <c r="Z10" s="1010">
        <f t="shared" si="2"/>
        <v>148.38</v>
      </c>
      <c r="AA10" s="502" t="s">
        <v>478</v>
      </c>
      <c r="AB10" s="573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216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10">
        <v>240.34</v>
      </c>
      <c r="O11" s="1019">
        <v>44567</v>
      </c>
      <c r="P11" s="1010">
        <f t="shared" si="1"/>
        <v>240.34</v>
      </c>
      <c r="Q11" s="502" t="s">
        <v>462</v>
      </c>
      <c r="R11" s="573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10">
        <v>22.94</v>
      </c>
      <c r="Y11" s="1019">
        <v>44568</v>
      </c>
      <c r="Z11" s="1010">
        <f t="shared" si="2"/>
        <v>22.94</v>
      </c>
      <c r="AA11" s="502" t="s">
        <v>479</v>
      </c>
      <c r="AB11" s="573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10">
        <v>255.87</v>
      </c>
      <c r="E12" s="1019">
        <v>44565</v>
      </c>
      <c r="F12" s="1010">
        <f t="shared" si="0"/>
        <v>255.87</v>
      </c>
      <c r="G12" s="502" t="s">
        <v>444</v>
      </c>
      <c r="H12" s="573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10">
        <v>238.7</v>
      </c>
      <c r="O12" s="1019">
        <v>44576</v>
      </c>
      <c r="P12" s="1010">
        <f t="shared" si="1"/>
        <v>238.7</v>
      </c>
      <c r="Q12" s="502" t="s">
        <v>524</v>
      </c>
      <c r="R12" s="573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10">
        <v>170.76</v>
      </c>
      <c r="Y12" s="1019">
        <v>44576</v>
      </c>
      <c r="Z12" s="1010">
        <f t="shared" si="2"/>
        <v>170.76</v>
      </c>
      <c r="AA12" s="502" t="s">
        <v>524</v>
      </c>
      <c r="AB12" s="573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10">
        <v>191.63</v>
      </c>
      <c r="E13" s="1019">
        <v>44588</v>
      </c>
      <c r="F13" s="1010">
        <f t="shared" si="0"/>
        <v>191.63</v>
      </c>
      <c r="G13" s="502" t="s">
        <v>599</v>
      </c>
      <c r="H13" s="573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10">
        <v>181.77</v>
      </c>
      <c r="O13" s="1019">
        <v>44588</v>
      </c>
      <c r="P13" s="1010">
        <f t="shared" si="1"/>
        <v>181.77</v>
      </c>
      <c r="Q13" s="502" t="s">
        <v>599</v>
      </c>
      <c r="R13" s="573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1141">
        <v>5</v>
      </c>
      <c r="X13" s="1010">
        <v>61.18</v>
      </c>
      <c r="Y13" s="1019">
        <v>44583</v>
      </c>
      <c r="Z13" s="1010">
        <f t="shared" si="2"/>
        <v>61.18</v>
      </c>
      <c r="AA13" s="502" t="s">
        <v>567</v>
      </c>
      <c r="AB13" s="573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10"/>
      <c r="E14" s="1019"/>
      <c r="F14" s="1010">
        <f t="shared" si="0"/>
        <v>0</v>
      </c>
      <c r="G14" s="502"/>
      <c r="H14" s="573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10">
        <v>85.18</v>
      </c>
      <c r="O14" s="1019">
        <v>44589</v>
      </c>
      <c r="P14" s="1010">
        <f t="shared" si="1"/>
        <v>85.18</v>
      </c>
      <c r="Q14" s="502" t="s">
        <v>604</v>
      </c>
      <c r="R14" s="573">
        <v>95</v>
      </c>
      <c r="S14" s="284">
        <f t="shared" si="6"/>
        <v>48.34</v>
      </c>
      <c r="U14" s="73"/>
      <c r="V14" s="1140">
        <f t="shared" si="7"/>
        <v>-2</v>
      </c>
      <c r="W14" s="73"/>
      <c r="X14" s="1010"/>
      <c r="Y14" s="1019"/>
      <c r="Z14" s="1010">
        <f t="shared" si="2"/>
        <v>0</v>
      </c>
      <c r="AA14" s="502"/>
      <c r="AB14" s="573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10"/>
      <c r="E15" s="1019"/>
      <c r="F15" s="1010">
        <f t="shared" si="0"/>
        <v>0</v>
      </c>
      <c r="G15" s="502"/>
      <c r="H15" s="573"/>
      <c r="I15" s="284">
        <f t="shared" si="4"/>
        <v>217.48000000000002</v>
      </c>
      <c r="K15" s="73"/>
      <c r="L15" s="83">
        <f t="shared" si="5"/>
        <v>4</v>
      </c>
      <c r="M15" s="73"/>
      <c r="N15" s="1010"/>
      <c r="O15" s="1019"/>
      <c r="P15" s="1010">
        <f t="shared" si="1"/>
        <v>0</v>
      </c>
      <c r="Q15" s="502"/>
      <c r="R15" s="573"/>
      <c r="S15" s="284">
        <f t="shared" si="6"/>
        <v>48.34</v>
      </c>
      <c r="U15" s="73"/>
      <c r="V15" s="1140">
        <f t="shared" si="7"/>
        <v>-2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10"/>
      <c r="E16" s="1019"/>
      <c r="F16" s="1010">
        <f t="shared" si="0"/>
        <v>0</v>
      </c>
      <c r="G16" s="502"/>
      <c r="H16" s="573"/>
      <c r="I16" s="284">
        <f t="shared" si="4"/>
        <v>217.48000000000002</v>
      </c>
      <c r="L16" s="83">
        <f t="shared" si="5"/>
        <v>4</v>
      </c>
      <c r="M16" s="73"/>
      <c r="N16" s="1010"/>
      <c r="O16" s="1019"/>
      <c r="P16" s="1010">
        <f t="shared" si="1"/>
        <v>0</v>
      </c>
      <c r="Q16" s="502"/>
      <c r="R16" s="573"/>
      <c r="S16" s="284">
        <f t="shared" si="6"/>
        <v>48.34</v>
      </c>
      <c r="V16" s="83">
        <f t="shared" si="7"/>
        <v>-2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10"/>
      <c r="E17" s="1019"/>
      <c r="F17" s="1010">
        <f t="shared" si="0"/>
        <v>0</v>
      </c>
      <c r="G17" s="502"/>
      <c r="H17" s="573"/>
      <c r="I17" s="284">
        <f t="shared" si="4"/>
        <v>217.48000000000002</v>
      </c>
      <c r="L17" s="83">
        <f t="shared" si="5"/>
        <v>4</v>
      </c>
      <c r="M17" s="73"/>
      <c r="N17" s="1010"/>
      <c r="O17" s="1019"/>
      <c r="P17" s="1010">
        <f t="shared" si="1"/>
        <v>0</v>
      </c>
      <c r="Q17" s="502"/>
      <c r="R17" s="573"/>
      <c r="S17" s="284">
        <f t="shared" si="6"/>
        <v>48.34</v>
      </c>
      <c r="V17" s="83">
        <f t="shared" si="7"/>
        <v>-2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10"/>
      <c r="E18" s="1019"/>
      <c r="F18" s="1010">
        <f t="shared" si="0"/>
        <v>0</v>
      </c>
      <c r="G18" s="502"/>
      <c r="H18" s="573"/>
      <c r="I18" s="284">
        <f t="shared" si="4"/>
        <v>217.48000000000002</v>
      </c>
      <c r="K18" s="123"/>
      <c r="L18" s="83">
        <f t="shared" si="5"/>
        <v>4</v>
      </c>
      <c r="M18" s="73"/>
      <c r="N18" s="1010"/>
      <c r="O18" s="1019"/>
      <c r="P18" s="1010">
        <f t="shared" si="1"/>
        <v>0</v>
      </c>
      <c r="Q18" s="502"/>
      <c r="R18" s="573"/>
      <c r="S18" s="284">
        <f t="shared" si="6"/>
        <v>48.34</v>
      </c>
      <c r="U18" s="123"/>
      <c r="V18" s="83">
        <f t="shared" si="7"/>
        <v>-2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10"/>
      <c r="E19" s="1019"/>
      <c r="F19" s="1010">
        <f t="shared" si="0"/>
        <v>0</v>
      </c>
      <c r="G19" s="502"/>
      <c r="H19" s="573"/>
      <c r="I19" s="284">
        <f t="shared" si="4"/>
        <v>217.48000000000002</v>
      </c>
      <c r="K19" s="123"/>
      <c r="L19" s="83">
        <f t="shared" si="5"/>
        <v>4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48.34</v>
      </c>
      <c r="U19" s="123"/>
      <c r="V19" s="83">
        <f t="shared" si="7"/>
        <v>-2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10"/>
      <c r="E20" s="1019"/>
      <c r="F20" s="1010">
        <f t="shared" si="0"/>
        <v>0</v>
      </c>
      <c r="G20" s="502"/>
      <c r="H20" s="573"/>
      <c r="I20" s="284">
        <f t="shared" si="4"/>
        <v>217.48000000000002</v>
      </c>
      <c r="K20" s="123"/>
      <c r="L20" s="83">
        <f t="shared" si="5"/>
        <v>4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48.34</v>
      </c>
      <c r="U20" s="123"/>
      <c r="V20" s="83">
        <f t="shared" si="7"/>
        <v>-2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10"/>
      <c r="E21" s="1019"/>
      <c r="F21" s="1010">
        <f t="shared" si="0"/>
        <v>0</v>
      </c>
      <c r="G21" s="502"/>
      <c r="H21" s="573"/>
      <c r="I21" s="284">
        <f t="shared" si="4"/>
        <v>217.48000000000002</v>
      </c>
      <c r="K21" s="123"/>
      <c r="L21" s="83">
        <f t="shared" si="5"/>
        <v>4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48.34</v>
      </c>
      <c r="U21" s="123"/>
      <c r="V21" s="83">
        <f t="shared" si="7"/>
        <v>-2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10"/>
      <c r="E22" s="1019"/>
      <c r="F22" s="1010">
        <f t="shared" si="0"/>
        <v>0</v>
      </c>
      <c r="G22" s="502"/>
      <c r="H22" s="573"/>
      <c r="I22" s="284">
        <f t="shared" si="4"/>
        <v>217.48000000000002</v>
      </c>
      <c r="K22" s="123"/>
      <c r="L22" s="290">
        <f t="shared" si="5"/>
        <v>4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48.34</v>
      </c>
      <c r="U22" s="123"/>
      <c r="V22" s="290">
        <f t="shared" si="7"/>
        <v>-2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217.48000000000002</v>
      </c>
      <c r="K23" s="124"/>
      <c r="L23" s="290">
        <f t="shared" si="5"/>
        <v>4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48.34</v>
      </c>
      <c r="U23" s="124"/>
      <c r="V23" s="290">
        <f t="shared" si="7"/>
        <v>-2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217.48000000000002</v>
      </c>
      <c r="K24" s="123"/>
      <c r="L24" s="290">
        <f t="shared" si="5"/>
        <v>4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48.34</v>
      </c>
      <c r="U24" s="123"/>
      <c r="V24" s="290">
        <f t="shared" si="7"/>
        <v>-2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217.48000000000002</v>
      </c>
      <c r="K25" s="123"/>
      <c r="L25" s="290">
        <f t="shared" si="5"/>
        <v>4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48.34</v>
      </c>
      <c r="U25" s="123"/>
      <c r="V25" s="290">
        <f t="shared" si="7"/>
        <v>-2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217.48000000000002</v>
      </c>
      <c r="K26" s="123"/>
      <c r="L26" s="201">
        <f t="shared" si="5"/>
        <v>4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48.34</v>
      </c>
      <c r="U26" s="123"/>
      <c r="V26" s="201">
        <f t="shared" si="7"/>
        <v>-2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217.48000000000002</v>
      </c>
      <c r="K27" s="123"/>
      <c r="L27" s="290">
        <f t="shared" si="5"/>
        <v>4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48.34</v>
      </c>
      <c r="U27" s="123"/>
      <c r="V27" s="290">
        <f t="shared" si="7"/>
        <v>-2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217.48000000000002</v>
      </c>
      <c r="K28" s="123"/>
      <c r="L28" s="201">
        <f t="shared" si="5"/>
        <v>4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48.34</v>
      </c>
      <c r="U28" s="123"/>
      <c r="V28" s="201">
        <f t="shared" si="7"/>
        <v>-2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217.48000000000002</v>
      </c>
      <c r="K29" s="123"/>
      <c r="L29" s="290">
        <f t="shared" si="5"/>
        <v>4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48.34</v>
      </c>
      <c r="U29" s="123"/>
      <c r="V29" s="290">
        <f t="shared" si="7"/>
        <v>-2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4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48.34</v>
      </c>
      <c r="U30" s="123"/>
      <c r="V30" s="290">
        <f t="shared" si="7"/>
        <v>-2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4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48.34</v>
      </c>
      <c r="U31" s="123"/>
      <c r="V31" s="290">
        <f t="shared" si="7"/>
        <v>-2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4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48.34</v>
      </c>
      <c r="U32" s="123"/>
      <c r="V32" s="290">
        <f t="shared" si="7"/>
        <v>-2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4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48.34</v>
      </c>
      <c r="U33" s="123"/>
      <c r="V33" s="290">
        <f t="shared" si="7"/>
        <v>-2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4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48.34</v>
      </c>
      <c r="U34" s="123"/>
      <c r="V34" s="290">
        <f t="shared" si="7"/>
        <v>-2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4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48.34</v>
      </c>
      <c r="U35" s="123"/>
      <c r="V35" s="290">
        <f t="shared" si="7"/>
        <v>-2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4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48.34</v>
      </c>
      <c r="U36" s="123" t="s">
        <v>22</v>
      </c>
      <c r="V36" s="290">
        <f t="shared" si="7"/>
        <v>-2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4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48.34</v>
      </c>
      <c r="U37" s="124"/>
      <c r="V37" s="290">
        <f t="shared" si="7"/>
        <v>-2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4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48.34</v>
      </c>
      <c r="U38" s="123"/>
      <c r="V38" s="290">
        <f t="shared" si="7"/>
        <v>-2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4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48.34</v>
      </c>
      <c r="U39" s="123"/>
      <c r="V39" s="83">
        <f t="shared" si="7"/>
        <v>-2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4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48.34</v>
      </c>
      <c r="U40" s="123"/>
      <c r="V40" s="83">
        <f t="shared" si="7"/>
        <v>-2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4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48.34</v>
      </c>
      <c r="U41" s="123"/>
      <c r="V41" s="83">
        <f t="shared" si="7"/>
        <v>-2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4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48.34</v>
      </c>
      <c r="U42" s="123"/>
      <c r="V42" s="83">
        <f t="shared" si="7"/>
        <v>-2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4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48.34</v>
      </c>
      <c r="U43" s="123"/>
      <c r="V43" s="83">
        <f t="shared" si="7"/>
        <v>-2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4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48.34</v>
      </c>
      <c r="U44" s="123"/>
      <c r="V44" s="83">
        <f t="shared" si="7"/>
        <v>-2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4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48.34</v>
      </c>
      <c r="U45" s="123"/>
      <c r="V45" s="83">
        <f t="shared" si="7"/>
        <v>-2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4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48.34</v>
      </c>
      <c r="U46" s="123"/>
      <c r="V46" s="83">
        <f t="shared" si="7"/>
        <v>-2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4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48.34</v>
      </c>
      <c r="U47" s="123"/>
      <c r="V47" s="83">
        <f t="shared" si="7"/>
        <v>-2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4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48.34</v>
      </c>
      <c r="U48" s="123"/>
      <c r="V48" s="83">
        <f t="shared" si="7"/>
        <v>-2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4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48.34</v>
      </c>
      <c r="U49" s="123"/>
      <c r="V49" s="83">
        <f t="shared" si="7"/>
        <v>-2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4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48.34</v>
      </c>
      <c r="U50" s="123"/>
      <c r="V50" s="83">
        <f t="shared" si="7"/>
        <v>-2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4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48.34</v>
      </c>
      <c r="U51" s="123"/>
      <c r="V51" s="83">
        <f t="shared" si="7"/>
        <v>-2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4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48.34</v>
      </c>
      <c r="U52" s="123"/>
      <c r="V52" s="83">
        <f t="shared" si="7"/>
        <v>-2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4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48.34</v>
      </c>
      <c r="U53" s="123"/>
      <c r="V53" s="83">
        <f t="shared" si="7"/>
        <v>-2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4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48.34</v>
      </c>
      <c r="U54" s="123"/>
      <c r="V54" s="83">
        <f t="shared" si="7"/>
        <v>-2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4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48.34</v>
      </c>
      <c r="U55" s="123"/>
      <c r="V55" s="12">
        <f>V54-W55</f>
        <v>-2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4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48.34</v>
      </c>
      <c r="U56" s="123"/>
      <c r="V56" s="12">
        <f t="shared" ref="V56:V75" si="11">V55-W56</f>
        <v>-2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4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48.34</v>
      </c>
      <c r="U57" s="123"/>
      <c r="V57" s="12">
        <f t="shared" si="11"/>
        <v>-2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4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48.34</v>
      </c>
      <c r="U58" s="123"/>
      <c r="V58" s="12">
        <f t="shared" si="11"/>
        <v>-2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4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48.34</v>
      </c>
      <c r="U59" s="123"/>
      <c r="V59" s="12">
        <f t="shared" si="11"/>
        <v>-2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4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48.34</v>
      </c>
      <c r="U60" s="123"/>
      <c r="V60" s="12">
        <f t="shared" si="11"/>
        <v>-2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4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48.34</v>
      </c>
      <c r="U61" s="123"/>
      <c r="V61" s="12">
        <f t="shared" si="11"/>
        <v>-2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4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48.34</v>
      </c>
      <c r="U62" s="123"/>
      <c r="V62" s="12">
        <f t="shared" si="11"/>
        <v>-2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4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48.34</v>
      </c>
      <c r="U63" s="123"/>
      <c r="V63" s="12">
        <f t="shared" si="11"/>
        <v>-2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4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48.34</v>
      </c>
      <c r="U64" s="123"/>
      <c r="V64" s="12">
        <f t="shared" si="11"/>
        <v>-2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4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48.34</v>
      </c>
      <c r="U65" s="123"/>
      <c r="V65" s="12">
        <f t="shared" si="11"/>
        <v>-2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4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48.34</v>
      </c>
      <c r="U66" s="123"/>
      <c r="V66" s="12">
        <f t="shared" si="11"/>
        <v>-2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4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48.34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4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48.34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4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48.34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4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48.34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4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48.34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4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48.34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4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48.34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4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48.34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4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48.34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48.34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79</v>
      </c>
      <c r="N78" s="6">
        <f>SUM(N9:N77)</f>
        <v>953.81</v>
      </c>
      <c r="P78" s="6">
        <f>SUM(P9:P77)</f>
        <v>953.81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4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80" t="s">
        <v>11</v>
      </c>
      <c r="D83" s="1181"/>
      <c r="E83" s="57">
        <f>E5+E6-F78+E7</f>
        <v>217.48000000000002</v>
      </c>
      <c r="F83" s="73"/>
      <c r="M83" s="1180" t="s">
        <v>11</v>
      </c>
      <c r="N83" s="1181"/>
      <c r="O83" s="57">
        <f>O5+O6-P78+O7</f>
        <v>48.340000000000103</v>
      </c>
      <c r="P83" s="73"/>
      <c r="W83" s="1180" t="s">
        <v>11</v>
      </c>
      <c r="X83" s="1181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82" t="s">
        <v>300</v>
      </c>
      <c r="B1" s="1182"/>
      <c r="C1" s="1182"/>
      <c r="D1" s="1182"/>
      <c r="E1" s="1182"/>
      <c r="F1" s="1182"/>
      <c r="G1" s="1182"/>
      <c r="H1" s="11">
        <v>1</v>
      </c>
      <c r="K1" s="1249" t="str">
        <f>A1</f>
        <v>INVENTARIO    DEL MES DE     DICIEMBRE     2021</v>
      </c>
      <c r="L1" s="1249"/>
      <c r="M1" s="1249"/>
      <c r="N1" s="1249"/>
      <c r="O1" s="1249"/>
      <c r="P1" s="1249"/>
      <c r="Q1" s="1249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47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48"/>
      <c r="C5" s="129">
        <v>70</v>
      </c>
      <c r="D5" s="138">
        <v>44517</v>
      </c>
      <c r="E5" s="105">
        <v>504</v>
      </c>
      <c r="F5" s="73">
        <v>21</v>
      </c>
      <c r="G5" s="48">
        <f>F33</f>
        <v>1471.11</v>
      </c>
      <c r="H5" s="141">
        <f>E5-G5+E4+E6+E7</f>
        <v>22.520000000000095</v>
      </c>
      <c r="K5" s="959" t="s">
        <v>56</v>
      </c>
      <c r="L5" s="1250" t="s">
        <v>155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51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284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57</v>
      </c>
      <c r="C10" s="449">
        <v>2</v>
      </c>
      <c r="D10" s="1029">
        <v>45.5</v>
      </c>
      <c r="E10" s="1030">
        <v>44566</v>
      </c>
      <c r="F10" s="1031">
        <f t="shared" ref="F10:F29" si="0">D10</f>
        <v>45.5</v>
      </c>
      <c r="G10" s="1032" t="s">
        <v>456</v>
      </c>
      <c r="H10" s="1033">
        <v>71</v>
      </c>
      <c r="I10" s="279">
        <f>I9-F10</f>
        <v>1396.7700000000002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46</v>
      </c>
      <c r="C11" s="449">
        <v>11</v>
      </c>
      <c r="D11" s="1029">
        <v>261.11</v>
      </c>
      <c r="E11" s="1034">
        <v>44571</v>
      </c>
      <c r="F11" s="1031">
        <f t="shared" si="0"/>
        <v>261.11</v>
      </c>
      <c r="G11" s="1032" t="s">
        <v>492</v>
      </c>
      <c r="H11" s="1033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36</v>
      </c>
      <c r="C12" s="449">
        <v>10</v>
      </c>
      <c r="D12" s="1029">
        <v>267.33</v>
      </c>
      <c r="E12" s="1034">
        <v>44575</v>
      </c>
      <c r="F12" s="1031">
        <f t="shared" si="0"/>
        <v>267.33</v>
      </c>
      <c r="G12" s="1032" t="s">
        <v>512</v>
      </c>
      <c r="H12" s="1033">
        <v>71</v>
      </c>
      <c r="I12" s="279">
        <f t="shared" si="4"/>
        <v>868.33000000000038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32</v>
      </c>
      <c r="C13" s="449">
        <v>4</v>
      </c>
      <c r="D13" s="1029">
        <v>113.16</v>
      </c>
      <c r="E13" s="1034">
        <v>44575</v>
      </c>
      <c r="F13" s="1031">
        <f t="shared" si="0"/>
        <v>113.16</v>
      </c>
      <c r="G13" s="1032" t="s">
        <v>515</v>
      </c>
      <c r="H13" s="1033">
        <v>71</v>
      </c>
      <c r="I13" s="279">
        <f t="shared" si="4"/>
        <v>755.17000000000041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24</v>
      </c>
      <c r="C14" s="449">
        <v>8</v>
      </c>
      <c r="D14" s="1029">
        <v>220.71</v>
      </c>
      <c r="E14" s="1030">
        <v>44580</v>
      </c>
      <c r="F14" s="1031">
        <f t="shared" si="0"/>
        <v>220.71</v>
      </c>
      <c r="G14" s="1032" t="s">
        <v>551</v>
      </c>
      <c r="H14" s="1033">
        <v>71</v>
      </c>
      <c r="I14" s="279">
        <f t="shared" si="4"/>
        <v>534.46000000000038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15</v>
      </c>
      <c r="C15" s="449">
        <v>9</v>
      </c>
      <c r="D15" s="1029">
        <v>234.64</v>
      </c>
      <c r="E15" s="1030">
        <v>44581</v>
      </c>
      <c r="F15" s="1031">
        <f t="shared" si="0"/>
        <v>234.64</v>
      </c>
      <c r="G15" s="1032" t="s">
        <v>561</v>
      </c>
      <c r="H15" s="1033">
        <v>71</v>
      </c>
      <c r="I15" s="279">
        <f t="shared" si="4"/>
        <v>299.82000000000039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11</v>
      </c>
      <c r="C16" s="449">
        <v>4</v>
      </c>
      <c r="D16" s="1029">
        <v>122.77</v>
      </c>
      <c r="E16" s="1030">
        <v>44585</v>
      </c>
      <c r="F16" s="1031">
        <f t="shared" si="0"/>
        <v>122.77</v>
      </c>
      <c r="G16" s="1032" t="s">
        <v>578</v>
      </c>
      <c r="H16" s="1033">
        <v>71</v>
      </c>
      <c r="I16" s="279">
        <f t="shared" si="4"/>
        <v>177.05000000000041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5</v>
      </c>
      <c r="C17" s="449">
        <v>6</v>
      </c>
      <c r="D17" s="1029">
        <v>154.53</v>
      </c>
      <c r="E17" s="1030">
        <v>44589</v>
      </c>
      <c r="F17" s="1031">
        <f t="shared" si="0"/>
        <v>154.53</v>
      </c>
      <c r="G17" s="1032" t="s">
        <v>609</v>
      </c>
      <c r="H17" s="1033">
        <v>71</v>
      </c>
      <c r="I17" s="279">
        <f t="shared" si="4"/>
        <v>22.520000000000408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5</v>
      </c>
      <c r="C18" s="449"/>
      <c r="D18" s="1029"/>
      <c r="E18" s="1035"/>
      <c r="F18" s="1031">
        <f t="shared" si="0"/>
        <v>0</v>
      </c>
      <c r="G18" s="1032"/>
      <c r="H18" s="1033"/>
      <c r="I18" s="279">
        <f t="shared" si="4"/>
        <v>22.520000000000408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5</v>
      </c>
      <c r="C19" s="449"/>
      <c r="D19" s="1029"/>
      <c r="E19" s="1035"/>
      <c r="F19" s="1031">
        <f t="shared" si="0"/>
        <v>0</v>
      </c>
      <c r="G19" s="1036"/>
      <c r="H19" s="1037"/>
      <c r="I19" s="279">
        <f t="shared" si="4"/>
        <v>22.520000000000408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5</v>
      </c>
      <c r="C20" s="449"/>
      <c r="D20" s="1029"/>
      <c r="E20" s="1035"/>
      <c r="F20" s="1031">
        <f t="shared" si="0"/>
        <v>0</v>
      </c>
      <c r="G20" s="1036"/>
      <c r="H20" s="1037"/>
      <c r="I20" s="279">
        <f t="shared" si="4"/>
        <v>22.520000000000408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5</v>
      </c>
      <c r="C21" s="449"/>
      <c r="D21" s="1029"/>
      <c r="E21" s="1035"/>
      <c r="F21" s="1031">
        <f t="shared" si="0"/>
        <v>0</v>
      </c>
      <c r="G21" s="1036"/>
      <c r="H21" s="1037"/>
      <c r="I21" s="279">
        <f t="shared" si="4"/>
        <v>22.520000000000408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5</v>
      </c>
      <c r="C22" s="449"/>
      <c r="D22" s="1029"/>
      <c r="E22" s="1035"/>
      <c r="F22" s="1031">
        <f t="shared" si="0"/>
        <v>0</v>
      </c>
      <c r="G22" s="1036"/>
      <c r="H22" s="1037"/>
      <c r="I22" s="279">
        <f t="shared" si="4"/>
        <v>22.520000000000408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5</v>
      </c>
      <c r="C23" s="449"/>
      <c r="D23" s="1029"/>
      <c r="E23" s="1035"/>
      <c r="F23" s="1031">
        <f t="shared" si="0"/>
        <v>0</v>
      </c>
      <c r="G23" s="1036"/>
      <c r="H23" s="1037"/>
      <c r="I23" s="279">
        <f t="shared" si="4"/>
        <v>22.520000000000408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5</v>
      </c>
      <c r="C24" s="449"/>
      <c r="D24" s="1038"/>
      <c r="E24" s="1035"/>
      <c r="F24" s="1031">
        <f t="shared" si="0"/>
        <v>0</v>
      </c>
      <c r="G24" s="1036"/>
      <c r="H24" s="1037"/>
      <c r="I24" s="279">
        <f t="shared" si="4"/>
        <v>22.520000000000408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5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22.520000000000408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5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22.520000000000408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5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22.520000000000408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5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22.520000000000408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5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22.520000000000408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69" t="s">
        <v>21</v>
      </c>
      <c r="O32" s="1170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56</v>
      </c>
      <c r="D33" s="105">
        <f>SUM(D9:D32)</f>
        <v>1471.11</v>
      </c>
      <c r="E33" s="75"/>
      <c r="F33" s="105">
        <f>SUM(F9:F32)</f>
        <v>1471.11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22.520000000000209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5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77"/>
      <c r="B5" s="1179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77"/>
      <c r="B6" s="1179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0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9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9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80" t="s">
        <v>11</v>
      </c>
      <c r="D60" s="118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H25" sqref="H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82" t="s">
        <v>301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85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2213.8700000000003</v>
      </c>
      <c r="H5" s="141">
        <f>E5-G5+E4+E6+E7+E8</f>
        <v>3306.8799999999992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117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128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129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132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134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189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198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209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206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216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262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280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118</v>
      </c>
      <c r="C23" s="449">
        <v>1</v>
      </c>
      <c r="D23" s="1041">
        <v>31.09</v>
      </c>
      <c r="E23" s="1042">
        <v>44589</v>
      </c>
      <c r="F23" s="1031">
        <f t="shared" si="0"/>
        <v>31.09</v>
      </c>
      <c r="G23" s="1036" t="s">
        <v>603</v>
      </c>
      <c r="H23" s="1037">
        <v>35</v>
      </c>
      <c r="I23" s="133">
        <f t="shared" si="2"/>
        <v>3423.6799999999989</v>
      </c>
    </row>
    <row r="24" spans="2:9" x14ac:dyDescent="0.25">
      <c r="B24" s="486">
        <f t="shared" si="1"/>
        <v>114</v>
      </c>
      <c r="C24" s="449">
        <v>4</v>
      </c>
      <c r="D24" s="1041">
        <v>116.8</v>
      </c>
      <c r="E24" s="1042">
        <v>44589</v>
      </c>
      <c r="F24" s="1031">
        <f t="shared" si="0"/>
        <v>116.8</v>
      </c>
      <c r="G24" s="1036" t="s">
        <v>604</v>
      </c>
      <c r="H24" s="1037">
        <v>35</v>
      </c>
      <c r="I24" s="133">
        <f t="shared" si="2"/>
        <v>3306.8799999999987</v>
      </c>
    </row>
    <row r="25" spans="2:9" x14ac:dyDescent="0.25">
      <c r="B25" s="486">
        <f t="shared" si="1"/>
        <v>114</v>
      </c>
      <c r="C25" s="449"/>
      <c r="D25" s="1041"/>
      <c r="E25" s="1042"/>
      <c r="F25" s="1031">
        <f t="shared" si="0"/>
        <v>0</v>
      </c>
      <c r="G25" s="1036"/>
      <c r="H25" s="1037"/>
      <c r="I25" s="133">
        <f t="shared" si="2"/>
        <v>3306.8799999999987</v>
      </c>
    </row>
    <row r="26" spans="2:9" x14ac:dyDescent="0.25">
      <c r="B26" s="486">
        <f t="shared" si="1"/>
        <v>114</v>
      </c>
      <c r="C26" s="449"/>
      <c r="D26" s="1041"/>
      <c r="E26" s="1042"/>
      <c r="F26" s="1031">
        <f t="shared" si="0"/>
        <v>0</v>
      </c>
      <c r="G26" s="1036"/>
      <c r="H26" s="1037"/>
      <c r="I26" s="133">
        <f t="shared" si="2"/>
        <v>3306.8799999999987</v>
      </c>
    </row>
    <row r="27" spans="2:9" x14ac:dyDescent="0.25">
      <c r="B27" s="486">
        <f t="shared" si="1"/>
        <v>114</v>
      </c>
      <c r="C27" s="449"/>
      <c r="D27" s="1041"/>
      <c r="E27" s="1042"/>
      <c r="F27" s="1031">
        <f t="shared" si="0"/>
        <v>0</v>
      </c>
      <c r="G27" s="1036"/>
      <c r="H27" s="1043"/>
      <c r="I27" s="133">
        <f t="shared" si="2"/>
        <v>3306.8799999999987</v>
      </c>
    </row>
    <row r="28" spans="2:9" x14ac:dyDescent="0.25">
      <c r="B28" s="486">
        <f t="shared" si="1"/>
        <v>114</v>
      </c>
      <c r="C28" s="449"/>
      <c r="D28" s="1041"/>
      <c r="E28" s="1042"/>
      <c r="F28" s="1031">
        <f t="shared" si="0"/>
        <v>0</v>
      </c>
      <c r="G28" s="1036"/>
      <c r="H28" s="1043"/>
      <c r="I28" s="133">
        <f t="shared" si="2"/>
        <v>3306.8799999999987</v>
      </c>
    </row>
    <row r="29" spans="2:9" x14ac:dyDescent="0.25">
      <c r="B29" s="486">
        <f t="shared" si="1"/>
        <v>114</v>
      </c>
      <c r="C29" s="449"/>
      <c r="D29" s="1041"/>
      <c r="E29" s="1042"/>
      <c r="F29" s="1031">
        <f t="shared" si="0"/>
        <v>0</v>
      </c>
      <c r="G29" s="1036"/>
      <c r="H29" s="1043"/>
      <c r="I29" s="133">
        <f t="shared" si="2"/>
        <v>3306.8799999999987</v>
      </c>
    </row>
    <row r="30" spans="2:9" x14ac:dyDescent="0.25">
      <c r="B30" s="486">
        <f t="shared" si="1"/>
        <v>114</v>
      </c>
      <c r="C30" s="449"/>
      <c r="D30" s="1044"/>
      <c r="E30" s="1042"/>
      <c r="F30" s="1031">
        <f t="shared" si="0"/>
        <v>0</v>
      </c>
      <c r="G30" s="1036"/>
      <c r="H30" s="1043"/>
      <c r="I30" s="133">
        <f t="shared" si="2"/>
        <v>3306.8799999999987</v>
      </c>
    </row>
    <row r="31" spans="2:9" x14ac:dyDescent="0.25">
      <c r="B31" s="486">
        <f t="shared" si="1"/>
        <v>114</v>
      </c>
      <c r="C31" s="449"/>
      <c r="D31" s="1044"/>
      <c r="E31" s="1045"/>
      <c r="F31" s="1044"/>
      <c r="G31" s="1046"/>
      <c r="H31" s="1043"/>
      <c r="I31" s="133">
        <f t="shared" si="2"/>
        <v>3306.8799999999987</v>
      </c>
    </row>
    <row r="32" spans="2:9" x14ac:dyDescent="0.25">
      <c r="B32" s="486">
        <f t="shared" si="1"/>
        <v>114</v>
      </c>
      <c r="C32" s="449"/>
      <c r="D32" s="1044"/>
      <c r="E32" s="1045"/>
      <c r="F32" s="1044"/>
      <c r="G32" s="1046"/>
      <c r="H32" s="1043"/>
      <c r="I32" s="133">
        <f t="shared" si="2"/>
        <v>3306.8799999999987</v>
      </c>
    </row>
    <row r="33" spans="1:9" x14ac:dyDescent="0.25">
      <c r="B33" s="486">
        <f t="shared" si="1"/>
        <v>114</v>
      </c>
      <c r="C33" s="449"/>
      <c r="D33" s="1044"/>
      <c r="E33" s="1045"/>
      <c r="F33" s="1044"/>
      <c r="G33" s="1046"/>
      <c r="H33" s="1043"/>
      <c r="I33" s="133">
        <f t="shared" si="2"/>
        <v>3306.8799999999987</v>
      </c>
    </row>
    <row r="34" spans="1:9" x14ac:dyDescent="0.25">
      <c r="B34" s="486">
        <f t="shared" si="1"/>
        <v>114</v>
      </c>
      <c r="C34" s="449"/>
      <c r="D34" s="1044"/>
      <c r="E34" s="1045"/>
      <c r="F34" s="1044"/>
      <c r="G34" s="1046"/>
      <c r="H34" s="1043"/>
      <c r="I34" s="133">
        <f t="shared" si="2"/>
        <v>3306.8799999999987</v>
      </c>
    </row>
    <row r="35" spans="1:9" x14ac:dyDescent="0.25">
      <c r="B35" s="486">
        <f t="shared" si="1"/>
        <v>114</v>
      </c>
      <c r="C35" s="449"/>
      <c r="D35" s="1044"/>
      <c r="E35" s="1045"/>
      <c r="F35" s="1044"/>
      <c r="G35" s="1046"/>
      <c r="H35" s="1043"/>
      <c r="I35" s="133">
        <f t="shared" si="2"/>
        <v>3306.8799999999987</v>
      </c>
    </row>
    <row r="36" spans="1:9" x14ac:dyDescent="0.25">
      <c r="B36" s="486">
        <f t="shared" si="1"/>
        <v>114</v>
      </c>
      <c r="C36" s="449"/>
      <c r="D36" s="1044"/>
      <c r="E36" s="1045"/>
      <c r="F36" s="1044"/>
      <c r="G36" s="1046"/>
      <c r="H36" s="1043"/>
      <c r="I36" s="133">
        <f t="shared" si="2"/>
        <v>3306.8799999999987</v>
      </c>
    </row>
    <row r="37" spans="1:9" x14ac:dyDescent="0.25">
      <c r="B37" s="486">
        <f t="shared" si="1"/>
        <v>114</v>
      </c>
      <c r="C37" s="449"/>
      <c r="D37" s="1044"/>
      <c r="E37" s="1045"/>
      <c r="F37" s="1044"/>
      <c r="G37" s="1046"/>
      <c r="H37" s="1043"/>
      <c r="I37" s="133">
        <f t="shared" si="2"/>
        <v>3306.8799999999987</v>
      </c>
    </row>
    <row r="38" spans="1:9" x14ac:dyDescent="0.25">
      <c r="B38" s="486">
        <f t="shared" si="1"/>
        <v>114</v>
      </c>
      <c r="C38" s="449"/>
      <c r="D38" s="1044"/>
      <c r="E38" s="1045"/>
      <c r="F38" s="1044"/>
      <c r="G38" s="1046"/>
      <c r="H38" s="1043"/>
      <c r="I38" s="133">
        <f t="shared" si="2"/>
        <v>3306.8799999999987</v>
      </c>
    </row>
    <row r="39" spans="1:9" x14ac:dyDescent="0.25">
      <c r="B39" s="486">
        <f t="shared" si="1"/>
        <v>114</v>
      </c>
      <c r="C39" s="449"/>
      <c r="D39" s="1044"/>
      <c r="E39" s="1045"/>
      <c r="F39" s="1044"/>
      <c r="G39" s="1046"/>
      <c r="H39" s="1043"/>
      <c r="I39" s="133">
        <f t="shared" si="2"/>
        <v>3306.8799999999987</v>
      </c>
    </row>
    <row r="40" spans="1:9" x14ac:dyDescent="0.25">
      <c r="B40" s="486">
        <f t="shared" si="1"/>
        <v>114</v>
      </c>
      <c r="C40" s="449"/>
      <c r="D40" s="1044"/>
      <c r="E40" s="1045"/>
      <c r="F40" s="1044"/>
      <c r="G40" s="1046"/>
      <c r="H40" s="1043"/>
      <c r="I40" s="133">
        <f t="shared" si="2"/>
        <v>3306.8799999999987</v>
      </c>
    </row>
    <row r="41" spans="1:9" x14ac:dyDescent="0.25">
      <c r="B41" s="486">
        <f t="shared" si="1"/>
        <v>114</v>
      </c>
      <c r="C41" s="449"/>
      <c r="D41" s="1044"/>
      <c r="E41" s="1047"/>
      <c r="F41" s="1044"/>
      <c r="G41" s="1048"/>
      <c r="H41" s="1048"/>
      <c r="I41" s="133">
        <f t="shared" si="2"/>
        <v>3306.8799999999987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2213.8700000000003</v>
      </c>
      <c r="E43" s="75"/>
      <c r="F43" s="105">
        <f>SUM(F10:F42)</f>
        <v>2213.8700000000003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3306.8799999999997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84</v>
      </c>
      <c r="C4" s="102"/>
      <c r="D4" s="138"/>
      <c r="E4" s="86"/>
      <c r="F4" s="73"/>
      <c r="G4" s="772"/>
    </row>
    <row r="5" spans="1:9" x14ac:dyDescent="0.25">
      <c r="A5" s="75"/>
      <c r="B5" s="1253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2" t="s">
        <v>302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53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175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9">
        <v>383.35</v>
      </c>
      <c r="E10" s="1050">
        <v>44583</v>
      </c>
      <c r="F10" s="1051">
        <f t="shared" si="0"/>
        <v>383.35</v>
      </c>
      <c r="G10" s="1052" t="s">
        <v>573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9"/>
      <c r="E11" s="1050"/>
      <c r="F11" s="1142">
        <f t="shared" si="0"/>
        <v>0</v>
      </c>
      <c r="G11" s="1143"/>
      <c r="H11" s="1144"/>
      <c r="I11" s="1145">
        <f t="shared" si="1"/>
        <v>0</v>
      </c>
    </row>
    <row r="12" spans="1:9" x14ac:dyDescent="0.25">
      <c r="A12" s="75"/>
      <c r="B12" s="2"/>
      <c r="C12" s="15"/>
      <c r="D12" s="1049"/>
      <c r="E12" s="1050"/>
      <c r="F12" s="1142">
        <f t="shared" si="0"/>
        <v>0</v>
      </c>
      <c r="G12" s="1143"/>
      <c r="H12" s="1144"/>
      <c r="I12" s="1145">
        <f t="shared" si="1"/>
        <v>0</v>
      </c>
    </row>
    <row r="13" spans="1:9" x14ac:dyDescent="0.25">
      <c r="A13" s="75"/>
      <c r="B13" s="2"/>
      <c r="C13" s="15"/>
      <c r="D13" s="1049"/>
      <c r="E13" s="1050"/>
      <c r="F13" s="1142">
        <f t="shared" si="0"/>
        <v>0</v>
      </c>
      <c r="G13" s="1143"/>
      <c r="H13" s="1144"/>
      <c r="I13" s="1145">
        <f t="shared" si="1"/>
        <v>0</v>
      </c>
    </row>
    <row r="14" spans="1:9" x14ac:dyDescent="0.25">
      <c r="B14" s="2"/>
      <c r="C14" s="15"/>
      <c r="D14" s="1049"/>
      <c r="E14" s="1050"/>
      <c r="F14" s="1051">
        <f t="shared" si="0"/>
        <v>0</v>
      </c>
      <c r="G14" s="1052"/>
      <c r="H14" s="1053"/>
      <c r="I14" s="47">
        <f t="shared" si="1"/>
        <v>0</v>
      </c>
    </row>
    <row r="15" spans="1:9" x14ac:dyDescent="0.25">
      <c r="B15" s="2"/>
      <c r="C15" s="15"/>
      <c r="D15" s="1049"/>
      <c r="E15" s="1050"/>
      <c r="F15" s="1051">
        <f t="shared" si="0"/>
        <v>0</v>
      </c>
      <c r="G15" s="1054"/>
      <c r="H15" s="1055"/>
      <c r="I15" s="47">
        <f t="shared" si="1"/>
        <v>0</v>
      </c>
    </row>
    <row r="16" spans="1:9" x14ac:dyDescent="0.25">
      <c r="B16" s="2"/>
      <c r="C16" s="15"/>
      <c r="D16" s="1049"/>
      <c r="E16" s="1056"/>
      <c r="F16" s="1051">
        <f t="shared" si="0"/>
        <v>0</v>
      </c>
      <c r="G16" s="1054"/>
      <c r="H16" s="1055"/>
      <c r="I16" s="47">
        <f t="shared" si="1"/>
        <v>0</v>
      </c>
    </row>
    <row r="17" spans="1:9" x14ac:dyDescent="0.25">
      <c r="B17" s="2"/>
      <c r="C17" s="15"/>
      <c r="D17" s="1057"/>
      <c r="E17" s="1056"/>
      <c r="F17" s="1051">
        <f t="shared" si="0"/>
        <v>0</v>
      </c>
      <c r="G17" s="1054"/>
      <c r="H17" s="1055"/>
      <c r="I17" s="47">
        <f t="shared" si="1"/>
        <v>0</v>
      </c>
    </row>
    <row r="18" spans="1:9" x14ac:dyDescent="0.25">
      <c r="B18" s="2"/>
      <c r="C18" s="15"/>
      <c r="D18" s="1049"/>
      <c r="E18" s="1056"/>
      <c r="F18" s="1051">
        <f t="shared" si="0"/>
        <v>0</v>
      </c>
      <c r="G18" s="1054"/>
      <c r="H18" s="1055"/>
      <c r="I18" s="47">
        <f t="shared" si="1"/>
        <v>0</v>
      </c>
    </row>
    <row r="19" spans="1:9" x14ac:dyDescent="0.25">
      <c r="B19" s="2"/>
      <c r="C19" s="15"/>
      <c r="D19" s="1049"/>
      <c r="E19" s="1056"/>
      <c r="F19" s="1051">
        <f t="shared" si="0"/>
        <v>0</v>
      </c>
      <c r="G19" s="1054"/>
      <c r="H19" s="1055"/>
      <c r="I19" s="47">
        <f t="shared" si="1"/>
        <v>0</v>
      </c>
    </row>
    <row r="20" spans="1:9" x14ac:dyDescent="0.25">
      <c r="B20" s="2"/>
      <c r="C20" s="15"/>
      <c r="D20" s="1049"/>
      <c r="E20" s="1056"/>
      <c r="F20" s="1051">
        <f t="shared" si="0"/>
        <v>0</v>
      </c>
      <c r="G20" s="1054"/>
      <c r="H20" s="1055"/>
      <c r="I20" s="47">
        <f t="shared" si="1"/>
        <v>0</v>
      </c>
    </row>
    <row r="21" spans="1:9" x14ac:dyDescent="0.25">
      <c r="B21" s="2"/>
      <c r="C21" s="15"/>
      <c r="D21" s="1049"/>
      <c r="E21" s="1056"/>
      <c r="F21" s="1051">
        <f t="shared" si="0"/>
        <v>0</v>
      </c>
      <c r="G21" s="1054"/>
      <c r="H21" s="1055"/>
      <c r="I21" s="47">
        <f t="shared" si="1"/>
        <v>0</v>
      </c>
    </row>
    <row r="22" spans="1:9" x14ac:dyDescent="0.25">
      <c r="B22" s="2"/>
      <c r="C22" s="15"/>
      <c r="D22" s="1049"/>
      <c r="E22" s="1056"/>
      <c r="F22" s="1051">
        <f t="shared" si="0"/>
        <v>0</v>
      </c>
      <c r="G22" s="1054"/>
      <c r="H22" s="1055"/>
      <c r="I22" s="47">
        <f t="shared" si="1"/>
        <v>0</v>
      </c>
    </row>
    <row r="23" spans="1:9" x14ac:dyDescent="0.25">
      <c r="B23" s="2"/>
      <c r="C23" s="15"/>
      <c r="D23" s="1049"/>
      <c r="E23" s="1056"/>
      <c r="F23" s="1051">
        <f t="shared" si="0"/>
        <v>0</v>
      </c>
      <c r="G23" s="1054"/>
      <c r="H23" s="1055"/>
      <c r="I23" s="47">
        <f t="shared" si="1"/>
        <v>0</v>
      </c>
    </row>
    <row r="24" spans="1:9" x14ac:dyDescent="0.25">
      <c r="B24" s="2"/>
      <c r="C24" s="15"/>
      <c r="D24" s="1049"/>
      <c r="E24" s="1056"/>
      <c r="F24" s="1051">
        <f t="shared" si="0"/>
        <v>0</v>
      </c>
      <c r="G24" s="1058"/>
      <c r="H24" s="1055"/>
      <c r="I24" s="47">
        <f t="shared" si="1"/>
        <v>0</v>
      </c>
    </row>
    <row r="25" spans="1:9" x14ac:dyDescent="0.25">
      <c r="B25" s="2"/>
      <c r="C25" s="15"/>
      <c r="D25" s="1049"/>
      <c r="E25" s="1056"/>
      <c r="F25" s="1051">
        <f t="shared" si="0"/>
        <v>0</v>
      </c>
      <c r="G25" s="1058"/>
      <c r="H25" s="1055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6" t="s">
        <v>303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317</v>
      </c>
      <c r="C4" s="102"/>
      <c r="D4" s="138"/>
      <c r="E4" s="86"/>
      <c r="F4" s="73"/>
      <c r="G4" s="994"/>
    </row>
    <row r="5" spans="1:9" x14ac:dyDescent="0.25">
      <c r="A5" s="75" t="s">
        <v>72</v>
      </c>
      <c r="B5" s="1253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62">
        <f t="shared" ref="F8:F28" si="0">D8</f>
        <v>330</v>
      </c>
      <c r="G8" s="1063" t="s">
        <v>509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62">
        <f t="shared" si="0"/>
        <v>473.2</v>
      </c>
      <c r="G9" s="1063" t="s">
        <v>514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62">
        <f t="shared" si="0"/>
        <v>0</v>
      </c>
      <c r="G10" s="1064"/>
      <c r="H10" s="1063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62">
        <f t="shared" si="0"/>
        <v>0</v>
      </c>
      <c r="G11" s="1064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62">
        <f t="shared" si="0"/>
        <v>0</v>
      </c>
      <c r="G12" s="1064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62">
        <f t="shared" si="0"/>
        <v>0</v>
      </c>
      <c r="G13" s="1064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62">
        <f t="shared" si="0"/>
        <v>0</v>
      </c>
      <c r="G14" s="1064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62">
        <f t="shared" si="0"/>
        <v>0</v>
      </c>
      <c r="G15" s="1065"/>
      <c r="H15" s="1066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62">
        <f t="shared" si="0"/>
        <v>0</v>
      </c>
      <c r="G16" s="1065"/>
      <c r="H16" s="1066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62">
        <f t="shared" si="0"/>
        <v>0</v>
      </c>
      <c r="G17" s="1065"/>
      <c r="H17" s="1066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62">
        <f t="shared" si="0"/>
        <v>0</v>
      </c>
      <c r="G18" s="1065"/>
      <c r="H18" s="1066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62">
        <f t="shared" si="0"/>
        <v>0</v>
      </c>
      <c r="G19" s="1065"/>
      <c r="H19" s="1066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62">
        <f t="shared" si="0"/>
        <v>0</v>
      </c>
      <c r="G20" s="1065"/>
      <c r="H20" s="1066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62">
        <f t="shared" si="0"/>
        <v>0</v>
      </c>
      <c r="G21" s="1065"/>
      <c r="H21" s="1066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62">
        <f t="shared" si="0"/>
        <v>0</v>
      </c>
      <c r="G22" s="1065"/>
      <c r="H22" s="1066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62">
        <f t="shared" si="0"/>
        <v>0</v>
      </c>
      <c r="G23" s="1065"/>
      <c r="H23" s="1066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62">
        <f t="shared" si="0"/>
        <v>0</v>
      </c>
      <c r="G24" s="1067"/>
      <c r="H24" s="1066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62">
        <f t="shared" si="0"/>
        <v>0</v>
      </c>
      <c r="G25" s="1067"/>
      <c r="H25" s="1066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62">
        <f t="shared" si="0"/>
        <v>0</v>
      </c>
      <c r="G26" s="1067"/>
      <c r="H26" s="1068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62">
        <f t="shared" si="0"/>
        <v>0</v>
      </c>
      <c r="G27" s="1067"/>
      <c r="H27" s="1068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9" t="s">
        <v>21</v>
      </c>
      <c r="E33" s="990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91" t="s">
        <v>4</v>
      </c>
      <c r="E34" s="992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55" activePane="bottomLeft" state="frozen"/>
      <selection pane="bottomLeft" activeCell="H62" sqref="H6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2" t="s">
        <v>292</v>
      </c>
      <c r="B1" s="1182"/>
      <c r="C1" s="1182"/>
      <c r="D1" s="1182"/>
      <c r="E1" s="1182"/>
      <c r="F1" s="1182"/>
      <c r="G1" s="1182"/>
      <c r="H1" s="11">
        <v>1</v>
      </c>
      <c r="K1" s="1186"/>
      <c r="L1" s="1186"/>
      <c r="M1" s="1186"/>
      <c r="N1" s="1186"/>
      <c r="O1" s="1186"/>
      <c r="P1" s="1186"/>
      <c r="Q1" s="118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87" t="s">
        <v>108</v>
      </c>
      <c r="C4" s="334"/>
      <c r="D4" s="257"/>
      <c r="E4" s="807"/>
      <c r="F4" s="252"/>
      <c r="G4" s="163"/>
      <c r="H4" s="163"/>
      <c r="K4" s="727"/>
      <c r="L4" s="1187" t="s">
        <v>108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88" t="s">
        <v>53</v>
      </c>
      <c r="B5" s="1185"/>
      <c r="C5" s="334">
        <v>150</v>
      </c>
      <c r="D5" s="257">
        <v>44515</v>
      </c>
      <c r="E5" s="807">
        <v>18217</v>
      </c>
      <c r="F5" s="252">
        <v>590</v>
      </c>
      <c r="G5" s="269"/>
      <c r="K5" s="1188" t="s">
        <v>153</v>
      </c>
      <c r="L5" s="1185"/>
      <c r="M5" s="334"/>
      <c r="N5" s="257"/>
      <c r="O5" s="807"/>
      <c r="P5" s="252"/>
      <c r="Q5" s="269"/>
    </row>
    <row r="6" spans="1:19" x14ac:dyDescent="0.25">
      <c r="A6" s="1188"/>
      <c r="B6" s="1185"/>
      <c r="C6" s="621"/>
      <c r="D6" s="257"/>
      <c r="E6" s="808">
        <v>1691.25</v>
      </c>
      <c r="F6" s="73">
        <v>18</v>
      </c>
      <c r="G6" s="271">
        <f>F79</f>
        <v>19587.479999999996</v>
      </c>
      <c r="H6" s="7">
        <f>E6-G6+E7+E5-G5+E4</f>
        <v>320.77000000000407</v>
      </c>
      <c r="K6" s="1188"/>
      <c r="L6" s="1185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2">
        <v>863.59</v>
      </c>
      <c r="E11" s="931">
        <v>44537</v>
      </c>
      <c r="F11" s="930">
        <f t="shared" si="0"/>
        <v>863.59</v>
      </c>
      <c r="G11" s="667" t="s">
        <v>163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164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178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184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186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171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193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177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195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202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203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205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210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216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225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232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234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238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242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243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246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270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277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280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281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241</v>
      </c>
      <c r="C37" s="15">
        <v>5</v>
      </c>
      <c r="D37" s="1010">
        <v>148.63999999999999</v>
      </c>
      <c r="E37" s="1019">
        <v>44564</v>
      </c>
      <c r="F37" s="1010">
        <f t="shared" si="0"/>
        <v>148.63999999999999</v>
      </c>
      <c r="G37" s="502" t="s">
        <v>439</v>
      </c>
      <c r="H37" s="573">
        <v>155</v>
      </c>
      <c r="I37" s="284">
        <f t="shared" si="3"/>
        <v>8811.6099999999988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240</v>
      </c>
      <c r="C38" s="15">
        <v>1</v>
      </c>
      <c r="D38" s="1010">
        <v>27.44</v>
      </c>
      <c r="E38" s="1019">
        <v>44565</v>
      </c>
      <c r="F38" s="1010">
        <f t="shared" si="0"/>
        <v>27.44</v>
      </c>
      <c r="G38" s="502" t="s">
        <v>442</v>
      </c>
      <c r="H38" s="573">
        <v>155</v>
      </c>
      <c r="I38" s="284">
        <f t="shared" si="3"/>
        <v>8784.1699999999983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233</v>
      </c>
      <c r="C39" s="15">
        <v>7</v>
      </c>
      <c r="D39" s="1010">
        <v>237.81</v>
      </c>
      <c r="E39" s="1019">
        <v>44565</v>
      </c>
      <c r="F39" s="1010">
        <f t="shared" si="0"/>
        <v>237.81</v>
      </c>
      <c r="G39" s="502" t="s">
        <v>443</v>
      </c>
      <c r="H39" s="573">
        <v>155</v>
      </c>
      <c r="I39" s="284">
        <f t="shared" si="3"/>
        <v>8546.3599999999988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203</v>
      </c>
      <c r="C40" s="15">
        <v>30</v>
      </c>
      <c r="D40" s="1010">
        <v>841.64</v>
      </c>
      <c r="E40" s="1019">
        <v>44568</v>
      </c>
      <c r="F40" s="1010">
        <f t="shared" si="0"/>
        <v>841.64</v>
      </c>
      <c r="G40" s="502" t="s">
        <v>478</v>
      </c>
      <c r="H40" s="573">
        <v>149</v>
      </c>
      <c r="I40" s="284">
        <f t="shared" si="3"/>
        <v>7704.7199999999984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168</v>
      </c>
      <c r="C41" s="15">
        <v>35</v>
      </c>
      <c r="D41" s="1010">
        <v>1025.29</v>
      </c>
      <c r="E41" s="1019">
        <v>44571</v>
      </c>
      <c r="F41" s="1010">
        <f t="shared" si="0"/>
        <v>1025.29</v>
      </c>
      <c r="G41" s="502" t="s">
        <v>484</v>
      </c>
      <c r="H41" s="573">
        <v>149</v>
      </c>
      <c r="I41" s="284">
        <f t="shared" si="3"/>
        <v>6679.4299999999985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167</v>
      </c>
      <c r="C42" s="15">
        <v>1</v>
      </c>
      <c r="D42" s="1010">
        <v>28.3</v>
      </c>
      <c r="E42" s="1019">
        <v>44571</v>
      </c>
      <c r="F42" s="1010">
        <f t="shared" si="0"/>
        <v>28.3</v>
      </c>
      <c r="G42" s="502" t="s">
        <v>496</v>
      </c>
      <c r="H42" s="573">
        <v>149</v>
      </c>
      <c r="I42" s="284">
        <f t="shared" si="3"/>
        <v>6651.1299999999983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152</v>
      </c>
      <c r="C43" s="15">
        <v>15</v>
      </c>
      <c r="D43" s="1010">
        <v>458.85</v>
      </c>
      <c r="E43" s="1019">
        <v>44573</v>
      </c>
      <c r="F43" s="1010">
        <f t="shared" si="0"/>
        <v>458.85</v>
      </c>
      <c r="G43" s="502" t="s">
        <v>485</v>
      </c>
      <c r="H43" s="573">
        <v>149</v>
      </c>
      <c r="I43" s="284">
        <f t="shared" si="3"/>
        <v>6192.2799999999979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117</v>
      </c>
      <c r="C44" s="15">
        <v>35</v>
      </c>
      <c r="D44" s="1010">
        <v>1070.1500000000001</v>
      </c>
      <c r="E44" s="1019">
        <v>44575</v>
      </c>
      <c r="F44" s="1010">
        <f t="shared" si="0"/>
        <v>1070.1500000000001</v>
      </c>
      <c r="G44" s="502" t="s">
        <v>514</v>
      </c>
      <c r="H44" s="573">
        <v>149</v>
      </c>
      <c r="I44" s="284">
        <f t="shared" si="3"/>
        <v>5122.1299999999974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116</v>
      </c>
      <c r="C45" s="15">
        <v>1</v>
      </c>
      <c r="D45" s="1010">
        <v>36.380000000000003</v>
      </c>
      <c r="E45" s="1019">
        <v>44575</v>
      </c>
      <c r="F45" s="1010">
        <f t="shared" si="0"/>
        <v>36.380000000000003</v>
      </c>
      <c r="G45" s="502" t="s">
        <v>518</v>
      </c>
      <c r="H45" s="573">
        <v>149</v>
      </c>
      <c r="I45" s="284">
        <f t="shared" si="3"/>
        <v>5085.7499999999973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106</v>
      </c>
      <c r="C46" s="15">
        <v>10</v>
      </c>
      <c r="D46" s="1010">
        <v>317.91000000000003</v>
      </c>
      <c r="E46" s="1019">
        <v>44576</v>
      </c>
      <c r="F46" s="1010">
        <f t="shared" si="0"/>
        <v>317.91000000000003</v>
      </c>
      <c r="G46" s="502" t="s">
        <v>519</v>
      </c>
      <c r="H46" s="573">
        <v>149</v>
      </c>
      <c r="I46" s="284">
        <f t="shared" si="3"/>
        <v>4767.8399999999974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104</v>
      </c>
      <c r="C47" s="15">
        <v>2</v>
      </c>
      <c r="D47" s="1010">
        <v>58.11</v>
      </c>
      <c r="E47" s="1019">
        <v>44576</v>
      </c>
      <c r="F47" s="1010">
        <f t="shared" si="0"/>
        <v>58.11</v>
      </c>
      <c r="G47" s="502" t="s">
        <v>520</v>
      </c>
      <c r="H47" s="573">
        <v>149</v>
      </c>
      <c r="I47" s="284">
        <f t="shared" si="3"/>
        <v>4709.7299999999977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101</v>
      </c>
      <c r="C48" s="15">
        <v>3</v>
      </c>
      <c r="D48" s="1010">
        <v>89.59</v>
      </c>
      <c r="E48" s="1019">
        <v>44578</v>
      </c>
      <c r="F48" s="1010">
        <f t="shared" si="0"/>
        <v>89.59</v>
      </c>
      <c r="G48" s="502" t="s">
        <v>534</v>
      </c>
      <c r="H48" s="573">
        <v>149</v>
      </c>
      <c r="I48" s="284">
        <f t="shared" si="3"/>
        <v>4620.1399999999976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96</v>
      </c>
      <c r="C49" s="15">
        <v>5</v>
      </c>
      <c r="D49" s="1010">
        <v>156.76</v>
      </c>
      <c r="E49" s="1019">
        <v>44578</v>
      </c>
      <c r="F49" s="1010">
        <f t="shared" si="0"/>
        <v>156.76</v>
      </c>
      <c r="G49" s="502" t="s">
        <v>539</v>
      </c>
      <c r="H49" s="573">
        <v>149</v>
      </c>
      <c r="I49" s="284">
        <f t="shared" si="3"/>
        <v>4463.3799999999974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95</v>
      </c>
      <c r="C50" s="15">
        <v>1</v>
      </c>
      <c r="D50" s="1010">
        <v>38.15</v>
      </c>
      <c r="E50" s="1019">
        <v>44578</v>
      </c>
      <c r="F50" s="1010">
        <f t="shared" si="0"/>
        <v>38.15</v>
      </c>
      <c r="G50" s="502" t="s">
        <v>539</v>
      </c>
      <c r="H50" s="573">
        <v>149</v>
      </c>
      <c r="I50" s="284">
        <f t="shared" si="3"/>
        <v>4425.2299999999977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93</v>
      </c>
      <c r="C51" s="15">
        <v>2</v>
      </c>
      <c r="D51" s="1010">
        <v>62.46</v>
      </c>
      <c r="E51" s="1019">
        <v>44579</v>
      </c>
      <c r="F51" s="1010">
        <f t="shared" si="0"/>
        <v>62.46</v>
      </c>
      <c r="G51" s="502" t="s">
        <v>542</v>
      </c>
      <c r="H51" s="573">
        <v>149</v>
      </c>
      <c r="I51" s="284">
        <f t="shared" si="3"/>
        <v>4362.7699999999977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92</v>
      </c>
      <c r="C52" s="15">
        <v>1</v>
      </c>
      <c r="D52" s="1010">
        <v>28.89</v>
      </c>
      <c r="E52" s="1019">
        <v>44579</v>
      </c>
      <c r="F52" s="1010">
        <f t="shared" si="0"/>
        <v>28.89</v>
      </c>
      <c r="G52" s="502" t="s">
        <v>549</v>
      </c>
      <c r="H52" s="573">
        <v>149</v>
      </c>
      <c r="I52" s="284">
        <f t="shared" si="3"/>
        <v>4333.8799999999974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62</v>
      </c>
      <c r="C53" s="15">
        <v>30</v>
      </c>
      <c r="D53" s="1010">
        <v>915.26</v>
      </c>
      <c r="E53" s="1019">
        <v>44580</v>
      </c>
      <c r="F53" s="1010">
        <f t="shared" si="0"/>
        <v>915.26</v>
      </c>
      <c r="G53" s="502" t="s">
        <v>554</v>
      </c>
      <c r="H53" s="573">
        <v>149</v>
      </c>
      <c r="I53" s="284">
        <f t="shared" si="3"/>
        <v>3418.6199999999972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27</v>
      </c>
      <c r="C54" s="15">
        <v>35</v>
      </c>
      <c r="D54" s="1010">
        <v>1141.1199999999999</v>
      </c>
      <c r="E54" s="1019">
        <v>44583</v>
      </c>
      <c r="F54" s="1010">
        <f t="shared" si="0"/>
        <v>1141.1199999999999</v>
      </c>
      <c r="G54" s="502" t="s">
        <v>567</v>
      </c>
      <c r="H54" s="573">
        <v>149</v>
      </c>
      <c r="I54" s="284">
        <f t="shared" si="3"/>
        <v>2277.4999999999973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17</v>
      </c>
      <c r="C55" s="15">
        <v>10</v>
      </c>
      <c r="D55" s="1010">
        <v>339.83</v>
      </c>
      <c r="E55" s="1019">
        <v>44583</v>
      </c>
      <c r="F55" s="1010">
        <f t="shared" si="0"/>
        <v>339.83</v>
      </c>
      <c r="G55" s="502" t="s">
        <v>568</v>
      </c>
      <c r="H55" s="573">
        <v>149</v>
      </c>
      <c r="I55" s="284">
        <f t="shared" si="3"/>
        <v>1937.6699999999973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12</v>
      </c>
      <c r="C56" s="15">
        <v>5</v>
      </c>
      <c r="D56" s="1010">
        <v>158.57</v>
      </c>
      <c r="E56" s="1019">
        <v>44583</v>
      </c>
      <c r="F56" s="1010">
        <f t="shared" si="0"/>
        <v>158.57</v>
      </c>
      <c r="G56" s="502" t="s">
        <v>563</v>
      </c>
      <c r="H56" s="573">
        <v>149</v>
      </c>
      <c r="I56" s="284">
        <f t="shared" si="3"/>
        <v>1779.0999999999974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2</v>
      </c>
      <c r="C57" s="15">
        <v>10</v>
      </c>
      <c r="D57" s="1010">
        <v>342.28</v>
      </c>
      <c r="E57" s="1019">
        <v>44585</v>
      </c>
      <c r="F57" s="1010">
        <f t="shared" si="0"/>
        <v>342.28</v>
      </c>
      <c r="G57" s="502" t="s">
        <v>579</v>
      </c>
      <c r="H57" s="573">
        <v>149</v>
      </c>
      <c r="I57" s="284">
        <f t="shared" si="3"/>
        <v>1436.8199999999974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1</v>
      </c>
      <c r="C58" s="15">
        <v>1</v>
      </c>
      <c r="D58" s="1010">
        <v>29.89</v>
      </c>
      <c r="E58" s="1019">
        <v>44587</v>
      </c>
      <c r="F58" s="1010">
        <f t="shared" si="0"/>
        <v>29.89</v>
      </c>
      <c r="G58" s="502" t="s">
        <v>590</v>
      </c>
      <c r="H58" s="573">
        <v>149</v>
      </c>
      <c r="I58" s="284">
        <f t="shared" si="3"/>
        <v>1406.9299999999973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-3</v>
      </c>
      <c r="C59" s="15">
        <v>4</v>
      </c>
      <c r="D59" s="1010">
        <v>120.84</v>
      </c>
      <c r="E59" s="1019">
        <v>44588</v>
      </c>
      <c r="F59" s="1010">
        <f t="shared" si="0"/>
        <v>120.84</v>
      </c>
      <c r="G59" s="502" t="s">
        <v>598</v>
      </c>
      <c r="H59" s="573">
        <v>149</v>
      </c>
      <c r="I59" s="284">
        <f t="shared" si="3"/>
        <v>1286.0899999999974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-32</v>
      </c>
      <c r="C60" s="15">
        <v>29</v>
      </c>
      <c r="D60" s="1010">
        <v>929.4</v>
      </c>
      <c r="E60" s="1019">
        <v>44589</v>
      </c>
      <c r="F60" s="1010">
        <f t="shared" si="0"/>
        <v>929.4</v>
      </c>
      <c r="G60" s="502" t="s">
        <v>606</v>
      </c>
      <c r="H60" s="573">
        <v>149</v>
      </c>
      <c r="I60" s="284">
        <f t="shared" si="3"/>
        <v>356.68999999999744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-33</v>
      </c>
      <c r="C61" s="15">
        <v>1</v>
      </c>
      <c r="D61" s="1010">
        <v>35.92</v>
      </c>
      <c r="E61" s="1019">
        <v>44590</v>
      </c>
      <c r="F61" s="1010">
        <f t="shared" si="0"/>
        <v>35.92</v>
      </c>
      <c r="G61" s="502" t="s">
        <v>613</v>
      </c>
      <c r="H61" s="573">
        <v>149</v>
      </c>
      <c r="I61" s="284">
        <f t="shared" si="3"/>
        <v>320.76999999999742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-33</v>
      </c>
      <c r="C62" s="15"/>
      <c r="D62" s="1010"/>
      <c r="E62" s="1019"/>
      <c r="F62" s="1010">
        <f t="shared" si="0"/>
        <v>0</v>
      </c>
      <c r="G62" s="502"/>
      <c r="H62" s="573"/>
      <c r="I62" s="284">
        <f t="shared" si="3"/>
        <v>320.76999999999742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-33</v>
      </c>
      <c r="C63" s="15"/>
      <c r="D63" s="1010"/>
      <c r="E63" s="1019"/>
      <c r="F63" s="1010">
        <f t="shared" si="0"/>
        <v>0</v>
      </c>
      <c r="G63" s="502"/>
      <c r="H63" s="573"/>
      <c r="I63" s="284">
        <f t="shared" si="3"/>
        <v>320.76999999999742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-33</v>
      </c>
      <c r="C64" s="15"/>
      <c r="D64" s="1010"/>
      <c r="E64" s="1019"/>
      <c r="F64" s="1010">
        <f t="shared" si="0"/>
        <v>0</v>
      </c>
      <c r="G64" s="502"/>
      <c r="H64" s="573"/>
      <c r="I64" s="284">
        <f t="shared" si="3"/>
        <v>320.76999999999742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-33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320.76999999999742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-33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320.76999999999742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-33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320.76999999999742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-33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320.76999999999742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-33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320.76999999999742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-33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320.76999999999742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-33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320.76999999999742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-33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320.76999999999742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-33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320.76999999999742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-33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320.76999999999742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-33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320.76999999999742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-33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320.76999999999742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320.76999999999742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641</v>
      </c>
      <c r="D79" s="6">
        <f>SUM(D10:D78)</f>
        <v>19587.479999999996</v>
      </c>
      <c r="F79" s="6">
        <f>SUM(F10:F78)</f>
        <v>19587.479999999996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-33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80" t="s">
        <v>11</v>
      </c>
      <c r="D84" s="1181"/>
      <c r="E84" s="57">
        <f>E5+E6-F79+E7</f>
        <v>320.77000000000407</v>
      </c>
      <c r="F84" s="73"/>
      <c r="M84" s="1180" t="s">
        <v>11</v>
      </c>
      <c r="N84" s="1181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76"/>
      <c r="B5" s="1189" t="s">
        <v>154</v>
      </c>
      <c r="C5" s="280"/>
      <c r="D5" s="257"/>
      <c r="E5" s="268"/>
      <c r="F5" s="262"/>
      <c r="G5" s="269"/>
    </row>
    <row r="6" spans="1:9" x14ac:dyDescent="0.25">
      <c r="A6" s="1176"/>
      <c r="B6" s="1189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76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0" t="s">
        <v>11</v>
      </c>
      <c r="D40" s="118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6" t="s">
        <v>303</v>
      </c>
      <c r="B1" s="1186"/>
      <c r="C1" s="1186"/>
      <c r="D1" s="1186"/>
      <c r="E1" s="1186"/>
      <c r="F1" s="1186"/>
      <c r="G1" s="1186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77" t="s">
        <v>56</v>
      </c>
      <c r="B5" s="1190" t="s">
        <v>158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77"/>
      <c r="B6" s="1190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4">
        <v>44579</v>
      </c>
      <c r="F10" s="273">
        <f t="shared" ref="F10:F11" si="0">D10</f>
        <v>519.83000000000004</v>
      </c>
      <c r="G10" s="274" t="s">
        <v>548</v>
      </c>
      <c r="H10" s="275">
        <v>48</v>
      </c>
      <c r="I10" s="329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4">
        <v>44580</v>
      </c>
      <c r="F11" s="273">
        <f t="shared" si="0"/>
        <v>511.57</v>
      </c>
      <c r="G11" s="274" t="s">
        <v>554</v>
      </c>
      <c r="H11" s="275">
        <v>48</v>
      </c>
      <c r="I11" s="329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4">
        <v>44582</v>
      </c>
      <c r="F12" s="273">
        <f t="shared" ref="F12" si="2">D12</f>
        <v>659.33</v>
      </c>
      <c r="G12" s="274" t="s">
        <v>566</v>
      </c>
      <c r="H12" s="275">
        <v>48</v>
      </c>
      <c r="I12" s="329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4">
        <v>44583</v>
      </c>
      <c r="F13" s="273">
        <f t="shared" ref="F13:F33" si="4">D13</f>
        <v>151.44999999999999</v>
      </c>
      <c r="G13" s="274" t="s">
        <v>567</v>
      </c>
      <c r="H13" s="275">
        <v>48</v>
      </c>
      <c r="I13" s="329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4">
        <v>44583</v>
      </c>
      <c r="F14" s="273">
        <f t="shared" ref="F14:F26" si="5">D14</f>
        <v>280.11</v>
      </c>
      <c r="G14" s="274" t="s">
        <v>574</v>
      </c>
      <c r="H14" s="275">
        <v>48</v>
      </c>
      <c r="I14" s="329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4">
        <v>44585</v>
      </c>
      <c r="F15" s="273">
        <f t="shared" si="5"/>
        <v>1063.51</v>
      </c>
      <c r="G15" s="274" t="s">
        <v>578</v>
      </c>
      <c r="H15" s="275">
        <v>48</v>
      </c>
      <c r="I15" s="329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4"/>
      <c r="F16" s="1135">
        <f t="shared" si="5"/>
        <v>0</v>
      </c>
      <c r="G16" s="1136"/>
      <c r="H16" s="1125"/>
      <c r="I16" s="1146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4"/>
      <c r="F17" s="1135">
        <f t="shared" si="5"/>
        <v>0</v>
      </c>
      <c r="G17" s="1136"/>
      <c r="H17" s="1125"/>
      <c r="I17" s="1146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4"/>
      <c r="F18" s="1135">
        <f t="shared" si="5"/>
        <v>0</v>
      </c>
      <c r="G18" s="1136"/>
      <c r="H18" s="1125"/>
      <c r="I18" s="1146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9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0" t="s">
        <v>11</v>
      </c>
      <c r="D40" s="118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13" sqref="H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6" t="s">
        <v>303</v>
      </c>
      <c r="B1" s="1186"/>
      <c r="C1" s="1186"/>
      <c r="D1" s="1186"/>
      <c r="E1" s="1186"/>
      <c r="F1" s="1186"/>
      <c r="G1" s="118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8" t="s">
        <v>315</v>
      </c>
      <c r="B5" s="1191" t="s">
        <v>316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192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>
        <v>10</v>
      </c>
      <c r="D8" s="69">
        <v>184.22</v>
      </c>
      <c r="E8" s="342">
        <v>44573</v>
      </c>
      <c r="F8" s="284">
        <f t="shared" ref="F8:F35" si="0">D8</f>
        <v>184.22</v>
      </c>
      <c r="G8" s="274" t="s">
        <v>509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294"/>
      <c r="C9" s="53">
        <v>1</v>
      </c>
      <c r="D9" s="69">
        <v>17.95</v>
      </c>
      <c r="E9" s="337">
        <v>44576</v>
      </c>
      <c r="F9" s="284">
        <f t="shared" si="0"/>
        <v>17.95</v>
      </c>
      <c r="G9" s="274" t="s">
        <v>522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294"/>
      <c r="C10" s="15">
        <v>8</v>
      </c>
      <c r="D10" s="69">
        <v>146.93</v>
      </c>
      <c r="E10" s="337">
        <v>44579</v>
      </c>
      <c r="F10" s="284">
        <f t="shared" si="0"/>
        <v>146.93</v>
      </c>
      <c r="G10" s="274" t="s">
        <v>543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294"/>
      <c r="C11" s="15">
        <v>1</v>
      </c>
      <c r="D11" s="69">
        <v>19.29</v>
      </c>
      <c r="E11" s="337">
        <v>44581</v>
      </c>
      <c r="F11" s="284">
        <f t="shared" si="0"/>
        <v>19.29</v>
      </c>
      <c r="G11" s="274" t="s">
        <v>555</v>
      </c>
      <c r="H11" s="275">
        <v>47</v>
      </c>
      <c r="I11" s="278">
        <f t="shared" ref="I11:I34" si="1">I10-F11</f>
        <v>1137.82</v>
      </c>
      <c r="J11" s="249"/>
    </row>
    <row r="12" spans="1:10" ht="15" customHeight="1" x14ac:dyDescent="0.25">
      <c r="A12" s="19"/>
      <c r="B12" s="294"/>
      <c r="C12" s="53">
        <v>10</v>
      </c>
      <c r="D12" s="69">
        <v>185.34</v>
      </c>
      <c r="E12" s="337">
        <v>44587</v>
      </c>
      <c r="F12" s="284">
        <f t="shared" si="0"/>
        <v>185.34</v>
      </c>
      <c r="G12" s="274" t="s">
        <v>591</v>
      </c>
      <c r="H12" s="275">
        <v>47</v>
      </c>
      <c r="I12" s="278">
        <f t="shared" si="1"/>
        <v>952.4799999999999</v>
      </c>
      <c r="J12" s="249"/>
    </row>
    <row r="13" spans="1:10" ht="15" customHeight="1" x14ac:dyDescent="0.25">
      <c r="B13" s="294"/>
      <c r="C13" s="53"/>
      <c r="D13" s="69">
        <f t="shared" ref="D12:D28" si="2">C13*B13</f>
        <v>0</v>
      </c>
      <c r="E13" s="337"/>
      <c r="F13" s="284">
        <f t="shared" si="0"/>
        <v>0</v>
      </c>
      <c r="G13" s="274"/>
      <c r="H13" s="275"/>
      <c r="I13" s="278">
        <f t="shared" si="1"/>
        <v>952.4799999999999</v>
      </c>
      <c r="J13" s="249"/>
    </row>
    <row r="14" spans="1:10" ht="15" customHeight="1" x14ac:dyDescent="0.25">
      <c r="B14" s="294"/>
      <c r="C14" s="15"/>
      <c r="D14" s="69">
        <f t="shared" si="2"/>
        <v>0</v>
      </c>
      <c r="E14" s="337"/>
      <c r="F14" s="284">
        <f t="shared" si="0"/>
        <v>0</v>
      </c>
      <c r="G14" s="274"/>
      <c r="H14" s="275"/>
      <c r="I14" s="278">
        <f t="shared" si="1"/>
        <v>952.4799999999999</v>
      </c>
    </row>
    <row r="15" spans="1:10" ht="15" customHeight="1" x14ac:dyDescent="0.25">
      <c r="B15" s="294"/>
      <c r="C15" s="15"/>
      <c r="D15" s="69">
        <f t="shared" si="2"/>
        <v>0</v>
      </c>
      <c r="E15" s="337"/>
      <c r="F15" s="284">
        <f t="shared" si="0"/>
        <v>0</v>
      </c>
      <c r="G15" s="274"/>
      <c r="H15" s="275"/>
      <c r="I15" s="278">
        <f t="shared" si="1"/>
        <v>952.4799999999999</v>
      </c>
    </row>
    <row r="16" spans="1:10" ht="15" customHeight="1" x14ac:dyDescent="0.25">
      <c r="B16" s="294"/>
      <c r="C16" s="15"/>
      <c r="D16" s="69">
        <f t="shared" si="2"/>
        <v>0</v>
      </c>
      <c r="E16" s="337"/>
      <c r="F16" s="284">
        <f t="shared" si="0"/>
        <v>0</v>
      </c>
      <c r="G16" s="274"/>
      <c r="H16" s="275"/>
      <c r="I16" s="278">
        <f t="shared" si="1"/>
        <v>952.4799999999999</v>
      </c>
    </row>
    <row r="17" spans="1:9" ht="15" customHeight="1" x14ac:dyDescent="0.25">
      <c r="B17" s="294"/>
      <c r="C17" s="15"/>
      <c r="D17" s="69">
        <f t="shared" si="2"/>
        <v>0</v>
      </c>
      <c r="E17" s="337"/>
      <c r="F17" s="284">
        <f t="shared" si="0"/>
        <v>0</v>
      </c>
      <c r="G17" s="274"/>
      <c r="H17" s="275"/>
      <c r="I17" s="278">
        <f t="shared" si="1"/>
        <v>952.4799999999999</v>
      </c>
    </row>
    <row r="18" spans="1:9" ht="15" customHeight="1" x14ac:dyDescent="0.25">
      <c r="B18" s="294"/>
      <c r="C18" s="15"/>
      <c r="D18" s="69">
        <f t="shared" si="2"/>
        <v>0</v>
      </c>
      <c r="E18" s="337"/>
      <c r="F18" s="284">
        <f t="shared" si="0"/>
        <v>0</v>
      </c>
      <c r="G18" s="274"/>
      <c r="H18" s="275"/>
      <c r="I18" s="278">
        <f t="shared" si="1"/>
        <v>952.4799999999999</v>
      </c>
    </row>
    <row r="19" spans="1:9" ht="15" customHeight="1" x14ac:dyDescent="0.25">
      <c r="B19" s="294"/>
      <c r="C19" s="15"/>
      <c r="D19" s="69">
        <f t="shared" si="2"/>
        <v>0</v>
      </c>
      <c r="E19" s="337"/>
      <c r="F19" s="284">
        <f t="shared" si="0"/>
        <v>0</v>
      </c>
      <c r="G19" s="274"/>
      <c r="H19" s="275"/>
      <c r="I19" s="278">
        <f t="shared" si="1"/>
        <v>952.4799999999999</v>
      </c>
    </row>
    <row r="20" spans="1:9" ht="15" customHeight="1" x14ac:dyDescent="0.25">
      <c r="B20" s="294"/>
      <c r="C20" s="15"/>
      <c r="D20" s="69">
        <f t="shared" si="2"/>
        <v>0</v>
      </c>
      <c r="E20" s="337"/>
      <c r="F20" s="284">
        <f t="shared" si="0"/>
        <v>0</v>
      </c>
      <c r="G20" s="274"/>
      <c r="H20" s="275"/>
      <c r="I20" s="278">
        <f t="shared" si="1"/>
        <v>952.4799999999999</v>
      </c>
    </row>
    <row r="21" spans="1:9" ht="15" customHeight="1" x14ac:dyDescent="0.25">
      <c r="B21" s="294"/>
      <c r="C21" s="15"/>
      <c r="D21" s="69">
        <f t="shared" si="2"/>
        <v>0</v>
      </c>
      <c r="E21" s="337"/>
      <c r="F21" s="284">
        <f t="shared" si="0"/>
        <v>0</v>
      </c>
      <c r="G21" s="274"/>
      <c r="H21" s="275"/>
      <c r="I21" s="278">
        <f t="shared" si="1"/>
        <v>952.4799999999999</v>
      </c>
    </row>
    <row r="22" spans="1:9" ht="15" customHeight="1" x14ac:dyDescent="0.25">
      <c r="B22" s="294"/>
      <c r="C22" s="15"/>
      <c r="D22" s="69">
        <f t="shared" si="2"/>
        <v>0</v>
      </c>
      <c r="E22" s="337"/>
      <c r="F22" s="284">
        <f t="shared" si="0"/>
        <v>0</v>
      </c>
      <c r="G22" s="70"/>
      <c r="H22" s="71"/>
      <c r="I22" s="278">
        <f t="shared" si="1"/>
        <v>952.4799999999999</v>
      </c>
    </row>
    <row r="23" spans="1:9" ht="15" customHeight="1" x14ac:dyDescent="0.25">
      <c r="B23" s="294"/>
      <c r="C23" s="15"/>
      <c r="D23" s="69">
        <f t="shared" si="2"/>
        <v>0</v>
      </c>
      <c r="E23" s="337"/>
      <c r="F23" s="284">
        <f t="shared" si="0"/>
        <v>0</v>
      </c>
      <c r="G23" s="70"/>
      <c r="H23" s="71"/>
      <c r="I23" s="278">
        <f t="shared" si="1"/>
        <v>952.4799999999999</v>
      </c>
    </row>
    <row r="24" spans="1:9" ht="15" customHeight="1" x14ac:dyDescent="0.25">
      <c r="B24" s="294"/>
      <c r="C24" s="15"/>
      <c r="D24" s="69">
        <f t="shared" si="2"/>
        <v>0</v>
      </c>
      <c r="E24" s="337"/>
      <c r="F24" s="284">
        <f t="shared" si="0"/>
        <v>0</v>
      </c>
      <c r="G24" s="70"/>
      <c r="H24" s="71"/>
      <c r="I24" s="278">
        <f t="shared" si="1"/>
        <v>952.4799999999999</v>
      </c>
    </row>
    <row r="25" spans="1:9" ht="15" customHeight="1" x14ac:dyDescent="0.25">
      <c r="B25" s="294"/>
      <c r="C25" s="15"/>
      <c r="D25" s="69">
        <f t="shared" si="2"/>
        <v>0</v>
      </c>
      <c r="E25" s="337"/>
      <c r="F25" s="284">
        <f t="shared" si="0"/>
        <v>0</v>
      </c>
      <c r="G25" s="70"/>
      <c r="H25" s="71"/>
      <c r="I25" s="278">
        <f t="shared" si="1"/>
        <v>952.4799999999999</v>
      </c>
    </row>
    <row r="26" spans="1:9" ht="15" customHeight="1" x14ac:dyDescent="0.25">
      <c r="B26" s="294"/>
      <c r="C26" s="15"/>
      <c r="D26" s="69">
        <f t="shared" si="2"/>
        <v>0</v>
      </c>
      <c r="E26" s="337"/>
      <c r="F26" s="284">
        <f t="shared" si="0"/>
        <v>0</v>
      </c>
      <c r="G26" s="70"/>
      <c r="H26" s="71"/>
      <c r="I26" s="278">
        <f t="shared" si="1"/>
        <v>952.4799999999999</v>
      </c>
    </row>
    <row r="27" spans="1:9" ht="15" customHeight="1" x14ac:dyDescent="0.25">
      <c r="B27" s="294"/>
      <c r="C27" s="15"/>
      <c r="D27" s="69">
        <f t="shared" si="2"/>
        <v>0</v>
      </c>
      <c r="E27" s="337"/>
      <c r="F27" s="284">
        <f t="shared" si="0"/>
        <v>0</v>
      </c>
      <c r="G27" s="70"/>
      <c r="H27" s="71"/>
      <c r="I27" s="238">
        <f t="shared" si="1"/>
        <v>952.4799999999999</v>
      </c>
    </row>
    <row r="28" spans="1:9" ht="15" customHeight="1" x14ac:dyDescent="0.25">
      <c r="A28" s="47"/>
      <c r="B28" s="294"/>
      <c r="C28" s="15"/>
      <c r="D28" s="69">
        <f t="shared" si="2"/>
        <v>0</v>
      </c>
      <c r="E28" s="337"/>
      <c r="F28" s="284">
        <f t="shared" si="0"/>
        <v>0</v>
      </c>
      <c r="G28" s="70"/>
      <c r="H28" s="71"/>
      <c r="I28" s="238">
        <f t="shared" si="1"/>
        <v>952.4799999999999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0"/>
        <v>0</v>
      </c>
      <c r="G29" s="274"/>
      <c r="H29" s="275"/>
      <c r="I29" s="278">
        <f t="shared" si="1"/>
        <v>952.4799999999999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0"/>
        <v>0</v>
      </c>
      <c r="G30" s="274"/>
      <c r="H30" s="275"/>
      <c r="I30" s="278">
        <f t="shared" si="1"/>
        <v>952.4799999999999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0"/>
        <v>0</v>
      </c>
      <c r="G31" s="274"/>
      <c r="H31" s="275"/>
      <c r="I31" s="278">
        <f t="shared" si="1"/>
        <v>952.4799999999999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0"/>
        <v>0</v>
      </c>
      <c r="G32" s="274"/>
      <c r="H32" s="275"/>
      <c r="I32" s="278">
        <f t="shared" si="1"/>
        <v>952.4799999999999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0"/>
        <v>0</v>
      </c>
      <c r="G33" s="274"/>
      <c r="H33" s="275"/>
      <c r="I33" s="278">
        <f t="shared" si="1"/>
        <v>952.4799999999999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0"/>
        <v>0</v>
      </c>
      <c r="G34" s="274"/>
      <c r="H34" s="275"/>
      <c r="I34" s="278">
        <f t="shared" si="1"/>
        <v>952.4799999999999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0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5"/>
      <c r="D38" s="1169" t="s">
        <v>21</v>
      </c>
      <c r="E38" s="1170"/>
      <c r="F38" s="144">
        <f>E4+E5-F36+E6</f>
        <v>952.48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51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H23" sqref="H2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2" t="s">
        <v>293</v>
      </c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77" t="s">
        <v>110</v>
      </c>
      <c r="B5" s="1193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793</v>
      </c>
    </row>
    <row r="6" spans="1:10" ht="15.75" customHeight="1" thickBot="1" x14ac:dyDescent="0.3">
      <c r="A6" s="1177"/>
      <c r="B6" s="1194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213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224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252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253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254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257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266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272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262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275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>
        <v>50</v>
      </c>
      <c r="D18" s="501">
        <f t="shared" si="2"/>
        <v>650</v>
      </c>
      <c r="E18" s="1006">
        <v>44567</v>
      </c>
      <c r="F18" s="1007">
        <f t="shared" ref="F18:F39" si="6">D18</f>
        <v>650</v>
      </c>
      <c r="G18" s="574" t="s">
        <v>462</v>
      </c>
      <c r="H18" s="1008">
        <v>41</v>
      </c>
      <c r="I18" s="799">
        <f t="shared" si="5"/>
        <v>2600</v>
      </c>
      <c r="J18" s="753">
        <f t="shared" si="4"/>
        <v>26650</v>
      </c>
    </row>
    <row r="19" spans="1:10" ht="15.75" x14ac:dyDescent="0.25">
      <c r="B19" s="201">
        <v>13</v>
      </c>
      <c r="C19" s="749">
        <v>22</v>
      </c>
      <c r="D19" s="501">
        <f t="shared" si="2"/>
        <v>286</v>
      </c>
      <c r="E19" s="1006">
        <v>44572</v>
      </c>
      <c r="F19" s="1007">
        <f t="shared" si="6"/>
        <v>286</v>
      </c>
      <c r="G19" s="502" t="s">
        <v>501</v>
      </c>
      <c r="H19" s="1009">
        <v>41</v>
      </c>
      <c r="I19" s="798">
        <f t="shared" si="5"/>
        <v>2314</v>
      </c>
      <c r="J19" s="753">
        <f t="shared" si="4"/>
        <v>11726</v>
      </c>
    </row>
    <row r="20" spans="1:10" ht="15.75" x14ac:dyDescent="0.25">
      <c r="B20" s="201">
        <v>13</v>
      </c>
      <c r="C20" s="749">
        <v>63</v>
      </c>
      <c r="D20" s="501">
        <f t="shared" si="2"/>
        <v>819</v>
      </c>
      <c r="E20" s="1006">
        <v>44573</v>
      </c>
      <c r="F20" s="1007">
        <f t="shared" si="6"/>
        <v>819</v>
      </c>
      <c r="G20" s="502" t="s">
        <v>503</v>
      </c>
      <c r="H20" s="1009">
        <v>41</v>
      </c>
      <c r="I20" s="798">
        <f t="shared" si="5"/>
        <v>1495</v>
      </c>
      <c r="J20" s="753">
        <f t="shared" si="4"/>
        <v>33579</v>
      </c>
    </row>
    <row r="21" spans="1:10" ht="15.75" x14ac:dyDescent="0.25">
      <c r="B21" s="201">
        <v>13</v>
      </c>
      <c r="C21" s="749">
        <v>4</v>
      </c>
      <c r="D21" s="501">
        <f t="shared" si="2"/>
        <v>52</v>
      </c>
      <c r="E21" s="1006">
        <v>44573</v>
      </c>
      <c r="F21" s="1007">
        <f t="shared" si="6"/>
        <v>52</v>
      </c>
      <c r="G21" s="502" t="s">
        <v>503</v>
      </c>
      <c r="H21" s="1009">
        <v>41</v>
      </c>
      <c r="I21" s="798">
        <f t="shared" si="5"/>
        <v>1443</v>
      </c>
      <c r="J21" s="753">
        <f t="shared" si="4"/>
        <v>2132</v>
      </c>
    </row>
    <row r="22" spans="1:10" ht="15.75" x14ac:dyDescent="0.25">
      <c r="B22" s="201">
        <v>13</v>
      </c>
      <c r="C22" s="749">
        <v>50</v>
      </c>
      <c r="D22" s="501">
        <f t="shared" si="2"/>
        <v>650</v>
      </c>
      <c r="E22" s="1006">
        <v>44578</v>
      </c>
      <c r="F22" s="1007">
        <f t="shared" si="6"/>
        <v>650</v>
      </c>
      <c r="G22" s="502" t="s">
        <v>536</v>
      </c>
      <c r="H22" s="1009">
        <v>41</v>
      </c>
      <c r="I22" s="798">
        <f t="shared" si="5"/>
        <v>793</v>
      </c>
      <c r="J22" s="753">
        <f t="shared" si="4"/>
        <v>26650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6"/>
      <c r="F23" s="1007">
        <f t="shared" si="6"/>
        <v>0</v>
      </c>
      <c r="G23" s="502"/>
      <c r="H23" s="1009"/>
      <c r="I23" s="798">
        <f t="shared" si="5"/>
        <v>793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6"/>
      <c r="F24" s="1007">
        <f t="shared" si="6"/>
        <v>0</v>
      </c>
      <c r="G24" s="502"/>
      <c r="H24" s="1009"/>
      <c r="I24" s="798">
        <f t="shared" si="5"/>
        <v>793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6"/>
      <c r="F25" s="1007">
        <f t="shared" si="6"/>
        <v>0</v>
      </c>
      <c r="G25" s="502"/>
      <c r="H25" s="1009"/>
      <c r="I25" s="798">
        <f t="shared" si="5"/>
        <v>793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6"/>
      <c r="F26" s="1007">
        <f t="shared" si="6"/>
        <v>0</v>
      </c>
      <c r="G26" s="574"/>
      <c r="H26" s="1008"/>
      <c r="I26" s="799">
        <f t="shared" si="5"/>
        <v>793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6"/>
      <c r="F27" s="1007">
        <f t="shared" si="6"/>
        <v>0</v>
      </c>
      <c r="G27" s="574"/>
      <c r="H27" s="1008"/>
      <c r="I27" s="799">
        <f t="shared" si="5"/>
        <v>793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6"/>
      <c r="F28" s="1007">
        <f t="shared" si="6"/>
        <v>0</v>
      </c>
      <c r="G28" s="574"/>
      <c r="H28" s="1008"/>
      <c r="I28" s="799">
        <f t="shared" si="5"/>
        <v>793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6"/>
      <c r="F29" s="1007">
        <f t="shared" si="6"/>
        <v>0</v>
      </c>
      <c r="G29" s="574"/>
      <c r="H29" s="1008"/>
      <c r="I29" s="799">
        <f t="shared" si="5"/>
        <v>793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6"/>
      <c r="F30" s="1007">
        <f t="shared" si="6"/>
        <v>0</v>
      </c>
      <c r="G30" s="574"/>
      <c r="H30" s="1008"/>
      <c r="I30" s="799">
        <f t="shared" si="5"/>
        <v>793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6"/>
      <c r="F31" s="1007">
        <f t="shared" si="6"/>
        <v>0</v>
      </c>
      <c r="G31" s="574"/>
      <c r="H31" s="1008"/>
      <c r="I31" s="799">
        <f t="shared" si="5"/>
        <v>793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6"/>
      <c r="F32" s="1007">
        <f t="shared" si="6"/>
        <v>0</v>
      </c>
      <c r="G32" s="574"/>
      <c r="H32" s="1008"/>
      <c r="I32" s="799">
        <f t="shared" si="5"/>
        <v>793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6"/>
      <c r="F33" s="1007">
        <f t="shared" si="6"/>
        <v>0</v>
      </c>
      <c r="G33" s="574"/>
      <c r="H33" s="1008"/>
      <c r="I33" s="799">
        <f t="shared" si="5"/>
        <v>793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6"/>
      <c r="F34" s="1007">
        <f t="shared" si="6"/>
        <v>0</v>
      </c>
      <c r="G34" s="574"/>
      <c r="H34" s="1008"/>
      <c r="I34" s="799">
        <f t="shared" si="5"/>
        <v>793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793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793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793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793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69" t="s">
        <v>21</v>
      </c>
      <c r="E42" s="1170"/>
      <c r="F42" s="144">
        <f>E4+E5-F40+E6</f>
        <v>793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61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6"/>
      <c r="B1" s="1186"/>
      <c r="C1" s="1186"/>
      <c r="D1" s="1186"/>
      <c r="E1" s="1186"/>
      <c r="F1" s="1186"/>
      <c r="G1" s="118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95"/>
      <c r="B5" s="981" t="s">
        <v>287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9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9" t="s">
        <v>21</v>
      </c>
      <c r="E31" s="1170"/>
      <c r="F31" s="144">
        <f>E4+E5-F29+E6</f>
        <v>0</v>
      </c>
    </row>
    <row r="32" spans="1:10" ht="15.75" thickBot="1" x14ac:dyDescent="0.3">
      <c r="A32" s="126"/>
      <c r="D32" s="977" t="s">
        <v>4</v>
      </c>
      <c r="E32" s="978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2022-02-10T22:10:25Z</dcterms:modified>
</cp:coreProperties>
</file>