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4" i="38" l="1"/>
  <c r="T105" i="38"/>
  <c r="S104" i="38"/>
  <c r="S105" i="38"/>
  <c r="S133" i="38" l="1"/>
  <c r="T133" i="38" s="1"/>
  <c r="I133" i="38"/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8" i="38" l="1"/>
  <c r="I108" i="38" l="1"/>
  <c r="EZ32" i="1" l="1"/>
  <c r="I137" i="38" l="1"/>
  <c r="I136" i="38"/>
  <c r="I135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6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5" i="1" l="1"/>
  <c r="I93" i="38" l="1"/>
  <c r="I94" i="38"/>
  <c r="I9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189" i="38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4" i="38"/>
  <c r="S142" i="38"/>
  <c r="S143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9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2" i="38" l="1"/>
  <c r="I142" i="38"/>
  <c r="S25" i="38" l="1"/>
  <c r="S26" i="38"/>
  <c r="S96" i="38" l="1"/>
  <c r="T96" i="38" s="1"/>
  <c r="S97" i="38"/>
  <c r="T97" i="38" s="1"/>
  <c r="T134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4" i="38"/>
  <c r="I140" i="38"/>
  <c r="I141" i="38"/>
  <c r="I14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3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0" i="38"/>
  <c r="M190" i="38"/>
  <c r="K190" i="38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0" i="38"/>
  <c r="T68" i="38" l="1"/>
  <c r="T69" i="38"/>
  <c r="G190" i="38"/>
  <c r="I190" i="38"/>
  <c r="H19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<sst xmlns="http://schemas.openxmlformats.org/spreadsheetml/2006/main" count="4022" uniqueCount="627">
  <si>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</si>
  <si>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</si>
  <si>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</si>
  <si>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</si>
  <si>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</si>
  <si>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</si>
  <si>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</si>
  <si>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</si>
  <si>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</si>
  <si>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</si>
  <si>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</si>
  <si>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</si>
  <si>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</si>
  <si>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</si>
  <si>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</si>
  <si>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</si>
  <si>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</si>
  <si>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</si>
  <si>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</si>
  <si>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</si>
  <si>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</si>
  <si>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</si>
  <si>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</si>
  <si>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</si>
  <si>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</si>
  <si>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</si>
  <si>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</si>
  <si>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</si>
  <si>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</si>
  <si>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</si>
  <si>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</si>
  <si>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</si>
  <si>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</si>
  <si>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</si>
  <si>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</si>
  <si>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</si>
  <si>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</si>
  <si>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</si>
  <si>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</si>
  <si>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</si>
  <si>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</si>
  <si>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</si>
  <si>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</si>
  <si>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</si>
  <si>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</si>
  <si>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</si>
  <si>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</si>
  <si>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</si>
  <si>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</si>
  <si>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</si>
  <si>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</si>
  <si>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</si>
  <si>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</si>
  <si>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</si>
  <si>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</si>
  <si>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</si>
  <si>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</si>
  <si>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</si>
  <si>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</si>
  <si>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</si>
  <si>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</si>
  <si>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</si>
  <si>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</si>
  <si>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</si>
  <si>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</si>
  <si>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</si>
  <si>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</si>
  <si>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</si>
  <si>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</si>
  <si>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</si>
  <si>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</si>
  <si>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</si>
  <si>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</si>
  <si>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</si>
  <si>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</si>
  <si>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</si>
  <si>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</si>
  <si>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</si>
  <si>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</si>
  <si>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</si>
  <si>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</si>
  <si>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</si>
  <si>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</si>
  <si>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</si>
  <si>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</si>
  <si>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</si>
  <si>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</si>
  <si>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</si>
  <si>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</si>
  <si>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</si>
  <si>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</si>
  <si>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</si>
  <si>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</si>
  <si>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</si>
  <si>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</si>
  <si>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</si>
  <si>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</si>
  <si>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</si>
  <si>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</si>
  <si>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</si>
  <si>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</si>
  <si>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</si>
  <si>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</si>
  <si>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</si>
  <si>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</si>
  <si>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</si>
  <si>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</si>
  <si>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</si>
  <si>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</si>
  <si>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</si>
  <si>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</si>
  <si>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</si>
  <si>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</si>
  <si>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</si>
  <si>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</si>
  <si>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</si>
  <si>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</si>
  <si>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</si>
  <si>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</si>
  <si>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</si>
  <si>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</si>
  <si>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</si>
  <si>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</si>
  <si>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</si>
  <si>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</si>
  <si>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</si>
  <si>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</si>
  <si>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</si>
  <si>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</si>
  <si>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</si>
  <si>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</si>
  <si>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</si>
  <si>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</si>
  <si>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</si>
  <si>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</si>
  <si>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</si>
  <si>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</si>
  <si>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</si>
  <si>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</si>
  <si>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</si>
  <si>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</si>
  <si>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</si>
  <si>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</si>
  <si>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</si>
  <si>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</si>
  <si>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</si>
  <si>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</si>
  <si>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</si>
  <si>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</si>
  <si>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</si>
  <si>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</si>
  <si>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</si>
  <si>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</si>
  <si>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</si>
  <si>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</si>
  <si>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</si>
  <si>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</si>
  <si>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</si>
  <si>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</si>
  <si>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</si>
  <si>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</si>
  <si>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</si>
  <si>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</si>
  <si>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</si>
  <si>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</si>
  <si>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</si>
  <si>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</si>
  <si>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</si>
  <si>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</si>
  <si>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</si>
  <si>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</si>
  <si>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</si>
  <si>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</si>
  <si>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</si>
  <si>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</si>
  <si>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</si>
  <si>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</si>
  <si>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</si>
  <si>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</si>
  <si>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</si>
  <si>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</si>
  <si>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</si>
  <si>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</si>
  <si>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</si>
  <si>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</si>
  <si>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</si>
  <si>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</si>
  <si>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</si>
  <si>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</si>
  <si>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</si>
  <si>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</si>
  <si>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</si>
  <si>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</si>
  <si>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</si>
  <si>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</si>
  <si>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</si>
  <si>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</si>
  <si>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</si>
  <si>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</si>
  <si>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</si>
  <si>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</si>
  <si>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</si>
  <si>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</si>
  <si>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</si>
  <si>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</si>
  <si>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</si>
  <si>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</si>
  <si>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</si>
  <si>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</si>
  <si>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</si>
  <si>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</si>
  <si>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</si>
  <si>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</si>
  <si>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</si>
  <si>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</si>
  <si>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</si>
  <si>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</si>
  <si>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</si>
  <si>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</si>
  <si>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</si>
  <si>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</si>
  <si>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</si>
  <si>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</si>
  <si>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</si>
  <si>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</si>
  <si>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</si>
  <si>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</si>
  <si>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</si>
  <si>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</si>
  <si>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</si>
  <si>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</si>
  <si>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</si>
  <si>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</si>
  <si>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</si>
  <si>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</si>
  <si>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</si>
  <si>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</si>
  <si>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</si>
  <si>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</si>
  <si>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</si>
  <si>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</si>
  <si>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</si>
  <si>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</si>
  <si>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</si>
  <si>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</si>
  <si>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</si>
  <si>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</si>
  <si>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</si>
  <si>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</si>
  <si>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</si>
  <si>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</si>
  <si>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</si>
  <si>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</si>
  <si>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</si>
  <si>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</si>
  <si>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</si>
  <si>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</si>
  <si>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</si>
  <si>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</si>
  <si>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</si>
  <si>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</si>
  <si>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</si>
  <si>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</si>
  <si>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</si>
  <si>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</si>
  <si>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</si>
  <si>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</si>
  <si>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</si>
  <si>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</si>
  <si>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</si>
  <si>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</si>
  <si>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</si>
  <si>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</si>
  <si>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</si>
  <si>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</si>
  <si>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</si>
  <si>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</si>
  <si>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</si>
  <si>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</si>
  <si>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</si>
  <si>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</si>
  <si>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</si>
  <si>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</si>
  <si>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</si>
  <si>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</si>
  <si>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</si>
  <si>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</si>
  <si>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</si>
  <si>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</si>
  <si>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</si>
  <si>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</si>
  <si>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</si>
  <si>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</si>
  <si>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</si>
  <si>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</si>
  <si>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</si>
  <si>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</si>
  <si>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</si>
  <si>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</si>
  <si>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</si>
  <si>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</si>
  <si>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</si>
  <si>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</si>
  <si>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</si>
  <si>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</si>
  <si>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</si>
  <si>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</si>
  <si>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</si>
  <si>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</si>
  <si>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</si>
  <si>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</si>
  <si>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</si>
  <si>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</si>
  <si>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</si>
  <si>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</si>
  <si>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</si>
  <si>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</si>
  <si>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</si>
  <si>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</si>
  <si>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</si>
  <si>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</si>
  <si>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</si>
  <si>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</si>
  <si>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</si>
  <si>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</si>
  <si>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</si>
  <si>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</si>
  <si>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</si>
  <si>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</si>
  <si>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</si>
  <si>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</si>
  <si>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</si>
  <si>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</si>
  <si>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</si>
  <si>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</si>
  <si>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</si>
  <si>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</si>
  <si>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</si>
  <si>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</si>
  <si>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</si>
  <si>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</si>
  <si>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</si>
  <si>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</si>
  <si>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</si>
  <si>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</si>
  <si>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</si>
  <si>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</si>
  <si>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</si>
  <si>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</si>
  <si>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</si>
  <si>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</si>
  <si>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</si>
  <si>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</si>
  <si>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</si>
  <si>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</si>
  <si>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</si>
  <si>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</si>
  <si>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</si>
  <si>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</si>
  <si>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</si>
  <si>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</si>
  <si>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</si>
  <si>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</si>
  <si>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</si>
  <si>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</si>
  <si>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</si>
  <si>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</si>
  <si>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</si>
  <si>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</si>
  <si>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</si>
  <si>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</si>
  <si>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</si>
  <si>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</si>
  <si>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</si>
  <si>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</si>
  <si>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</si>
  <si>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</si>
  <si>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</si>
  <si>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</si>
  <si>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</si>
  <si>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</si>
  <si>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</si>
  <si>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</si>
  <si>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</si>
  <si>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</si>
  <si>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</si>
  <si>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</si>
  <si>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</si>
  <si>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</si>
  <si>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</si>
  <si>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</si>
  <si>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</si>
  <si>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</si>
  <si>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</si>
  <si>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</si>
  <si>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</si>
  <si>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</si>
  <si>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</si>
  <si>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</si>
  <si>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</si>
  <si>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</si>
  <si>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</si>
  <si>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</si>
  <si>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</si>
  <si>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</si>
  <si>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</si>
  <si>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</si>
  <si>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</si>
  <si>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</si>
  <si>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</si>
  <si>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</si>
  <si>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</si>
  <si>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</si>
  <si>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</si>
  <si>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</si>
  <si>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</si>
  <si>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</si>
  <si>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</si>
  <si>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</si>
  <si>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</si>
  <si>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</si>
  <si>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</si>
  <si>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</si>
  <si>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</si>
  <si>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</si>
  <si>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</si>
  <si>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</si>
  <si>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</si>
  <si>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</si>
  <si>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</si>
  <si>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</si>
  <si>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</si>
  <si>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</si>
  <si>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</si>
  <si>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</si>
  <si>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</si>
  <si>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</si>
  <si>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</si>
  <si>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</si>
  <si>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</si>
  <si>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</si>
  <si>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</si>
  <si>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</si>
  <si>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</si>
  <si>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</si>
  <si>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</si>
  <si>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</si>
  <si>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</si>
  <si>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</si>
  <si>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</si>
  <si>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</si>
  <si>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</si>
  <si>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</si>
  <si>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</si>
  <si>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</si>
  <si>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</si>
  <si>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</si>
  <si>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</si>
  <si>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</si>
  <si>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</si>
  <si>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</si>
  <si>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</si>
  <si>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</si>
  <si>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</si>
  <si>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</si>
  <si>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</si>
  <si>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</si>
  <si>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</si>
  <si>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</si>
  <si>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</si>
  <si>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</si>
  <si>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</si>
  <si>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</si>
  <si>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</si>
  <si>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</si>
  <si>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</si>
  <si>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</si>
  <si>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</si>
  <si>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</si>
  <si>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</si>
  <si>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</si>
  <si>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</si>
  <si>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</si>
  <si>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</si>
  <si>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</si>
  <si>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</si>
  <si>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</si>
  <si>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</si>
  <si>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</si>
  <si>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</si>
  <si>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</si>
  <si>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</si>
  <si>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</si>
  <si>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</si>
  <si>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</si>
  <si>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</si>
  <si>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</si>
  <si>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</si>
  <si>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</si>
  <si>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</si>
  <si>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</si>
  <si>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</si>
  <si>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</si>
  <si>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</si>
  <si>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</si>
  <si>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</si>
  <si>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</si>
  <si>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</si>
  <si>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</si>
  <si>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</si>
  <si>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</si>
  <si>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</si>
  <si>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</si>
  <si>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</si>
  <si>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</si>
  <si>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</si>
  <si>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</si>
  <si>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</si>
  <si>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</si>
  <si>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</si>
  <si>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</si>
  <si>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</si>
  <si>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</si>
  <si>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</si>
  <si>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</si>
  <si>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</si>
  <si>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</si>
  <si>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</si>
  <si>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</si>
  <si>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</si>
  <si>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</si>
  <si>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</si>
  <si>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</si>
  <si>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</si>
  <si>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</si>
  <si>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</si>
  <si>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</si>
  <si>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</si>
  <si>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</si>
  <si>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</si>
  <si>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</si>
  <si>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</si>
  <si>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</si>
  <si>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</si>
  <si>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</si>
  <si>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</si>
  <si>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</si>
  <si>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</si>
  <si>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</si>
  <si>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</si>
  <si>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</si>
  <si>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</si>
  <si>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</si>
  <si>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</si>
  <si>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</si>
  <si>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</si>
  <si>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</si>
  <si>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</si>
  <si>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</si>
  <si>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</si>
  <si>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</si>
  <si>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</si>
  <si>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</si>
  <si>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</si>
  <si>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</si>
  <si>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</si>
  <si>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</si>
  <si>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</si>
  <si>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</si>
  <si>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</si>
  <si>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</si>
  <si>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</si>
  <si>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</si>
  <si>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</si>
  <si>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</si>
  <si>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</si>
  <si>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</si>
  <si>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</si>
  <si>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</si>
  <si>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</si>
  <si>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</si>
  <si>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</si>
  <si>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</si>
  <si>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</si>
  <si>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</si>
  <si>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</si>
  <si>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</si>
  <si>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</si>
  <si>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</si>
  <si>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</si>
  <si>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</si>
  <si>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</si>
  <si>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</si>
  <si>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</si>
  <si>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</si>
  <si>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</si>
  <si>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</si>
  <si>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</si>
  <si>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</si>
  <si>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</si>
  <si>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</si>
  <si>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</si>
  <si>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</si>
  <si>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</si>
  <si>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</si>
  <si>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</si>
  <si>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</si>
  <si>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</si>
  <si>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</si>
  <si>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</si>
  <si>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</si>
  <si>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</si>
  <si>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</si>
  <si>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</si>
  <si>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</si>
  <si>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</si>
  <si>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</si>
  <si>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</si>
  <si>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</si>
  <si>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</si>
  <si>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</si>
  <si>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</si>
  <si>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</si>
  <si>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</si>
  <si>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</si>
  <si>
    <t>A-920</t>
  </si>
  <si>
    <t>Transfer S 27-May-22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</si>
</sst>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69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4" fontId="10" fillId="14" borderId="33" xfId="0" applyNumberFormat="1" applyFont="1" applyFill="1" applyBorder="1" applyAlignment="1">
      <alignment horizontal="center"/>
    </xf>
    <xf numFmtId="0" fontId="7" fillId="0" borderId="93" xfId="0" applyFont="1" applyFill="1" applyBorder="1" applyAlignment="1">
      <alignment horizontal="center" vertical="center" wrapText="1"/>
    </xf>
    <xf numFmtId="1" fontId="41" fillId="25" borderId="111" xfId="0" applyNumberFormat="1" applyFont="1" applyFill="1" applyBorder="1" applyAlignment="1">
      <alignment horizontal="center" vertical="center" wrapText="1"/>
    </xf>
    <xf numFmtId="164" fontId="7" fillId="0" borderId="112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vertical="center" wrapText="1"/>
    </xf>
    <xf numFmtId="1" fontId="41" fillId="0" borderId="0" xfId="0" applyNumberFormat="1" applyFont="1" applyFill="1" applyBorder="1" applyAlignment="1">
      <alignment horizontal="center" vertical="center" wrapText="1"/>
    </xf>
    <xf numFmtId="164" fontId="23" fillId="2" borderId="0" xfId="0" applyNumberFormat="1" applyFont="1" applyFill="1" applyBorder="1" applyAlignment="1">
      <alignment horizontal="center" vertical="center" wrapText="1"/>
    </xf>
    <xf numFmtId="164" fontId="10" fillId="0" borderId="113" xfId="0" applyNumberFormat="1" applyFont="1" applyFill="1" applyBorder="1" applyAlignment="1">
      <alignment horizontal="center" vertical="center"/>
    </xf>
    <xf numFmtId="166" fontId="10" fillId="24" borderId="33" xfId="0" applyNumberFormat="1" applyFont="1" applyFill="1" applyBorder="1" applyAlignment="1">
      <alignment horizontal="right"/>
    </xf>
    <xf numFmtId="166" fontId="10" fillId="24" borderId="33" xfId="0" applyNumberFormat="1" applyFont="1" applyFill="1" applyBorder="1" applyAlignment="1">
      <alignment horizontal="center"/>
    </xf>
    <xf numFmtId="164" fontId="10" fillId="24" borderId="33" xfId="0" applyNumberFormat="1" applyFont="1" applyFill="1" applyBorder="1" applyAlignment="1">
      <alignment horizontal="right"/>
    </xf>
    <xf numFmtId="164" fontId="7" fillId="4" borderId="33" xfId="0" applyNumberFormat="1" applyFont="1" applyFill="1" applyBorder="1" applyAlignment="1">
      <alignment horizontal="right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64" fontId="23" fillId="2" borderId="109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7" xfId="0" applyNumberFormat="1" applyFont="1" applyFill="1" applyBorder="1" applyAlignment="1">
      <alignment horizontal="center" vertical="center"/>
    </xf>
    <xf numFmtId="164" fontId="10" fillId="4" borderId="10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41" fillId="0" borderId="106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5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0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00FF00"/>
      <color rgb="FFFF3399"/>
      <color rgb="FFCCCC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7">
                  <c:v>4031</c:v>
                </c:pt>
                <c:pt idx="8">
                  <c:v>4031</c:v>
                </c:pt>
                <c:pt idx="9">
                  <c:v>4060</c:v>
                </c:pt>
                <c:pt idx="10">
                  <c:v>4002</c:v>
                </c:pt>
                <c:pt idx="11">
                  <c:v>3944</c:v>
                </c:pt>
                <c:pt idx="12">
                  <c:v>3915</c:v>
                </c:pt>
                <c:pt idx="13">
                  <c:v>3915</c:v>
                </c:pt>
                <c:pt idx="14">
                  <c:v>0</c:v>
                </c:pt>
                <c:pt idx="15" formatCode="&quot;$&quot;#,##0.00">
                  <c:v>3920.8</c:v>
                </c:pt>
                <c:pt idx="16">
                  <c:v>3973</c:v>
                </c:pt>
                <c:pt idx="17">
                  <c:v>4002</c:v>
                </c:pt>
                <c:pt idx="18">
                  <c:v>0</c:v>
                </c:pt>
                <c:pt idx="19">
                  <c:v>4263</c:v>
                </c:pt>
                <c:pt idx="20">
                  <c:v>4234</c:v>
                </c:pt>
                <c:pt idx="21">
                  <c:v>4321</c:v>
                </c:pt>
                <c:pt idx="22">
                  <c:v>4234</c:v>
                </c:pt>
                <c:pt idx="23">
                  <c:v>4379</c:v>
                </c:pt>
                <c:pt idx="24">
                  <c:v>4350</c:v>
                </c:pt>
                <c:pt idx="25">
                  <c:v>4541.3999999999996</c:v>
                </c:pt>
                <c:pt idx="26">
                  <c:v>4466</c:v>
                </c:pt>
                <c:pt idx="27">
                  <c:v>4756</c:v>
                </c:pt>
                <c:pt idx="28">
                  <c:v>4738.6000000000004</c:v>
                </c:pt>
                <c:pt idx="29" formatCode="&quot;$&quot;#,##0.00">
                  <c:v>4738.6000000000004</c:v>
                </c:pt>
                <c:pt idx="30" formatCode="&quot;$&quot;#,##0.00">
                  <c:v>4930</c:v>
                </c:pt>
                <c:pt idx="31" formatCode="&quot;$&quot;#,##0.00">
                  <c:v>4785</c:v>
                </c:pt>
                <c:pt idx="32" formatCode="&quot;$&quot;#,##0.00">
                  <c:v>4930</c:v>
                </c:pt>
                <c:pt idx="33" formatCode="&quot;$&quot;#,##0.00">
                  <c:v>0</c:v>
                </c:pt>
                <c:pt idx="34">
                  <c:v>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688356.67599999998</c:v>
                </c:pt>
                <c:pt idx="8">
                  <c:v>688039.80599999998</c:v>
                </c:pt>
                <c:pt idx="9">
                  <c:v>688357.64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670363.41150000005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681090.37139999995</c:v>
                </c:pt>
                <c:pt idx="17">
                  <c:v>685575.26140000008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723458.98808000004</c:v>
                </c:pt>
                <c:pt idx="21">
                  <c:v>735415.60880000005</c:v>
                </c:pt>
                <c:pt idx="22">
                  <c:v>717888.70094999997</c:v>
                </c:pt>
                <c:pt idx="23">
                  <c:v>748846.64650000003</c:v>
                </c:pt>
                <c:pt idx="24">
                  <c:v>740425.08685000008</c:v>
                </c:pt>
                <c:pt idx="25">
                  <c:v>783238.2871999999</c:v>
                </c:pt>
                <c:pt idx="26">
                  <c:v>741227.28934999998</c:v>
                </c:pt>
                <c:pt idx="27">
                  <c:v>816026.96524000005</c:v>
                </c:pt>
                <c:pt idx="28">
                  <c:v>812222.91647000005</c:v>
                </c:pt>
                <c:pt idx="29">
                  <c:v>810615.91650000005</c:v>
                </c:pt>
                <c:pt idx="30">
                  <c:v>834658.77354999993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36.479603942604975</c:v>
                </c:pt>
                <c:pt idx="8">
                  <c:v>36.032270373027636</c:v>
                </c:pt>
                <c:pt idx="9">
                  <c:v>36.505678244480059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35.176939140153962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36.39230190549268</c:v>
                </c:pt>
                <c:pt idx="17">
                  <c:v>36.268833991091178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38.311534784767339</c:v>
                </c:pt>
                <c:pt idx="21">
                  <c:v>38.950715668458805</c:v>
                </c:pt>
                <c:pt idx="22">
                  <c:v>38.420074708660572</c:v>
                </c:pt>
                <c:pt idx="23">
                  <c:v>39.610617528510673</c:v>
                </c:pt>
                <c:pt idx="24">
                  <c:v>39.979691547475902</c:v>
                </c:pt>
                <c:pt idx="25">
                  <c:v>41.514279493202835</c:v>
                </c:pt>
                <c:pt idx="26">
                  <c:v>39.497225996853437</c:v>
                </c:pt>
                <c:pt idx="27">
                  <c:v>42.749344352807135</c:v>
                </c:pt>
                <c:pt idx="28">
                  <c:v>42.705263897594989</c:v>
                </c:pt>
                <c:pt idx="29">
                  <c:v>43.778838944852914</c:v>
                </c:pt>
                <c:pt idx="30">
                  <c:v>44.241287313314437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1"/>
  <sheetViews>
    <sheetView tabSelected="1" topLeftCell="A94" zoomScaleNormal="100" workbookViewId="0">
      <selection activeCell="B104" sqref="B10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1" t="s">
        <v>235</v>
      </c>
      <c r="C1" s="842"/>
      <c r="D1" s="843"/>
      <c r="E1" s="844"/>
      <c r="F1" s="845"/>
      <c r="G1" s="846"/>
      <c r="H1" s="845"/>
      <c r="I1" s="847"/>
      <c r="J1" s="848"/>
      <c r="K1" s="1186" t="s">
        <v>26</v>
      </c>
      <c r="L1" s="610"/>
      <c r="M1" s="1188" t="s">
        <v>27</v>
      </c>
      <c r="N1" s="442"/>
      <c r="P1" s="97" t="s">
        <v>38</v>
      </c>
      <c r="Q1" s="1166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0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87"/>
      <c r="L2" s="611" t="s">
        <v>29</v>
      </c>
      <c r="M2" s="1189"/>
      <c r="N2" s="443" t="s">
        <v>29</v>
      </c>
      <c r="O2" s="559" t="s">
        <v>30</v>
      </c>
      <c r="P2" s="98" t="s">
        <v>39</v>
      </c>
      <c r="Q2" s="1167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1">
        <f>PIERNA!E3</f>
        <v>0</v>
      </c>
      <c r="F3" s="664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2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4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6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3">
        <v>2021308</v>
      </c>
      <c r="P4" s="1096">
        <v>4060</v>
      </c>
      <c r="Q4" s="868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4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6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3">
        <v>2021309</v>
      </c>
      <c r="P5" s="1096">
        <v>4060</v>
      </c>
      <c r="Q5" s="868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4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6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4">
        <v>852660</v>
      </c>
      <c r="P6" s="1096">
        <v>3886</v>
      </c>
      <c r="Q6" s="869">
        <f>30377.45*19.98</f>
        <v>606941.451</v>
      </c>
      <c r="R6" s="597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4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6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4">
        <v>853742</v>
      </c>
      <c r="P7" s="1096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4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6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4">
        <v>2022023</v>
      </c>
      <c r="P8" s="1096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4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5">
        <v>11151</v>
      </c>
      <c r="L9" s="1036" t="s">
        <v>297</v>
      </c>
      <c r="M9" s="1035">
        <v>30160</v>
      </c>
      <c r="N9" s="1037" t="s">
        <v>157</v>
      </c>
      <c r="O9" s="550">
        <v>2022024</v>
      </c>
      <c r="P9" s="1096">
        <v>4002</v>
      </c>
      <c r="Q9" s="937">
        <f>31652.04*20.115</f>
        <v>636680.78460000001</v>
      </c>
      <c r="R9" s="938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4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5" t="s">
        <v>273</v>
      </c>
      <c r="K10" s="1035">
        <v>12151</v>
      </c>
      <c r="L10" s="1036" t="s">
        <v>157</v>
      </c>
      <c r="M10" s="1035">
        <v>30160</v>
      </c>
      <c r="N10" s="1037" t="s">
        <v>157</v>
      </c>
      <c r="O10" s="550">
        <v>2022025</v>
      </c>
      <c r="P10" s="1096">
        <v>4089</v>
      </c>
      <c r="Q10" s="937">
        <f>32196.49*20.115</f>
        <v>647632.39634999994</v>
      </c>
      <c r="R10" s="938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4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1129">
        <v>4031</v>
      </c>
      <c r="Q11" s="937">
        <f>31966.2*19.98</f>
        <v>638684.67599999998</v>
      </c>
      <c r="R11" s="938" t="s">
        <v>152</v>
      </c>
      <c r="S11" s="65">
        <f t="shared" si="0"/>
        <v>688356.67599999998</v>
      </c>
      <c r="T11" s="65">
        <f>S11/H11+0.1</f>
        <v>36.479603942604975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4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1129">
        <v>4031</v>
      </c>
      <c r="Q12" s="937">
        <f>32259.7*19.98</f>
        <v>644548.80599999998</v>
      </c>
      <c r="R12" s="938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4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1129">
        <v>4060</v>
      </c>
      <c r="Q13" s="551">
        <f>31648*20.18</f>
        <v>638656.64</v>
      </c>
      <c r="R13" s="549" t="s">
        <v>300</v>
      </c>
      <c r="S13" s="65">
        <f t="shared" si="0"/>
        <v>688357.64</v>
      </c>
      <c r="T13" s="65">
        <f t="shared" si="5"/>
        <v>36.505678244480059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4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1129">
        <v>4002</v>
      </c>
      <c r="Q14" s="939">
        <f>31885.28*19.925</f>
        <v>635314.20400000003</v>
      </c>
      <c r="R14" s="1034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4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1129">
        <v>3944</v>
      </c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4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5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1129">
        <v>3915</v>
      </c>
      <c r="Q16" s="937">
        <f>31149.18*19.925</f>
        <v>620647.41150000005</v>
      </c>
      <c r="R16" s="938" t="s">
        <v>296</v>
      </c>
      <c r="S16" s="65">
        <f t="shared" si="0"/>
        <v>670363.41150000005</v>
      </c>
      <c r="T16" s="65">
        <f t="shared" si="5"/>
        <v>35.176939140153962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4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1129">
        <v>3915</v>
      </c>
      <c r="Q17" s="937">
        <f>31103.21*19.925</f>
        <v>619731.45924999996</v>
      </c>
      <c r="R17" s="1034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7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4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1"/>
      <c r="M18" s="545"/>
      <c r="N18" s="547"/>
      <c r="O18" s="1045">
        <v>1372</v>
      </c>
      <c r="P18" s="1089" t="s">
        <v>295</v>
      </c>
      <c r="Q18" s="868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4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7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1130">
        <v>3920.8</v>
      </c>
      <c r="Q19" s="868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4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1129">
        <v>3973</v>
      </c>
      <c r="Q20" s="868">
        <f>31398.73*20.18</f>
        <v>633626.37139999995</v>
      </c>
      <c r="R20" s="555" t="s">
        <v>300</v>
      </c>
      <c r="S20" s="65">
        <f t="shared" si="0"/>
        <v>681090.37139999995</v>
      </c>
      <c r="T20" s="65">
        <f>S20/H20+0.1</f>
        <v>36.39230190549268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4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1129">
        <v>4002</v>
      </c>
      <c r="Q21" s="868">
        <f>31625.64*20.135</f>
        <v>636782.26140000008</v>
      </c>
      <c r="R21" s="555" t="s">
        <v>301</v>
      </c>
      <c r="S21" s="65">
        <f t="shared" si="0"/>
        <v>685575.26140000008</v>
      </c>
      <c r="T21" s="65">
        <f>S21/H21</f>
        <v>36.268833991091178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87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7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88" t="s">
        <v>322</v>
      </c>
      <c r="K22" s="545"/>
      <c r="L22" s="546"/>
      <c r="M22" s="545"/>
      <c r="N22" s="547"/>
      <c r="O22" s="561" t="s">
        <v>322</v>
      </c>
      <c r="P22" s="1089" t="s">
        <v>295</v>
      </c>
      <c r="Q22" s="868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7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1138">
        <v>4263</v>
      </c>
      <c r="Q23" s="868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7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1138">
        <v>4234</v>
      </c>
      <c r="Q24" s="868">
        <f>34089.87*19.784</f>
        <v>674433.98808000004</v>
      </c>
      <c r="R24" s="555" t="s">
        <v>328</v>
      </c>
      <c r="S24" s="65">
        <f t="shared" si="0"/>
        <v>723458.98808000004</v>
      </c>
      <c r="T24" s="65">
        <f t="shared" si="4"/>
        <v>38.311534784767339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4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7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1139">
        <v>4321</v>
      </c>
      <c r="Q25" s="868">
        <f>34557.08*19.86</f>
        <v>686303.60880000005</v>
      </c>
      <c r="R25" s="531" t="s">
        <v>305</v>
      </c>
      <c r="S25" s="65">
        <f t="shared" si="0"/>
        <v>735415.60880000005</v>
      </c>
      <c r="T25" s="65">
        <f>S25/H25</f>
        <v>38.950715668458805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5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7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1138">
        <v>4234</v>
      </c>
      <c r="Q26" s="868">
        <f>33437.17*20.035</f>
        <v>669913.70094999997</v>
      </c>
      <c r="R26" s="555" t="s">
        <v>327</v>
      </c>
      <c r="S26" s="65">
        <f t="shared" si="0"/>
        <v>717888.70094999997</v>
      </c>
      <c r="T26" s="65">
        <f>S26/H26</f>
        <v>38.420074708660572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7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1139">
        <v>4379</v>
      </c>
      <c r="Q27" s="868">
        <f>35381.3*19.805</f>
        <v>700726.64650000003</v>
      </c>
      <c r="R27" s="555" t="s">
        <v>294</v>
      </c>
      <c r="S27" s="65">
        <f>Q27+M27+K27+P27</f>
        <v>748846.64650000003</v>
      </c>
      <c r="T27" s="65">
        <f>S27/H27</f>
        <v>39.610617528510673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7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1138">
        <v>4350</v>
      </c>
      <c r="Q28" s="868">
        <f>34453.91*20.035</f>
        <v>690284.08685000008</v>
      </c>
      <c r="R28" s="531" t="s">
        <v>327</v>
      </c>
      <c r="S28" s="65">
        <f t="shared" si="0"/>
        <v>740425.08685000008</v>
      </c>
      <c r="T28" s="65">
        <f>S28/H28</f>
        <v>39.979691547475902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7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1138">
        <v>4541.3999999999996</v>
      </c>
      <c r="Q29" s="868">
        <f>36057.84*20.33</f>
        <v>733055.88719999988</v>
      </c>
      <c r="R29" s="531" t="s">
        <v>508</v>
      </c>
      <c r="S29" s="65">
        <f t="shared" si="0"/>
        <v>783238.2871999999</v>
      </c>
      <c r="T29" s="65">
        <f>S29/H29</f>
        <v>41.514279493202835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2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799">
        <f>PIERNA!JO5</f>
        <v>18794.849999999999</v>
      </c>
      <c r="G30" s="800">
        <f>PIERNA!JP5</f>
        <v>21</v>
      </c>
      <c r="H30" s="801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1138">
        <v>4466</v>
      </c>
      <c r="Q30" s="868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1" t="str">
        <f>PIERNA!JV5</f>
        <v>Seaboard</v>
      </c>
      <c r="D31" s="524" t="str">
        <f>PIERNA!JW5</f>
        <v>PED. 81219262</v>
      </c>
      <c r="E31" s="440">
        <f>PIERNA!JX5</f>
        <v>44677</v>
      </c>
      <c r="F31" s="799">
        <f>PIERNA!JY5</f>
        <v>19065.91</v>
      </c>
      <c r="G31" s="800">
        <f>PIERNA!JZ5</f>
        <v>21</v>
      </c>
      <c r="H31" s="801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1138">
        <v>4756</v>
      </c>
      <c r="Q31" s="868">
        <f>38537.48*19.863</f>
        <v>765469.96524000005</v>
      </c>
      <c r="R31" s="531" t="s">
        <v>539</v>
      </c>
      <c r="S31" s="65">
        <f t="shared" si="0"/>
        <v>816026.96524000005</v>
      </c>
      <c r="T31" s="65">
        <f t="shared" si="4"/>
        <v>42.749344352807135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799">
        <f>PIERNA!KI5</f>
        <v>18911.88</v>
      </c>
      <c r="G32" s="800">
        <f>PIERNA!KJ5</f>
        <v>21</v>
      </c>
      <c r="H32" s="801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1138">
        <v>4738.6000000000004</v>
      </c>
      <c r="Q32" s="868">
        <f>38397.69*19.863</f>
        <v>762693.31647000008</v>
      </c>
      <c r="R32" s="531" t="s">
        <v>539</v>
      </c>
      <c r="S32" s="65">
        <f>Q32+M32+K32+P32</f>
        <v>812222.91647000005</v>
      </c>
      <c r="T32" s="65">
        <f t="shared" si="4"/>
        <v>42.705263897594989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2">
        <f>PIERNA!KS5</f>
        <v>18554.240000000002</v>
      </c>
      <c r="G33" s="803">
        <f>PIERNA!KT5</f>
        <v>20</v>
      </c>
      <c r="H33" s="801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1140">
        <v>4738.6000000000004</v>
      </c>
      <c r="Q33" s="868">
        <f>37175.37*20.45</f>
        <v>760236.31650000007</v>
      </c>
      <c r="R33" s="531" t="s">
        <v>536</v>
      </c>
      <c r="S33" s="65">
        <f>Q33+M33+K33+P33</f>
        <v>810615.91650000005</v>
      </c>
      <c r="T33" s="65">
        <f t="shared" si="4"/>
        <v>43.778838944852914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2">
        <f>PIERNA!F34</f>
        <v>18745.28</v>
      </c>
      <c r="G34" s="803">
        <f>PIERNA!G34</f>
        <v>20</v>
      </c>
      <c r="H34" s="801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5">
        <v>895110</v>
      </c>
      <c r="P34" s="1140">
        <v>4930</v>
      </c>
      <c r="Q34" s="869">
        <f>38343.71*20.505</f>
        <v>786237.77354999993</v>
      </c>
      <c r="R34" s="597" t="s">
        <v>533</v>
      </c>
      <c r="S34" s="65">
        <f>Q34+M34+K34+P34</f>
        <v>834658.77354999993</v>
      </c>
      <c r="T34" s="65">
        <f t="shared" si="4"/>
        <v>44.241287313314437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2">
        <f>PIERNA!F35</f>
        <v>18929.88</v>
      </c>
      <c r="G35" s="804">
        <f>PIERNA!G35</f>
        <v>21</v>
      </c>
      <c r="H35" s="801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5">
        <v>2031785</v>
      </c>
      <c r="P35" s="1140">
        <v>4785</v>
      </c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2">
        <f>PIERNA!F36</f>
        <v>18624.72</v>
      </c>
      <c r="G36" s="804">
        <f>PIERNA!G36</f>
        <v>21</v>
      </c>
      <c r="H36" s="801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5">
        <v>2032677</v>
      </c>
      <c r="P36" s="1140">
        <v>4930</v>
      </c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7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141">
        <v>0</v>
      </c>
      <c r="Q37" s="1117">
        <v>795203.71</v>
      </c>
      <c r="R37" s="1118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5" t="str">
        <f>PIERNA!D38</f>
        <v>PED. 81398698</v>
      </c>
      <c r="E38" s="251">
        <f>PIERNA!E38</f>
        <v>44680</v>
      </c>
      <c r="F38" s="806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1138">
        <v>4930</v>
      </c>
      <c r="Q38" s="868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5">
        <f>PIERNA!D39</f>
        <v>0</v>
      </c>
      <c r="E39" s="251">
        <f>PIERNA!E39</f>
        <v>0</v>
      </c>
      <c r="F39" s="80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5">
        <f>PIERNA!D40</f>
        <v>0</v>
      </c>
      <c r="E40" s="251">
        <f>PIERNA!E40</f>
        <v>0</v>
      </c>
      <c r="F40" s="80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5">
        <f>PIERNA!D41</f>
        <v>0</v>
      </c>
      <c r="E41" s="251">
        <f>PIERNA!E41</f>
        <v>0</v>
      </c>
      <c r="F41" s="80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2">
        <f>PIERNA!C42</f>
        <v>0</v>
      </c>
      <c r="D42" s="849">
        <f>PIERNA!D42</f>
        <v>0</v>
      </c>
      <c r="E42" s="251">
        <f>PIERNA!E42</f>
        <v>0</v>
      </c>
      <c r="F42" s="667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7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49">
        <f>PIERNA!D44</f>
        <v>0</v>
      </c>
      <c r="E44" s="251">
        <f>PIERNA!E44</f>
        <v>0</v>
      </c>
      <c r="F44" s="667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49">
        <f>PIERNA!D45</f>
        <v>0</v>
      </c>
      <c r="E45" s="251">
        <f>PIERNA!E45</f>
        <v>0</v>
      </c>
      <c r="F45" s="667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4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4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4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4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4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4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4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4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4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8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4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4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4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4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4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3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4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4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4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4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4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4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4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4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4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4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4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4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3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4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4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4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4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4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4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4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4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4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4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4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4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4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4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4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4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4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4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4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4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4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4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4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4"/>
      <c r="G96" s="168"/>
      <c r="H96" s="511"/>
      <c r="I96" s="105"/>
      <c r="J96" s="469"/>
      <c r="K96" s="289"/>
      <c r="L96" s="295"/>
      <c r="M96" s="269"/>
      <c r="N96" s="493"/>
      <c r="O96" s="563"/>
      <c r="P96" s="674"/>
      <c r="Q96" s="870"/>
      <c r="R96" s="651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4"/>
      <c r="G97" s="168"/>
      <c r="H97" s="511"/>
      <c r="I97" s="105"/>
      <c r="J97" s="652"/>
      <c r="K97" s="545"/>
      <c r="L97" s="546"/>
      <c r="M97" s="545"/>
      <c r="N97" s="547"/>
      <c r="O97" s="692"/>
      <c r="P97" s="692"/>
      <c r="Q97" s="867"/>
      <c r="R97" s="692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60</v>
      </c>
      <c r="B98" s="723" t="s">
        <v>111</v>
      </c>
      <c r="C98" s="723" t="s">
        <v>146</v>
      </c>
      <c r="D98" s="723"/>
      <c r="E98" s="959">
        <v>44649</v>
      </c>
      <c r="F98" s="1024">
        <v>20</v>
      </c>
      <c r="G98" s="723">
        <v>1</v>
      </c>
      <c r="H98" s="1025">
        <v>20</v>
      </c>
      <c r="I98" s="700">
        <f t="shared" ref="I98:I108" si="18">H98-F98</f>
        <v>0</v>
      </c>
      <c r="J98" s="652"/>
      <c r="K98" s="543"/>
      <c r="L98" s="569"/>
      <c r="M98" s="543"/>
      <c r="N98" s="543"/>
      <c r="O98" s="962" t="s">
        <v>147</v>
      </c>
      <c r="P98" s="544"/>
      <c r="Q98" s="871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61</v>
      </c>
      <c r="B99" s="1015" t="s">
        <v>149</v>
      </c>
      <c r="C99" s="723" t="s">
        <v>132</v>
      </c>
      <c r="D99" s="723"/>
      <c r="E99" s="959">
        <v>44650</v>
      </c>
      <c r="F99" s="1024">
        <v>17458.669999999998</v>
      </c>
      <c r="G99" s="723">
        <v>590</v>
      </c>
      <c r="H99" s="1025">
        <v>17458.669999999998</v>
      </c>
      <c r="I99" s="700">
        <f t="shared" si="18"/>
        <v>0</v>
      </c>
      <c r="J99" s="813"/>
      <c r="K99" s="543"/>
      <c r="L99" s="569"/>
      <c r="M99" s="543"/>
      <c r="N99" s="782"/>
      <c r="O99" s="1053" t="s">
        <v>325</v>
      </c>
      <c r="P99" s="544"/>
      <c r="Q99" s="871">
        <v>2330731.7799999998</v>
      </c>
      <c r="R99" s="762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62</v>
      </c>
      <c r="B100" s="1178" t="s">
        <v>128</v>
      </c>
      <c r="C100" s="1040" t="s">
        <v>91</v>
      </c>
      <c r="D100" s="723"/>
      <c r="E100" s="1181">
        <v>44650</v>
      </c>
      <c r="F100" s="1024">
        <v>504.88</v>
      </c>
      <c r="G100" s="723">
        <v>17</v>
      </c>
      <c r="H100" s="1025">
        <v>504.88</v>
      </c>
      <c r="I100" s="700">
        <f t="shared" si="18"/>
        <v>0</v>
      </c>
      <c r="J100" s="652"/>
      <c r="K100" s="543"/>
      <c r="L100" s="569"/>
      <c r="M100" s="543"/>
      <c r="N100" s="820"/>
      <c r="O100" s="1184">
        <v>17789</v>
      </c>
      <c r="P100" s="1008"/>
      <c r="Q100" s="1044">
        <v>34331.839999999997</v>
      </c>
      <c r="R100" s="1217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63</v>
      </c>
      <c r="B101" s="1179"/>
      <c r="C101" s="1041" t="s">
        <v>110</v>
      </c>
      <c r="D101" s="723"/>
      <c r="E101" s="1182"/>
      <c r="F101" s="1024">
        <v>1964.49</v>
      </c>
      <c r="G101" s="723">
        <v>69</v>
      </c>
      <c r="H101" s="1025">
        <v>1964.49</v>
      </c>
      <c r="I101" s="700">
        <f>H101-F101</f>
        <v>0</v>
      </c>
      <c r="J101" s="825"/>
      <c r="K101" s="543"/>
      <c r="L101" s="569"/>
      <c r="M101" s="543"/>
      <c r="N101" s="820"/>
      <c r="O101" s="1185"/>
      <c r="P101" s="1043"/>
      <c r="Q101" s="1044">
        <v>104117.97</v>
      </c>
      <c r="R101" s="1218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64</v>
      </c>
      <c r="B102" s="1179"/>
      <c r="C102" s="1042" t="s">
        <v>150</v>
      </c>
      <c r="D102" s="723"/>
      <c r="E102" s="1182"/>
      <c r="F102" s="1024">
        <v>506.1</v>
      </c>
      <c r="G102" s="723">
        <v>28</v>
      </c>
      <c r="H102" s="1025">
        <v>506.1</v>
      </c>
      <c r="I102" s="700">
        <f t="shared" si="18"/>
        <v>0</v>
      </c>
      <c r="J102" s="652"/>
      <c r="K102" s="543"/>
      <c r="L102" s="569"/>
      <c r="M102" s="543"/>
      <c r="N102" s="820"/>
      <c r="O102" s="1185"/>
      <c r="P102" s="1043"/>
      <c r="Q102" s="1044">
        <v>50610</v>
      </c>
      <c r="R102" s="1218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65</v>
      </c>
      <c r="B103" s="1180"/>
      <c r="C103" s="1012" t="s">
        <v>79</v>
      </c>
      <c r="D103" s="723"/>
      <c r="E103" s="1183"/>
      <c r="F103" s="1024">
        <v>188.81</v>
      </c>
      <c r="G103" s="723">
        <v>7</v>
      </c>
      <c r="H103" s="1025">
        <v>188.81</v>
      </c>
      <c r="I103" s="700">
        <f t="shared" si="18"/>
        <v>0</v>
      </c>
      <c r="J103" s="652"/>
      <c r="K103" s="543"/>
      <c r="L103" s="709"/>
      <c r="M103" s="543"/>
      <c r="N103" s="708"/>
      <c r="O103" s="1185"/>
      <c r="P103" s="1043"/>
      <c r="Q103" s="1044">
        <v>4909.0600000000004</v>
      </c>
      <c r="R103" s="1219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30" customHeight="1" thickTop="1" thickBot="1" x14ac:dyDescent="0.3">
      <c r="A104" s="100">
        <v>66</v>
      </c>
      <c r="B104" s="1056" t="s">
        <v>149</v>
      </c>
      <c r="C104" s="1012" t="s">
        <v>367</v>
      </c>
      <c r="D104" s="723"/>
      <c r="E104" s="1052">
        <v>44650</v>
      </c>
      <c r="F104" s="1024">
        <v>17458.669999999998</v>
      </c>
      <c r="G104" s="723">
        <v>590</v>
      </c>
      <c r="H104" s="1025">
        <v>17458.669999999998</v>
      </c>
      <c r="I104" s="700">
        <f t="shared" si="18"/>
        <v>0</v>
      </c>
      <c r="J104" s="652"/>
      <c r="K104" s="543"/>
      <c r="L104" s="709"/>
      <c r="M104" s="543"/>
      <c r="N104" s="708"/>
      <c r="O104" s="1132"/>
      <c r="P104" s="1043"/>
      <c r="Q104" s="1044"/>
      <c r="R104" s="1133"/>
      <c r="S104" s="65">
        <f t="shared" si="15"/>
        <v>0</v>
      </c>
      <c r="T104" s="183">
        <f t="shared" si="19"/>
        <v>0</v>
      </c>
    </row>
    <row r="105" spans="1:20" s="159" customFormat="1" ht="28.5" customHeight="1" x14ac:dyDescent="0.25">
      <c r="A105" s="100">
        <v>67</v>
      </c>
      <c r="B105" s="1152" t="s">
        <v>128</v>
      </c>
      <c r="C105" s="723" t="s">
        <v>258</v>
      </c>
      <c r="D105" s="723"/>
      <c r="E105" s="1168">
        <v>44656</v>
      </c>
      <c r="F105" s="1025">
        <v>1108.29</v>
      </c>
      <c r="G105" s="723">
        <v>54</v>
      </c>
      <c r="H105" s="1025">
        <v>1108.29</v>
      </c>
      <c r="I105" s="780">
        <f t="shared" si="18"/>
        <v>0</v>
      </c>
      <c r="J105" s="652"/>
      <c r="K105" s="543"/>
      <c r="L105" s="569"/>
      <c r="M105" s="543"/>
      <c r="N105" s="820"/>
      <c r="O105" s="1171">
        <v>17814</v>
      </c>
      <c r="P105" s="1008"/>
      <c r="Q105" s="1044">
        <v>75363.72</v>
      </c>
      <c r="R105" s="1220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52"/>
      <c r="C106" s="723" t="s">
        <v>279</v>
      </c>
      <c r="D106" s="723"/>
      <c r="E106" s="1169"/>
      <c r="F106" s="1025">
        <v>858.56</v>
      </c>
      <c r="G106" s="723">
        <v>35</v>
      </c>
      <c r="H106" s="1025">
        <v>858.56</v>
      </c>
      <c r="I106" s="726">
        <f t="shared" si="18"/>
        <v>0</v>
      </c>
      <c r="J106" s="652"/>
      <c r="K106" s="543"/>
      <c r="L106" s="569"/>
      <c r="M106" s="543"/>
      <c r="N106" s="820"/>
      <c r="O106" s="1171"/>
      <c r="P106" s="1009"/>
      <c r="Q106" s="1038">
        <v>42928</v>
      </c>
      <c r="R106" s="1220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52"/>
      <c r="C107" s="723" t="s">
        <v>150</v>
      </c>
      <c r="D107" s="723"/>
      <c r="E107" s="1170"/>
      <c r="F107" s="1025">
        <v>185.78</v>
      </c>
      <c r="G107" s="723">
        <v>8</v>
      </c>
      <c r="H107" s="1025">
        <v>185.78</v>
      </c>
      <c r="I107" s="278">
        <f t="shared" si="18"/>
        <v>0</v>
      </c>
      <c r="J107" s="652"/>
      <c r="K107" s="543"/>
      <c r="L107" s="569"/>
      <c r="M107" s="543"/>
      <c r="N107" s="820"/>
      <c r="O107" s="1171"/>
      <c r="P107" s="1009"/>
      <c r="Q107" s="1038">
        <v>18578</v>
      </c>
      <c r="R107" s="1221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72" t="s">
        <v>111</v>
      </c>
      <c r="C108" s="1010" t="s">
        <v>44</v>
      </c>
      <c r="D108" s="723"/>
      <c r="E108" s="1168">
        <v>44658</v>
      </c>
      <c r="F108" s="1025">
        <v>1961.28</v>
      </c>
      <c r="G108" s="723">
        <v>432</v>
      </c>
      <c r="H108" s="1025">
        <v>1961.28</v>
      </c>
      <c r="I108" s="278">
        <f t="shared" si="18"/>
        <v>0</v>
      </c>
      <c r="J108" s="652"/>
      <c r="K108" s="543"/>
      <c r="L108" s="569"/>
      <c r="M108" s="543"/>
      <c r="N108" s="820"/>
      <c r="O108" s="1175" t="s">
        <v>282</v>
      </c>
      <c r="P108" s="1013"/>
      <c r="Q108" s="1038">
        <v>121599.36</v>
      </c>
      <c r="R108" s="1216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73"/>
      <c r="C109" s="1012" t="s">
        <v>280</v>
      </c>
      <c r="D109" s="723"/>
      <c r="E109" s="1169"/>
      <c r="F109" s="1025">
        <v>100</v>
      </c>
      <c r="G109" s="723">
        <v>10</v>
      </c>
      <c r="H109" s="1025">
        <v>100</v>
      </c>
      <c r="I109" s="278">
        <f t="shared" ref="I109:I112" si="20">H109-F109</f>
        <v>0</v>
      </c>
      <c r="J109" s="652"/>
      <c r="K109" s="543"/>
      <c r="L109" s="569"/>
      <c r="M109" s="543"/>
      <c r="N109" s="820"/>
      <c r="O109" s="1176"/>
      <c r="P109" s="1009"/>
      <c r="Q109" s="1038">
        <v>8500</v>
      </c>
      <c r="R109" s="1216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74"/>
      <c r="C110" s="1012" t="s">
        <v>281</v>
      </c>
      <c r="D110" s="723"/>
      <c r="E110" s="1170"/>
      <c r="F110" s="1025">
        <v>160</v>
      </c>
      <c r="G110" s="723">
        <v>16</v>
      </c>
      <c r="H110" s="1025">
        <v>160</v>
      </c>
      <c r="I110" s="437">
        <f t="shared" si="20"/>
        <v>0</v>
      </c>
      <c r="J110" s="653"/>
      <c r="K110" s="543"/>
      <c r="L110" s="569"/>
      <c r="M110" s="543"/>
      <c r="N110" s="820"/>
      <c r="O110" s="1177"/>
      <c r="P110" s="1009"/>
      <c r="Q110" s="1038">
        <v>16800</v>
      </c>
      <c r="R110" s="1215"/>
      <c r="S110" s="729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1" t="s">
        <v>283</v>
      </c>
      <c r="C111" s="723" t="s">
        <v>284</v>
      </c>
      <c r="D111" s="723"/>
      <c r="E111" s="1014">
        <v>44658</v>
      </c>
      <c r="F111" s="1025">
        <v>554.13</v>
      </c>
      <c r="G111" s="723">
        <v>30</v>
      </c>
      <c r="H111" s="1025">
        <v>554.13</v>
      </c>
      <c r="I111" s="437">
        <f t="shared" si="20"/>
        <v>0</v>
      </c>
      <c r="J111" s="653"/>
      <c r="K111" s="543"/>
      <c r="L111" s="569"/>
      <c r="M111" s="543"/>
      <c r="N111" s="820"/>
      <c r="O111" s="1032">
        <v>968</v>
      </c>
      <c r="P111" s="1033" t="s">
        <v>295</v>
      </c>
      <c r="Q111" s="867">
        <v>77578.2</v>
      </c>
      <c r="R111" s="1039" t="s">
        <v>294</v>
      </c>
      <c r="S111" s="729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3" t="s">
        <v>283</v>
      </c>
      <c r="C112" s="723" t="s">
        <v>287</v>
      </c>
      <c r="D112" s="723"/>
      <c r="E112" s="1014">
        <v>44659</v>
      </c>
      <c r="F112" s="1025">
        <v>505</v>
      </c>
      <c r="G112" s="723">
        <v>37</v>
      </c>
      <c r="H112" s="1025">
        <v>505</v>
      </c>
      <c r="I112" s="437">
        <f t="shared" si="20"/>
        <v>0</v>
      </c>
      <c r="J112" s="653"/>
      <c r="K112" s="543"/>
      <c r="L112" s="569"/>
      <c r="M112" s="543"/>
      <c r="N112" s="820"/>
      <c r="O112" s="783">
        <v>972</v>
      </c>
      <c r="P112" s="1033" t="s">
        <v>295</v>
      </c>
      <c r="Q112" s="867">
        <v>41915</v>
      </c>
      <c r="R112" s="692" t="s">
        <v>294</v>
      </c>
      <c r="S112" s="729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5" t="s">
        <v>71</v>
      </c>
      <c r="C113" s="517" t="s">
        <v>68</v>
      </c>
      <c r="D113" s="723"/>
      <c r="E113" s="1014">
        <v>44662</v>
      </c>
      <c r="F113" s="1025">
        <v>400.42</v>
      </c>
      <c r="G113" s="723">
        <v>34</v>
      </c>
      <c r="H113" s="1025">
        <v>400.42</v>
      </c>
      <c r="I113" s="105">
        <f t="shared" ref="I113:I189" si="23">H113-F113</f>
        <v>0</v>
      </c>
      <c r="J113" s="652"/>
      <c r="K113" s="543"/>
      <c r="L113" s="569"/>
      <c r="M113" s="543"/>
      <c r="N113" s="820"/>
      <c r="O113" s="1031" t="s">
        <v>289</v>
      </c>
      <c r="P113" s="888"/>
      <c r="Q113" s="867">
        <v>34996.71</v>
      </c>
      <c r="R113" s="1124" t="s">
        <v>508</v>
      </c>
      <c r="S113" s="729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72" t="s">
        <v>128</v>
      </c>
      <c r="C114" s="1010" t="s">
        <v>258</v>
      </c>
      <c r="D114" s="723"/>
      <c r="E114" s="1168">
        <v>44664</v>
      </c>
      <c r="F114" s="1025">
        <v>152.77000000000001</v>
      </c>
      <c r="G114" s="723">
        <v>7</v>
      </c>
      <c r="H114" s="1025">
        <v>152.77000000000001</v>
      </c>
      <c r="I114" s="105">
        <f t="shared" si="23"/>
        <v>0</v>
      </c>
      <c r="J114" s="652"/>
      <c r="K114" s="543"/>
      <c r="L114" s="569"/>
      <c r="M114" s="543"/>
      <c r="N114" s="820"/>
      <c r="O114" s="1190">
        <v>17843</v>
      </c>
      <c r="P114" s="1009"/>
      <c r="Q114" s="1125">
        <v>10388.36</v>
      </c>
      <c r="R114" s="1226" t="s">
        <v>622</v>
      </c>
      <c r="S114" s="729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73"/>
      <c r="C115" s="1012" t="s">
        <v>110</v>
      </c>
      <c r="D115" s="723"/>
      <c r="E115" s="1169"/>
      <c r="F115" s="1025">
        <v>519.55999999999995</v>
      </c>
      <c r="G115" s="723">
        <v>18</v>
      </c>
      <c r="H115" s="1025">
        <v>519.55999999999995</v>
      </c>
      <c r="I115" s="105">
        <f t="shared" si="23"/>
        <v>0</v>
      </c>
      <c r="J115" s="652"/>
      <c r="K115" s="543"/>
      <c r="L115" s="569"/>
      <c r="M115" s="543"/>
      <c r="N115" s="820"/>
      <c r="O115" s="1191"/>
      <c r="P115" s="1013"/>
      <c r="Q115" s="1125">
        <v>27017.119999999999</v>
      </c>
      <c r="R115" s="1227"/>
      <c r="S115" s="729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73"/>
      <c r="C116" s="1012" t="s">
        <v>79</v>
      </c>
      <c r="D116" s="723"/>
      <c r="E116" s="1169"/>
      <c r="F116" s="1025">
        <v>595.26</v>
      </c>
      <c r="G116" s="723">
        <v>20</v>
      </c>
      <c r="H116" s="1025">
        <v>595.26</v>
      </c>
      <c r="I116" s="105">
        <f t="shared" si="23"/>
        <v>0</v>
      </c>
      <c r="J116" s="654"/>
      <c r="K116" s="543"/>
      <c r="L116" s="569"/>
      <c r="M116" s="543"/>
      <c r="N116" s="944"/>
      <c r="O116" s="1191"/>
      <c r="P116" s="1009"/>
      <c r="Q116" s="1125">
        <v>19048.32</v>
      </c>
      <c r="R116" s="1227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74"/>
      <c r="C117" s="1012" t="s">
        <v>291</v>
      </c>
      <c r="D117" s="723"/>
      <c r="E117" s="1170"/>
      <c r="F117" s="1025">
        <v>5021.8</v>
      </c>
      <c r="G117" s="723">
        <v>172</v>
      </c>
      <c r="H117" s="1025">
        <v>5021.8</v>
      </c>
      <c r="I117" s="105">
        <f t="shared" si="23"/>
        <v>0</v>
      </c>
      <c r="J117" s="654"/>
      <c r="K117" s="543"/>
      <c r="L117" s="569"/>
      <c r="M117" s="543"/>
      <c r="N117" s="944"/>
      <c r="O117" s="1192"/>
      <c r="P117" s="1009"/>
      <c r="Q117" s="1125">
        <v>258622.7</v>
      </c>
      <c r="R117" s="1228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93" t="s">
        <v>111</v>
      </c>
      <c r="C118" s="1012" t="s">
        <v>280</v>
      </c>
      <c r="D118" s="723"/>
      <c r="E118" s="1168">
        <v>44665</v>
      </c>
      <c r="F118" s="1025">
        <v>100</v>
      </c>
      <c r="G118" s="723">
        <v>10</v>
      </c>
      <c r="H118" s="1025">
        <v>100</v>
      </c>
      <c r="I118" s="105">
        <f t="shared" si="23"/>
        <v>0</v>
      </c>
      <c r="J118" s="654"/>
      <c r="K118" s="543"/>
      <c r="L118" s="569"/>
      <c r="M118" s="543"/>
      <c r="N118" s="944"/>
      <c r="O118" s="1196" t="s">
        <v>304</v>
      </c>
      <c r="P118" s="1009"/>
      <c r="Q118" s="1038">
        <v>8500</v>
      </c>
      <c r="R118" s="1222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94"/>
      <c r="C119" s="1012" t="s">
        <v>292</v>
      </c>
      <c r="D119" s="723"/>
      <c r="E119" s="1169"/>
      <c r="F119" s="1025">
        <v>100</v>
      </c>
      <c r="G119" s="723">
        <v>10</v>
      </c>
      <c r="H119" s="1025">
        <v>100</v>
      </c>
      <c r="I119" s="105">
        <f t="shared" si="23"/>
        <v>0</v>
      </c>
      <c r="J119" s="654"/>
      <c r="K119" s="543"/>
      <c r="L119" s="569"/>
      <c r="M119" s="543"/>
      <c r="N119" s="944"/>
      <c r="O119" s="1176"/>
      <c r="P119" s="1009"/>
      <c r="Q119" s="1038">
        <v>10500</v>
      </c>
      <c r="R119" s="1222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82</v>
      </c>
      <c r="B120" s="1195"/>
      <c r="C120" s="1012" t="s">
        <v>293</v>
      </c>
      <c r="D120" s="723"/>
      <c r="E120" s="1169"/>
      <c r="F120" s="1025">
        <v>60</v>
      </c>
      <c r="G120" s="723">
        <v>3</v>
      </c>
      <c r="H120" s="1025">
        <v>60</v>
      </c>
      <c r="I120" s="105">
        <f t="shared" si="23"/>
        <v>0</v>
      </c>
      <c r="J120" s="654"/>
      <c r="K120" s="543"/>
      <c r="L120" s="569"/>
      <c r="M120" s="543"/>
      <c r="N120" s="944"/>
      <c r="O120" s="1177"/>
      <c r="P120" s="1009"/>
      <c r="Q120" s="1038">
        <v>9600</v>
      </c>
      <c r="R120" s="1223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83</v>
      </c>
      <c r="B121" s="1198" t="s">
        <v>128</v>
      </c>
      <c r="C121" s="1012" t="s">
        <v>258</v>
      </c>
      <c r="D121" s="1047"/>
      <c r="E121" s="1201">
        <v>44669</v>
      </c>
      <c r="F121" s="1048">
        <v>584.07000000000005</v>
      </c>
      <c r="G121" s="723">
        <v>20</v>
      </c>
      <c r="H121" s="1025">
        <v>584.07000000000005</v>
      </c>
      <c r="I121" s="105">
        <f t="shared" si="23"/>
        <v>0</v>
      </c>
      <c r="J121" s="654"/>
      <c r="K121" s="543"/>
      <c r="L121" s="569"/>
      <c r="M121" s="543"/>
      <c r="N121" s="944"/>
      <c r="O121" s="1206">
        <v>17859</v>
      </c>
      <c r="P121" s="1008"/>
      <c r="Q121" s="1044">
        <v>39716.76</v>
      </c>
      <c r="R121" s="1224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84</v>
      </c>
      <c r="B122" s="1199"/>
      <c r="C122" s="1012" t="s">
        <v>93</v>
      </c>
      <c r="D122" s="1047"/>
      <c r="E122" s="1202"/>
      <c r="F122" s="1048">
        <v>784.48</v>
      </c>
      <c r="G122" s="723">
        <v>31</v>
      </c>
      <c r="H122" s="1025">
        <v>784.48</v>
      </c>
      <c r="I122" s="105">
        <f t="shared" si="23"/>
        <v>0</v>
      </c>
      <c r="J122" s="654"/>
      <c r="K122" s="543"/>
      <c r="L122" s="569"/>
      <c r="M122" s="543"/>
      <c r="N122" s="944"/>
      <c r="O122" s="1207"/>
      <c r="P122" s="1008"/>
      <c r="Q122" s="1044">
        <v>40792.959999999999</v>
      </c>
      <c r="R122" s="1225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85</v>
      </c>
      <c r="B123" s="1199"/>
      <c r="C123" s="1012" t="s">
        <v>110</v>
      </c>
      <c r="D123" s="1047"/>
      <c r="E123" s="1202"/>
      <c r="F123" s="1048">
        <v>1893.1</v>
      </c>
      <c r="G123" s="723">
        <v>64</v>
      </c>
      <c r="H123" s="1025">
        <v>1893.1</v>
      </c>
      <c r="I123" s="105">
        <f t="shared" si="23"/>
        <v>0</v>
      </c>
      <c r="J123" s="654"/>
      <c r="K123" s="543"/>
      <c r="L123" s="569"/>
      <c r="M123" s="543"/>
      <c r="N123" s="944"/>
      <c r="O123" s="1207"/>
      <c r="P123" s="1049"/>
      <c r="Q123" s="1044">
        <v>102227.4</v>
      </c>
      <c r="R123" s="1225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86</v>
      </c>
      <c r="B124" s="1200"/>
      <c r="C124" s="1012" t="s">
        <v>79</v>
      </c>
      <c r="D124" s="1047"/>
      <c r="E124" s="1203"/>
      <c r="F124" s="1048">
        <v>996.93</v>
      </c>
      <c r="G124" s="723">
        <v>33</v>
      </c>
      <c r="H124" s="1025">
        <v>996.93</v>
      </c>
      <c r="I124" s="105">
        <f t="shared" si="23"/>
        <v>0</v>
      </c>
      <c r="J124" s="654"/>
      <c r="K124" s="543"/>
      <c r="L124" s="569"/>
      <c r="M124" s="543"/>
      <c r="N124" s="944"/>
      <c r="O124" s="1208"/>
      <c r="P124" s="1050"/>
      <c r="Q124" s="1044">
        <v>27914.04</v>
      </c>
      <c r="R124" s="1225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>
        <v>87</v>
      </c>
      <c r="B125" s="1209" t="s">
        <v>616</v>
      </c>
      <c r="C125" s="1042" t="s">
        <v>617</v>
      </c>
      <c r="D125" s="1212" t="s">
        <v>621</v>
      </c>
      <c r="E125" s="1123">
        <v>44669</v>
      </c>
      <c r="F125" s="1048">
        <v>924.2</v>
      </c>
      <c r="G125" s="723">
        <v>3</v>
      </c>
      <c r="H125" s="1025">
        <v>924.2</v>
      </c>
      <c r="I125" s="105">
        <f t="shared" si="23"/>
        <v>0</v>
      </c>
      <c r="J125" s="654"/>
      <c r="K125" s="543"/>
      <c r="L125" s="569"/>
      <c r="M125" s="543"/>
      <c r="N125" s="944"/>
      <c r="O125" s="1211" t="s">
        <v>619</v>
      </c>
      <c r="P125" s="1050"/>
      <c r="Q125" s="1044">
        <v>88722.6</v>
      </c>
      <c r="R125" s="1214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>
        <v>88</v>
      </c>
      <c r="B126" s="1210"/>
      <c r="C126" s="1042" t="s">
        <v>618</v>
      </c>
      <c r="D126" s="1213"/>
      <c r="E126" s="1123">
        <v>44669</v>
      </c>
      <c r="F126" s="1048">
        <v>174.4</v>
      </c>
      <c r="G126" s="723">
        <v>2</v>
      </c>
      <c r="H126" s="1025">
        <v>174.4</v>
      </c>
      <c r="I126" s="105">
        <f t="shared" si="23"/>
        <v>0</v>
      </c>
      <c r="J126" s="654"/>
      <c r="K126" s="543"/>
      <c r="L126" s="569"/>
      <c r="M126" s="543"/>
      <c r="N126" s="944"/>
      <c r="O126" s="1208"/>
      <c r="P126" s="1050"/>
      <c r="Q126" s="1044">
        <v>18486.400000000001</v>
      </c>
      <c r="R126" s="1215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89</v>
      </c>
      <c r="B127" s="1194" t="s">
        <v>71</v>
      </c>
      <c r="C127" s="1012" t="s">
        <v>68</v>
      </c>
      <c r="D127" s="723"/>
      <c r="E127" s="1084">
        <v>44673</v>
      </c>
      <c r="F127" s="1025">
        <v>1006.95</v>
      </c>
      <c r="G127" s="723">
        <v>85</v>
      </c>
      <c r="H127" s="1025">
        <v>1006.95</v>
      </c>
      <c r="I127" s="105">
        <f t="shared" si="23"/>
        <v>0</v>
      </c>
      <c r="J127" s="654"/>
      <c r="K127" s="543"/>
      <c r="L127" s="569"/>
      <c r="M127" s="543"/>
      <c r="N127" s="944"/>
      <c r="O127" s="1197" t="s">
        <v>505</v>
      </c>
      <c r="P127" s="1049"/>
      <c r="Q127" s="871">
        <v>88007.43</v>
      </c>
      <c r="R127" s="1204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90</v>
      </c>
      <c r="B128" s="1195"/>
      <c r="C128" s="1010" t="s">
        <v>504</v>
      </c>
      <c r="D128" s="723"/>
      <c r="E128" s="1085">
        <v>44673</v>
      </c>
      <c r="F128" s="1025">
        <v>204.59</v>
      </c>
      <c r="G128" s="723">
        <v>17</v>
      </c>
      <c r="H128" s="1025">
        <v>204.59</v>
      </c>
      <c r="I128" s="105">
        <f t="shared" si="23"/>
        <v>0</v>
      </c>
      <c r="J128" s="654"/>
      <c r="K128" s="543"/>
      <c r="L128" s="569"/>
      <c r="M128" s="543"/>
      <c r="N128" s="944"/>
      <c r="O128" s="1147"/>
      <c r="P128" s="1008"/>
      <c r="Q128" s="871">
        <v>18413.099999999999</v>
      </c>
      <c r="R128" s="1205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91</v>
      </c>
      <c r="B129" s="1011" t="s">
        <v>128</v>
      </c>
      <c r="C129" s="517" t="s">
        <v>79</v>
      </c>
      <c r="D129" s="723"/>
      <c r="E129" s="1085">
        <v>44673</v>
      </c>
      <c r="F129" s="1025">
        <v>839.97</v>
      </c>
      <c r="G129" s="723">
        <v>29</v>
      </c>
      <c r="H129" s="1025">
        <v>839.97</v>
      </c>
      <c r="I129" s="105">
        <f t="shared" si="23"/>
        <v>0</v>
      </c>
      <c r="J129" s="654"/>
      <c r="K129" s="543"/>
      <c r="L129" s="569"/>
      <c r="M129" s="543"/>
      <c r="N129" s="944"/>
      <c r="O129" s="1126">
        <v>17874</v>
      </c>
      <c r="P129" s="544"/>
      <c r="Q129" s="1120">
        <v>25199.1</v>
      </c>
      <c r="R129" s="1127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92</v>
      </c>
      <c r="B130" s="723" t="s">
        <v>313</v>
      </c>
      <c r="C130" s="723" t="s">
        <v>132</v>
      </c>
      <c r="D130" s="723"/>
      <c r="E130" s="1085">
        <v>44673</v>
      </c>
      <c r="F130" s="1025">
        <v>18506.88</v>
      </c>
      <c r="G130" s="723">
        <v>680</v>
      </c>
      <c r="H130" s="1025">
        <v>18506.88</v>
      </c>
      <c r="I130" s="105">
        <f t="shared" si="23"/>
        <v>0</v>
      </c>
      <c r="J130" s="654"/>
      <c r="K130" s="543"/>
      <c r="L130" s="569"/>
      <c r="M130" s="543"/>
      <c r="N130" s="949"/>
      <c r="O130" s="1094" t="s">
        <v>523</v>
      </c>
      <c r="P130" s="1122" t="s">
        <v>295</v>
      </c>
      <c r="Q130" s="1120">
        <v>958656.38</v>
      </c>
      <c r="R130" s="1121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93</v>
      </c>
      <c r="B131" s="1148" t="s">
        <v>283</v>
      </c>
      <c r="C131" s="517" t="s">
        <v>287</v>
      </c>
      <c r="D131" s="723"/>
      <c r="E131" s="1085">
        <v>44676</v>
      </c>
      <c r="F131" s="1025">
        <v>400</v>
      </c>
      <c r="G131" s="723">
        <v>40</v>
      </c>
      <c r="H131" s="1025">
        <v>400</v>
      </c>
      <c r="I131" s="105">
        <f t="shared" si="23"/>
        <v>0</v>
      </c>
      <c r="J131" s="665"/>
      <c r="K131" s="543"/>
      <c r="L131" s="569"/>
      <c r="M131" s="543"/>
      <c r="N131" s="950"/>
      <c r="O131" s="1150">
        <v>1010</v>
      </c>
      <c r="P131" s="1164" t="s">
        <v>295</v>
      </c>
      <c r="Q131" s="1119">
        <v>33600</v>
      </c>
      <c r="R131" s="1162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94</v>
      </c>
      <c r="B132" s="1149"/>
      <c r="C132" s="723" t="s">
        <v>98</v>
      </c>
      <c r="D132" s="723"/>
      <c r="E132" s="1085">
        <v>44676</v>
      </c>
      <c r="F132" s="1025">
        <v>500</v>
      </c>
      <c r="G132" s="723">
        <v>50</v>
      </c>
      <c r="H132" s="1025">
        <v>500</v>
      </c>
      <c r="I132" s="105">
        <f t="shared" si="23"/>
        <v>0</v>
      </c>
      <c r="J132" s="665"/>
      <c r="K132" s="543"/>
      <c r="L132" s="569"/>
      <c r="M132" s="543"/>
      <c r="N132" s="951"/>
      <c r="O132" s="1151"/>
      <c r="P132" s="1165"/>
      <c r="Q132" s="1119">
        <v>24250</v>
      </c>
      <c r="R132" s="1163"/>
      <c r="S132" s="65">
        <f t="shared" si="15"/>
        <v>24250</v>
      </c>
      <c r="T132" s="65">
        <f>S132/H132</f>
        <v>48.5</v>
      </c>
    </row>
    <row r="133" spans="1:20" s="159" customFormat="1" ht="26.25" thickBot="1" x14ac:dyDescent="0.3">
      <c r="A133" s="100">
        <v>95</v>
      </c>
      <c r="B133" s="1131" t="s">
        <v>616</v>
      </c>
      <c r="C133" s="1015" t="s">
        <v>617</v>
      </c>
      <c r="D133" s="1015"/>
      <c r="E133" s="1134">
        <v>44676</v>
      </c>
      <c r="F133" s="1026">
        <v>1201.4000000000001</v>
      </c>
      <c r="G133" s="1015">
        <v>3.5</v>
      </c>
      <c r="H133" s="1026">
        <v>1201.4000000000001</v>
      </c>
      <c r="I133" s="105">
        <f t="shared" si="23"/>
        <v>0</v>
      </c>
      <c r="J133" s="665"/>
      <c r="K133" s="543"/>
      <c r="L133" s="569"/>
      <c r="M133" s="543"/>
      <c r="N133" s="951"/>
      <c r="O133" s="1135" t="s">
        <v>625</v>
      </c>
      <c r="P133" s="1137"/>
      <c r="Q133" s="1119">
        <v>115334</v>
      </c>
      <c r="R133" s="1136" t="s">
        <v>626</v>
      </c>
      <c r="S133" s="65">
        <f t="shared" si="15"/>
        <v>115334</v>
      </c>
      <c r="T133" s="65">
        <f>S133/H133</f>
        <v>95.999667055102378</v>
      </c>
    </row>
    <row r="134" spans="1:20" s="159" customFormat="1" ht="19.5" customHeight="1" x14ac:dyDescent="0.25">
      <c r="A134" s="100">
        <v>96</v>
      </c>
      <c r="B134" s="1148" t="s">
        <v>128</v>
      </c>
      <c r="C134" s="1095" t="s">
        <v>91</v>
      </c>
      <c r="D134" s="1015"/>
      <c r="E134" s="1153">
        <v>44679</v>
      </c>
      <c r="F134" s="1026">
        <v>2405.6799999999998</v>
      </c>
      <c r="G134" s="1015">
        <v>87</v>
      </c>
      <c r="H134" s="1026">
        <v>2405.6799999999998</v>
      </c>
      <c r="I134" s="278">
        <f t="shared" si="23"/>
        <v>0</v>
      </c>
      <c r="J134" s="506"/>
      <c r="K134" s="543"/>
      <c r="L134" s="569"/>
      <c r="M134" s="543"/>
      <c r="N134" s="708"/>
      <c r="O134" s="1156">
        <v>17906</v>
      </c>
      <c r="P134" s="1008"/>
      <c r="Q134" s="1120">
        <v>163586.23999999999</v>
      </c>
      <c r="R134" s="1159" t="s">
        <v>624</v>
      </c>
      <c r="S134" s="65">
        <f t="shared" si="15"/>
        <v>163586.23999999999</v>
      </c>
      <c r="T134" s="65">
        <f t="shared" ref="T134" si="27">S134/H134</f>
        <v>68</v>
      </c>
    </row>
    <row r="135" spans="1:20" s="159" customFormat="1" ht="19.5" customHeight="1" x14ac:dyDescent="0.25">
      <c r="A135" s="100">
        <v>97</v>
      </c>
      <c r="B135" s="1152"/>
      <c r="C135" s="517" t="s">
        <v>258</v>
      </c>
      <c r="D135" s="517"/>
      <c r="E135" s="1154"/>
      <c r="F135" s="1027">
        <v>1022.39</v>
      </c>
      <c r="G135" s="517">
        <v>35</v>
      </c>
      <c r="H135" s="1027">
        <v>1022.39</v>
      </c>
      <c r="I135" s="278">
        <f t="shared" si="23"/>
        <v>0</v>
      </c>
      <c r="J135" s="506"/>
      <c r="K135" s="543"/>
      <c r="L135" s="569"/>
      <c r="M135" s="543"/>
      <c r="N135" s="708"/>
      <c r="O135" s="1157"/>
      <c r="P135" s="1008"/>
      <c r="Q135" s="1120">
        <v>69522.52</v>
      </c>
      <c r="R135" s="1160"/>
      <c r="S135" s="65">
        <f t="shared" ref="S135:S141" si="28">Q135+M135+K135</f>
        <v>69522.52</v>
      </c>
      <c r="T135" s="65">
        <f t="shared" ref="T135:T141" si="29">S135/H135</f>
        <v>68</v>
      </c>
    </row>
    <row r="136" spans="1:20" s="159" customFormat="1" ht="19.5" customHeight="1" thickBot="1" x14ac:dyDescent="0.3">
      <c r="A136" s="100">
        <v>98</v>
      </c>
      <c r="B136" s="1149"/>
      <c r="C136" s="517" t="s">
        <v>93</v>
      </c>
      <c r="D136" s="517"/>
      <c r="E136" s="1155"/>
      <c r="F136" s="1027">
        <v>2051.25</v>
      </c>
      <c r="G136" s="517">
        <v>72</v>
      </c>
      <c r="H136" s="1027">
        <v>2051.25</v>
      </c>
      <c r="I136" s="278">
        <f t="shared" si="23"/>
        <v>0</v>
      </c>
      <c r="J136" s="506"/>
      <c r="K136" s="543"/>
      <c r="L136" s="569"/>
      <c r="M136" s="764"/>
      <c r="N136" s="781"/>
      <c r="O136" s="1158"/>
      <c r="P136" s="1008"/>
      <c r="Q136" s="1120">
        <v>106665</v>
      </c>
      <c r="R136" s="1161"/>
      <c r="S136" s="65">
        <f t="shared" si="28"/>
        <v>106665</v>
      </c>
      <c r="T136" s="65">
        <f t="shared" si="29"/>
        <v>52</v>
      </c>
    </row>
    <row r="137" spans="1:20" s="159" customFormat="1" ht="29.25" thickBot="1" x14ac:dyDescent="0.3">
      <c r="A137" s="100">
        <v>99</v>
      </c>
      <c r="B137" s="517" t="s">
        <v>111</v>
      </c>
      <c r="C137" s="517" t="s">
        <v>529</v>
      </c>
      <c r="D137" s="517"/>
      <c r="E137" s="1086">
        <v>44679</v>
      </c>
      <c r="F137" s="1027">
        <v>150</v>
      </c>
      <c r="G137" s="517">
        <v>15</v>
      </c>
      <c r="H137" s="1027">
        <v>150</v>
      </c>
      <c r="I137" s="278">
        <f t="shared" si="23"/>
        <v>0</v>
      </c>
      <c r="J137" s="506"/>
      <c r="K137" s="543"/>
      <c r="L137" s="569"/>
      <c r="M137" s="543"/>
      <c r="N137" s="782"/>
      <c r="O137" s="1097" t="s">
        <v>530</v>
      </c>
      <c r="P137" s="544"/>
      <c r="Q137" s="871">
        <v>15750</v>
      </c>
      <c r="R137" s="762" t="s">
        <v>533</v>
      </c>
      <c r="S137" s="65">
        <f t="shared" si="28"/>
        <v>15750</v>
      </c>
      <c r="T137" s="65">
        <f t="shared" si="29"/>
        <v>105</v>
      </c>
    </row>
    <row r="138" spans="1:20" s="159" customFormat="1" ht="19.5" customHeight="1" thickTop="1" x14ac:dyDescent="0.25">
      <c r="A138" s="100">
        <v>100</v>
      </c>
      <c r="B138" s="1144" t="s">
        <v>128</v>
      </c>
      <c r="C138" s="767" t="s">
        <v>91</v>
      </c>
      <c r="D138" s="517"/>
      <c r="E138" s="1086">
        <v>44680</v>
      </c>
      <c r="F138" s="1027">
        <v>1003.67</v>
      </c>
      <c r="G138" s="517">
        <v>37</v>
      </c>
      <c r="H138" s="1027">
        <v>1003.67</v>
      </c>
      <c r="I138" s="278">
        <f t="shared" si="23"/>
        <v>0</v>
      </c>
      <c r="J138" s="506"/>
      <c r="K138" s="543"/>
      <c r="L138" s="569"/>
      <c r="M138" s="543"/>
      <c r="N138" s="708"/>
      <c r="O138" s="1146">
        <v>17926</v>
      </c>
      <c r="P138" s="1008"/>
      <c r="Q138" s="1119">
        <v>65238.55</v>
      </c>
      <c r="R138" s="1142" t="s">
        <v>624</v>
      </c>
      <c r="S138" s="65">
        <f t="shared" si="28"/>
        <v>65238.55</v>
      </c>
      <c r="T138" s="65">
        <f t="shared" si="29"/>
        <v>65</v>
      </c>
    </row>
    <row r="139" spans="1:20" s="159" customFormat="1" ht="19.5" customHeight="1" thickBot="1" x14ac:dyDescent="0.3">
      <c r="A139" s="100">
        <v>101</v>
      </c>
      <c r="B139" s="1145"/>
      <c r="C139" s="960" t="s">
        <v>279</v>
      </c>
      <c r="D139" s="517"/>
      <c r="E139" s="1086">
        <v>44680</v>
      </c>
      <c r="F139" s="1027">
        <v>981.79</v>
      </c>
      <c r="G139" s="517">
        <v>38</v>
      </c>
      <c r="H139" s="1016">
        <v>981.79</v>
      </c>
      <c r="I139" s="278">
        <f t="shared" si="23"/>
        <v>0</v>
      </c>
      <c r="J139" s="652"/>
      <c r="K139" s="543"/>
      <c r="L139" s="569"/>
      <c r="M139" s="543"/>
      <c r="N139" s="820"/>
      <c r="O139" s="1147"/>
      <c r="P139" s="1043"/>
      <c r="Q139" s="1119">
        <v>51053.08</v>
      </c>
      <c r="R139" s="1143"/>
      <c r="S139" s="65">
        <f t="shared" si="28"/>
        <v>51053.08</v>
      </c>
      <c r="T139" s="65">
        <f t="shared" si="29"/>
        <v>52.000000000000007</v>
      </c>
    </row>
    <row r="140" spans="1:20" s="159" customFormat="1" ht="19.5" customHeight="1" thickTop="1" x14ac:dyDescent="0.25">
      <c r="A140" s="100">
        <v>102</v>
      </c>
      <c r="B140" s="517"/>
      <c r="C140" s="961"/>
      <c r="D140" s="517"/>
      <c r="E140" s="1086"/>
      <c r="F140" s="1027"/>
      <c r="G140" s="517"/>
      <c r="H140" s="1016"/>
      <c r="I140" s="105">
        <f t="shared" si="23"/>
        <v>0</v>
      </c>
      <c r="J140" s="652"/>
      <c r="K140" s="543"/>
      <c r="L140" s="569"/>
      <c r="M140" s="543"/>
      <c r="N140" s="543"/>
      <c r="O140" s="1051"/>
      <c r="P140" s="543"/>
      <c r="Q140" s="871"/>
      <c r="R140" s="1128"/>
      <c r="S140" s="65">
        <f t="shared" si="28"/>
        <v>0</v>
      </c>
      <c r="T140" s="65" t="e">
        <f t="shared" si="29"/>
        <v>#DIV/0!</v>
      </c>
    </row>
    <row r="141" spans="1:20" s="159" customFormat="1" ht="19.5" customHeight="1" x14ac:dyDescent="0.25">
      <c r="A141" s="100">
        <v>103</v>
      </c>
      <c r="B141" s="517"/>
      <c r="C141" s="517"/>
      <c r="D141" s="517"/>
      <c r="E141" s="1086"/>
      <c r="F141" s="1027"/>
      <c r="G141" s="517"/>
      <c r="H141" s="1016"/>
      <c r="I141" s="105">
        <f t="shared" si="23"/>
        <v>0</v>
      </c>
      <c r="J141" s="506"/>
      <c r="K141" s="543"/>
      <c r="L141" s="569"/>
      <c r="M141" s="543"/>
      <c r="N141" s="543"/>
      <c r="O141" s="980"/>
      <c r="P141" s="543"/>
      <c r="Q141" s="871"/>
      <c r="R141" s="542"/>
      <c r="S141" s="65">
        <f t="shared" si="28"/>
        <v>0</v>
      </c>
      <c r="T141" s="65" t="e">
        <f t="shared" si="29"/>
        <v>#DIV/0!</v>
      </c>
    </row>
    <row r="142" spans="1:20" s="159" customFormat="1" ht="16.5" customHeight="1" x14ac:dyDescent="0.25">
      <c r="A142" s="100">
        <v>104</v>
      </c>
      <c r="B142" s="1017"/>
      <c r="C142" s="760"/>
      <c r="D142" s="776"/>
      <c r="E142" s="777"/>
      <c r="F142" s="1028"/>
      <c r="G142" s="778"/>
      <c r="H142" s="790"/>
      <c r="I142" s="105">
        <f t="shared" si="23"/>
        <v>0</v>
      </c>
      <c r="J142" s="517"/>
      <c r="K142" s="543"/>
      <c r="L142" s="569"/>
      <c r="M142" s="543"/>
      <c r="N142" s="543"/>
      <c r="O142" s="981"/>
      <c r="P142" s="543"/>
      <c r="Q142" s="982"/>
      <c r="R142" s="542"/>
      <c r="S142" s="65">
        <f t="shared" si="15"/>
        <v>0</v>
      </c>
      <c r="T142" s="65" t="e">
        <f t="shared" ref="T142" si="30">S142/H142</f>
        <v>#DIV/0!</v>
      </c>
    </row>
    <row r="143" spans="1:20" s="159" customFormat="1" ht="16.5" customHeight="1" x14ac:dyDescent="0.25">
      <c r="A143" s="100">
        <v>105</v>
      </c>
      <c r="B143" s="1017"/>
      <c r="C143" s="760"/>
      <c r="D143" s="779"/>
      <c r="E143" s="777"/>
      <c r="F143" s="1028"/>
      <c r="G143" s="778"/>
      <c r="H143" s="790"/>
      <c r="I143" s="105">
        <f t="shared" si="23"/>
        <v>0</v>
      </c>
      <c r="J143" s="517"/>
      <c r="K143" s="543"/>
      <c r="L143" s="569"/>
      <c r="M143" s="543"/>
      <c r="N143" s="543" t="s">
        <v>543</v>
      </c>
      <c r="O143" s="981"/>
      <c r="P143" s="543"/>
      <c r="Q143" s="982"/>
      <c r="R143" s="542"/>
      <c r="S143" s="65">
        <f t="shared" si="15"/>
        <v>0</v>
      </c>
      <c r="T143" s="65" t="e">
        <f t="shared" ref="T143" si="31">S143/H143</f>
        <v>#DIV/0!</v>
      </c>
    </row>
    <row r="144" spans="1:20" s="159" customFormat="1" ht="17.25" customHeight="1" x14ac:dyDescent="0.25">
      <c r="A144" s="100">
        <v>106</v>
      </c>
      <c r="B144" s="1017"/>
      <c r="C144" s="760"/>
      <c r="D144" s="776"/>
      <c r="E144" s="777"/>
      <c r="F144" s="1028"/>
      <c r="G144" s="778"/>
      <c r="H144" s="790"/>
      <c r="I144" s="278">
        <f t="shared" si="23"/>
        <v>0</v>
      </c>
      <c r="J144" s="655"/>
      <c r="K144" s="656"/>
      <c r="L144" s="546"/>
      <c r="M144" s="656"/>
      <c r="N144" s="553"/>
      <c r="O144" s="766"/>
      <c r="P144" s="693"/>
      <c r="Q144" s="872"/>
      <c r="R144" s="542"/>
      <c r="S144" s="65">
        <f t="shared" ref="S144:S149" si="32">Q144+M144+K144</f>
        <v>0</v>
      </c>
      <c r="T144" s="65" t="e">
        <f t="shared" ref="T144:T149" si="33">S144/H144</f>
        <v>#DIV/0!</v>
      </c>
    </row>
    <row r="145" spans="1:20" s="159" customFormat="1" ht="16.5" customHeight="1" x14ac:dyDescent="0.25">
      <c r="A145" s="100">
        <v>107</v>
      </c>
      <c r="B145" s="1017"/>
      <c r="C145" s="760"/>
      <c r="D145" s="776"/>
      <c r="E145" s="777"/>
      <c r="F145" s="1028"/>
      <c r="G145" s="778"/>
      <c r="H145" s="790"/>
      <c r="I145" s="278">
        <f t="shared" si="23"/>
        <v>0</v>
      </c>
      <c r="J145" s="655"/>
      <c r="K145" s="656"/>
      <c r="L145" s="546"/>
      <c r="M145" s="656"/>
      <c r="N145" s="553"/>
      <c r="O145" s="766"/>
      <c r="P145" s="730"/>
      <c r="Q145" s="872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>
        <v>108</v>
      </c>
      <c r="B146" s="1018"/>
      <c r="C146" s="1019"/>
      <c r="D146" s="1020"/>
      <c r="E146" s="1021"/>
      <c r="F146" s="1029"/>
      <c r="G146" s="1022"/>
      <c r="H146" s="1023"/>
      <c r="I146" s="278">
        <f t="shared" si="23"/>
        <v>0</v>
      </c>
      <c r="J146" s="655"/>
      <c r="K146" s="656"/>
      <c r="L146" s="546"/>
      <c r="M146" s="656"/>
      <c r="N146" s="553"/>
      <c r="O146" s="766"/>
      <c r="P146" s="693"/>
      <c r="Q146" s="872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ht="16.5" customHeight="1" x14ac:dyDescent="0.25">
      <c r="A147" s="100">
        <v>109</v>
      </c>
      <c r="B147" s="763"/>
      <c r="C147" s="760"/>
      <c r="D147" s="761"/>
      <c r="E147" s="769"/>
      <c r="F147" s="1030"/>
      <c r="G147" s="450"/>
      <c r="H147" s="791"/>
      <c r="I147" s="278">
        <f t="shared" si="23"/>
        <v>0</v>
      </c>
      <c r="J147" s="655"/>
      <c r="K147" s="656"/>
      <c r="L147" s="546"/>
      <c r="M147" s="656"/>
      <c r="N147" s="553"/>
      <c r="O147" s="766"/>
      <c r="P147" s="693"/>
      <c r="Q147" s="872"/>
      <c r="R147" s="542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>
        <v>110</v>
      </c>
      <c r="B148" s="723"/>
      <c r="C148" s="506"/>
      <c r="D148" s="525"/>
      <c r="E148" s="770"/>
      <c r="F148" s="526"/>
      <c r="G148" s="527"/>
      <c r="H148" s="792"/>
      <c r="I148" s="278">
        <f t="shared" si="23"/>
        <v>0</v>
      </c>
      <c r="J148" s="655"/>
      <c r="K148" s="656"/>
      <c r="L148" s="546"/>
      <c r="M148" s="656"/>
      <c r="N148" s="717"/>
      <c r="O148" s="765"/>
      <c r="P148" s="731"/>
      <c r="Q148" s="873"/>
      <c r="R148" s="732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>
        <v>111</v>
      </c>
      <c r="B149" s="529"/>
      <c r="C149" s="530"/>
      <c r="D149" s="525"/>
      <c r="E149" s="770"/>
      <c r="F149" s="526"/>
      <c r="G149" s="527"/>
      <c r="H149" s="792"/>
      <c r="I149" s="278">
        <f t="shared" si="23"/>
        <v>0</v>
      </c>
      <c r="J149" s="259"/>
      <c r="K149" s="242"/>
      <c r="L149" s="295"/>
      <c r="M149" s="241"/>
      <c r="N149" s="518"/>
      <c r="O149" s="733"/>
      <c r="P149" s="693"/>
      <c r="Q149" s="874"/>
      <c r="R149" s="694"/>
      <c r="S149" s="65">
        <f t="shared" si="32"/>
        <v>0</v>
      </c>
      <c r="T149" s="65" t="e">
        <f t="shared" si="33"/>
        <v>#DIV/0!</v>
      </c>
    </row>
    <row r="150" spans="1:20" s="159" customFormat="1" x14ac:dyDescent="0.25">
      <c r="A150" s="100"/>
      <c r="B150" s="529"/>
      <c r="C150" s="530"/>
      <c r="D150" s="525"/>
      <c r="E150" s="770"/>
      <c r="F150" s="526"/>
      <c r="G150" s="527"/>
      <c r="H150" s="792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731"/>
      <c r="Q150" s="873"/>
      <c r="R150" s="732"/>
      <c r="S150" s="65"/>
      <c r="T150" s="65"/>
    </row>
    <row r="151" spans="1:20" s="159" customFormat="1" x14ac:dyDescent="0.25">
      <c r="A151" s="100"/>
      <c r="B151" s="529"/>
      <c r="C151" s="531"/>
      <c r="D151" s="525"/>
      <c r="E151" s="672"/>
      <c r="F151" s="526"/>
      <c r="G151" s="527"/>
      <c r="H151" s="792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3"/>
      <c r="Q151" s="874"/>
      <c r="R151" s="694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2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3"/>
      <c r="Q152" s="874"/>
      <c r="R152" s="694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2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3"/>
      <c r="Q153" s="874"/>
      <c r="R153" s="694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2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3"/>
      <c r="Q154" s="874"/>
      <c r="R154" s="694"/>
      <c r="S154" s="65"/>
      <c r="T154" s="65"/>
    </row>
    <row r="155" spans="1:20" s="159" customFormat="1" x14ac:dyDescent="0.25">
      <c r="A155" s="100"/>
      <c r="B155" s="529"/>
      <c r="C155" s="532"/>
      <c r="D155" s="525"/>
      <c r="E155" s="672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3"/>
      <c r="Q155" s="874"/>
      <c r="R155" s="694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2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3"/>
      <c r="Q156" s="874"/>
      <c r="R156" s="694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2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3"/>
      <c r="Q157" s="874"/>
      <c r="R157" s="694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2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3"/>
      <c r="Q158" s="874"/>
      <c r="R158" s="694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2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3"/>
      <c r="Q159" s="874"/>
      <c r="R159" s="694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2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3"/>
      <c r="Q160" s="874"/>
      <c r="R160" s="694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2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3"/>
      <c r="Q161" s="874"/>
      <c r="R161" s="694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2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3"/>
      <c r="Q162" s="874"/>
      <c r="R162" s="694"/>
      <c r="S162" s="65"/>
      <c r="T162" s="65"/>
    </row>
    <row r="163" spans="1:20" s="159" customFormat="1" x14ac:dyDescent="0.25">
      <c r="A163" s="100"/>
      <c r="B163" s="529"/>
      <c r="C163" s="506"/>
      <c r="D163" s="525"/>
      <c r="E163" s="672"/>
      <c r="F163" s="526"/>
      <c r="G163" s="527"/>
      <c r="H163" s="528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3"/>
      <c r="Q163" s="874"/>
      <c r="R163" s="694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0"/>
      <c r="F164" s="604"/>
      <c r="G164" s="605"/>
      <c r="H164" s="606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3"/>
      <c r="Q164" s="874"/>
      <c r="R164" s="694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0"/>
      <c r="F165" s="604"/>
      <c r="G165" s="605"/>
      <c r="H165" s="606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3"/>
      <c r="Q165" s="874"/>
      <c r="R165" s="694"/>
      <c r="S165" s="65"/>
      <c r="T165" s="65"/>
    </row>
    <row r="166" spans="1:20" s="159" customFormat="1" x14ac:dyDescent="0.25">
      <c r="A166" s="100"/>
      <c r="B166" s="361"/>
      <c r="C166" s="365"/>
      <c r="D166" s="454"/>
      <c r="E166" s="670"/>
      <c r="F166" s="604"/>
      <c r="G166" s="605"/>
      <c r="H166" s="606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693"/>
      <c r="Q166" s="874"/>
      <c r="R166" s="694"/>
      <c r="S166" s="65"/>
      <c r="T166" s="65"/>
    </row>
    <row r="167" spans="1:20" s="159" customFormat="1" x14ac:dyDescent="0.25">
      <c r="A167" s="100"/>
      <c r="B167" s="603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5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5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518"/>
      <c r="O173" s="566"/>
      <c r="P173" s="522"/>
      <c r="Q173" s="875"/>
      <c r="R173" s="523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6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6"/>
      <c r="R175" s="486"/>
      <c r="S175" s="65"/>
      <c r="T175" s="65"/>
    </row>
    <row r="176" spans="1:20" s="159" customFormat="1" x14ac:dyDescent="0.25">
      <c r="A176" s="100"/>
      <c r="B176" s="75"/>
      <c r="C176" s="73"/>
      <c r="D176" s="163"/>
      <c r="E176" s="156"/>
      <c r="F176" s="105"/>
      <c r="G176" s="100"/>
      <c r="H176" s="511"/>
      <c r="I176" s="278">
        <f t="shared" si="23"/>
        <v>0</v>
      </c>
      <c r="J176" s="259"/>
      <c r="K176" s="242"/>
      <c r="L176" s="295"/>
      <c r="M176" s="241"/>
      <c r="N176" s="444"/>
      <c r="O176" s="567"/>
      <c r="P176" s="240"/>
      <c r="Q176" s="876"/>
      <c r="R176" s="486"/>
      <c r="S176" s="65"/>
      <c r="T176" s="65"/>
    </row>
    <row r="177" spans="1:20" s="159" customFormat="1" ht="15.75" thickBot="1" x14ac:dyDescent="0.3">
      <c r="A177" s="100"/>
      <c r="B177" s="75"/>
      <c r="C177" s="149"/>
      <c r="D177" s="149"/>
      <c r="E177" s="136"/>
      <c r="F177" s="664"/>
      <c r="G177" s="100"/>
      <c r="H177" s="511"/>
      <c r="I177" s="278">
        <f t="shared" si="23"/>
        <v>0</v>
      </c>
      <c r="J177" s="259"/>
      <c r="K177" s="294"/>
      <c r="L177" s="295"/>
      <c r="M177" s="269"/>
      <c r="N177" s="444"/>
      <c r="O177" s="271"/>
      <c r="P177" s="292"/>
      <c r="Q177" s="877"/>
      <c r="R177" s="487"/>
      <c r="S177" s="65">
        <f t="shared" ref="S177:S182" si="34">Q177+M177+K177</f>
        <v>0</v>
      </c>
      <c r="T177" s="65" t="e">
        <f t="shared" ref="T177:T185" si="35">S177/H177+0.1</f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4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8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4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8"/>
      <c r="R179" s="177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4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8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75"/>
      <c r="D181" s="149"/>
      <c r="E181" s="136"/>
      <c r="F181" s="664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878"/>
      <c r="R181" s="178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E182" s="136"/>
      <c r="F182" s="664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4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49"/>
      <c r="D183" s="101"/>
      <c r="E183" s="136"/>
      <c r="F183" s="664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ref="S183:S188" si="36">Q183+M183+K183</f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4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4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 t="shared" si="35"/>
        <v>#DIV/0!</v>
      </c>
    </row>
    <row r="186" spans="1:20" s="159" customFormat="1" ht="15.75" hidden="1" thickBot="1" x14ac:dyDescent="0.3">
      <c r="A186" s="100"/>
      <c r="B186" s="75"/>
      <c r="C186" s="155"/>
      <c r="D186" s="101"/>
      <c r="E186" s="136"/>
      <c r="F186" s="664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573"/>
      <c r="R186" s="175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4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79"/>
      <c r="R187" s="176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155"/>
      <c r="D188" s="160"/>
      <c r="E188" s="136"/>
      <c r="F188" s="664"/>
      <c r="G188" s="100"/>
      <c r="H188" s="511"/>
      <c r="I188" s="105">
        <f t="shared" si="23"/>
        <v>0</v>
      </c>
      <c r="J188" s="191"/>
      <c r="K188" s="108"/>
      <c r="L188" s="174"/>
      <c r="M188" s="71"/>
      <c r="N188" s="445"/>
      <c r="O188" s="127"/>
      <c r="P188" s="116"/>
      <c r="Q188" s="879"/>
      <c r="R188" s="169"/>
      <c r="S188" s="65">
        <f t="shared" si="36"/>
        <v>0</v>
      </c>
      <c r="T188" s="65" t="e">
        <f>S188/H188</f>
        <v>#DIV/0!</v>
      </c>
    </row>
    <row r="189" spans="1:20" s="159" customFormat="1" ht="15.75" hidden="1" thickBot="1" x14ac:dyDescent="0.3">
      <c r="A189" s="100"/>
      <c r="B189" s="75"/>
      <c r="C189" s="95"/>
      <c r="D189" s="160"/>
      <c r="E189" s="673"/>
      <c r="F189" s="664"/>
      <c r="G189" s="100"/>
      <c r="H189" s="511"/>
      <c r="I189" s="105">
        <f t="shared" si="23"/>
        <v>0</v>
      </c>
      <c r="J189" s="129"/>
      <c r="K189" s="170"/>
      <c r="L189" s="614"/>
      <c r="M189" s="71"/>
      <c r="N189" s="446"/>
      <c r="O189" s="127"/>
      <c r="P189" s="95"/>
      <c r="Q189" s="573"/>
      <c r="R189" s="153"/>
      <c r="S189" s="65">
        <f>Q189+M189+K189</f>
        <v>0</v>
      </c>
      <c r="T189" s="65" t="e">
        <f>S189/H189+0.1</f>
        <v>#DIV/0!</v>
      </c>
    </row>
    <row r="190" spans="1:20" s="159" customFormat="1" ht="29.25" customHeight="1" thickTop="1" thickBot="1" x14ac:dyDescent="0.3">
      <c r="A190" s="100"/>
      <c r="B190" s="75"/>
      <c r="C190" s="95"/>
      <c r="D190" s="171"/>
      <c r="E190" s="136"/>
      <c r="F190" s="669" t="s">
        <v>31</v>
      </c>
      <c r="G190" s="72">
        <f>SUM(G5:G189)</f>
        <v>4239.5</v>
      </c>
      <c r="H190" s="513">
        <f>SUM(H3:H189)</f>
        <v>744753.70000000054</v>
      </c>
      <c r="I190" s="701">
        <f>PIERNA!I37</f>
        <v>17.830000000001746</v>
      </c>
      <c r="J190" s="46"/>
      <c r="K190" s="172">
        <f>SUM(K5:K189)</f>
        <v>353511</v>
      </c>
      <c r="L190" s="615"/>
      <c r="M190" s="172">
        <f>SUM(M5:M189)</f>
        <v>1025440</v>
      </c>
      <c r="N190" s="447"/>
      <c r="O190" s="568"/>
      <c r="P190" s="117"/>
      <c r="Q190" s="880">
        <f>SUM(Q5:Q189)</f>
        <v>28609182.183569998</v>
      </c>
      <c r="R190" s="154"/>
      <c r="S190" s="180">
        <f>Q190+M190+K190</f>
        <v>29988133.183569998</v>
      </c>
      <c r="T190" s="65"/>
    </row>
    <row r="191" spans="1:20" s="159" customFormat="1" ht="15.75" thickTop="1" x14ac:dyDescent="0.25">
      <c r="B191" s="75"/>
      <c r="C191" s="75"/>
      <c r="D191" s="100"/>
      <c r="E191" s="136"/>
      <c r="F191" s="167"/>
      <c r="G191" s="100"/>
      <c r="H191" s="167"/>
      <c r="I191" s="75"/>
      <c r="J191" s="129"/>
      <c r="L191" s="616"/>
      <c r="N191" s="185"/>
      <c r="O191" s="168"/>
      <c r="P191" s="95"/>
      <c r="Q191" s="573"/>
      <c r="R191" s="155" t="s">
        <v>42</v>
      </c>
    </row>
  </sheetData>
  <sortState ref="B98:O105">
    <sortCondition ref="E98:E105"/>
  </sortState>
  <mergeCells count="45">
    <mergeCell ref="R108:R110"/>
    <mergeCell ref="R100:R103"/>
    <mergeCell ref="R105:R107"/>
    <mergeCell ref="R118:R120"/>
    <mergeCell ref="R121:R124"/>
    <mergeCell ref="R114:R117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25:R126"/>
    <mergeCell ref="B114:B117"/>
    <mergeCell ref="E114:E117"/>
    <mergeCell ref="O114:O117"/>
    <mergeCell ref="B118:B120"/>
    <mergeCell ref="E118:E120"/>
    <mergeCell ref="O118:O120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R138:R139"/>
    <mergeCell ref="B138:B139"/>
    <mergeCell ref="O138:O139"/>
    <mergeCell ref="B131:B132"/>
    <mergeCell ref="O131:O132"/>
    <mergeCell ref="B134:B136"/>
    <mergeCell ref="E134:E136"/>
    <mergeCell ref="O134:O136"/>
    <mergeCell ref="R134:R136"/>
    <mergeCell ref="R131:R132"/>
    <mergeCell ref="P131:P13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55"/>
      <c r="B5" s="83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55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3">I9-F10</f>
        <v>0</v>
      </c>
      <c r="J10" s="695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3"/>
        <v>0</v>
      </c>
      <c r="J11" s="695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3"/>
        <v>0</v>
      </c>
      <c r="J12" s="695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3"/>
        <v>0</v>
      </c>
      <c r="J13" s="695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3"/>
        <v>0</v>
      </c>
      <c r="J14" s="695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3"/>
        <v>0</v>
      </c>
      <c r="J15" s="695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3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3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3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3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3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3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3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3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3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3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3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3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35" t="s">
        <v>21</v>
      </c>
      <c r="E31" s="1236"/>
      <c r="F31" s="143">
        <f>E4+E5-F29+E6</f>
        <v>0</v>
      </c>
    </row>
    <row r="32" spans="1:10" ht="15.75" thickBot="1" x14ac:dyDescent="0.3">
      <c r="A32" s="125"/>
      <c r="D32" s="830" t="s">
        <v>4</v>
      </c>
      <c r="E32" s="83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6" t="s">
        <v>131</v>
      </c>
      <c r="C4" s="128"/>
      <c r="D4" s="136"/>
      <c r="E4" s="195"/>
      <c r="F4" s="139"/>
      <c r="G4" s="38"/>
    </row>
    <row r="5" spans="1:15" ht="15.75" x14ac:dyDescent="0.25">
      <c r="A5" s="1255"/>
      <c r="B5" s="1257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55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2">I9-F10</f>
        <v>0</v>
      </c>
      <c r="J10" s="695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2"/>
        <v>0</v>
      </c>
      <c r="J11" s="695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2"/>
        <v>0</v>
      </c>
      <c r="J12" s="695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2"/>
        <v>0</v>
      </c>
      <c r="J13" s="695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2"/>
        <v>0</v>
      </c>
      <c r="J14" s="695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2"/>
        <v>0</v>
      </c>
      <c r="J15" s="695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2"/>
        <v>0</v>
      </c>
      <c r="J16" s="676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2"/>
        <v>0</v>
      </c>
      <c r="J17" s="676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2"/>
        <v>0</v>
      </c>
      <c r="J18" s="676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2"/>
        <v>0</v>
      </c>
      <c r="J19" s="676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2"/>
        <v>0</v>
      </c>
      <c r="J20" s="676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2"/>
        <v>0</v>
      </c>
      <c r="J21" s="676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2"/>
        <v>0</v>
      </c>
      <c r="J22" s="676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2"/>
        <v>0</v>
      </c>
      <c r="J23" s="676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2"/>
        <v>0</v>
      </c>
      <c r="J24" s="676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2"/>
        <v>0</v>
      </c>
      <c r="J25" s="676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2"/>
        <v>0</v>
      </c>
      <c r="J26" s="676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2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35" t="s">
        <v>21</v>
      </c>
      <c r="E31" s="1236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8"/>
    <col min="10" max="10" width="17.5703125" customWidth="1"/>
  </cols>
  <sheetData>
    <row r="1" spans="1:11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1" ht="16.5" thickBot="1" x14ac:dyDescent="0.3">
      <c r="K2" s="6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9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0">
        <f>E5+E6-F8+E4</f>
        <v>0</v>
      </c>
      <c r="J8" s="695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0">
        <f>I8-F9</f>
        <v>0</v>
      </c>
      <c r="J9" s="695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0">
        <f t="shared" ref="I10:I27" si="4">I9-F10</f>
        <v>0</v>
      </c>
      <c r="J10" s="695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0">
        <f t="shared" si="4"/>
        <v>0</v>
      </c>
      <c r="J11" s="695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0">
        <f t="shared" si="4"/>
        <v>0</v>
      </c>
      <c r="J12" s="695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0">
        <f t="shared" si="4"/>
        <v>0</v>
      </c>
      <c r="J13" s="695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0">
        <f t="shared" si="4"/>
        <v>0</v>
      </c>
      <c r="J14" s="695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0">
        <f t="shared" si="4"/>
        <v>0</v>
      </c>
      <c r="J15" s="695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1">
        <f t="shared" si="4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1">
        <f t="shared" si="4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1">
        <f t="shared" si="4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1">
        <f t="shared" si="4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1">
        <f t="shared" si="4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1">
        <f t="shared" si="4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1">
        <f t="shared" si="4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1">
        <f t="shared" si="4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1">
        <f t="shared" si="4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1">
        <f t="shared" si="4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1">
        <f t="shared" si="4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1">
        <f t="shared" si="4"/>
        <v>0</v>
      </c>
      <c r="J27" s="676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2"/>
      <c r="J28" s="68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35" t="s">
        <v>21</v>
      </c>
      <c r="E31" s="1236"/>
      <c r="F31" s="143">
        <f>E4+E5-F29+E6</f>
        <v>0</v>
      </c>
    </row>
    <row r="32" spans="1:10" ht="16.5" thickBot="1" x14ac:dyDescent="0.3">
      <c r="A32" s="125"/>
      <c r="D32" s="715" t="s">
        <v>4</v>
      </c>
      <c r="E32" s="716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8" t="s">
        <v>238</v>
      </c>
      <c r="B1" s="1258"/>
      <c r="C1" s="1258"/>
      <c r="D1" s="1258"/>
      <c r="E1" s="1258"/>
      <c r="F1" s="1258"/>
      <c r="G1" s="1258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59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1"/>
      <c r="H4" s="155"/>
      <c r="I4" s="580"/>
    </row>
    <row r="5" spans="1:10" ht="14.25" customHeight="1" thickBot="1" x14ac:dyDescent="0.3">
      <c r="A5" s="688" t="s">
        <v>54</v>
      </c>
      <c r="B5" s="1260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8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4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6">
        <v>44649</v>
      </c>
      <c r="F14" s="987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8">
        <v>44649</v>
      </c>
      <c r="F15" s="987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8">
        <v>44649</v>
      </c>
      <c r="F16" s="987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8">
        <v>44657</v>
      </c>
      <c r="F17" s="987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8">
        <v>44663</v>
      </c>
      <c r="F18" s="987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8">
        <v>44664</v>
      </c>
      <c r="F19" s="987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8">
        <v>44679</v>
      </c>
      <c r="F20" s="987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8"/>
      <c r="F21" s="987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8"/>
      <c r="F22" s="987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89"/>
      <c r="F23" s="987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89"/>
      <c r="F24" s="987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89"/>
      <c r="F25" s="987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89"/>
      <c r="F26" s="987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35" t="s">
        <v>21</v>
      </c>
      <c r="E32" s="1236"/>
      <c r="F32" s="143">
        <f>G5-F30</f>
        <v>0</v>
      </c>
    </row>
    <row r="33" spans="1:6" ht="15.75" thickBot="1" x14ac:dyDescent="0.3">
      <c r="A33" s="125"/>
      <c r="D33" s="689" t="s">
        <v>4</v>
      </c>
      <c r="E33" s="690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45" t="s">
        <v>239</v>
      </c>
      <c r="B1" s="1245"/>
      <c r="C1" s="1245"/>
      <c r="D1" s="1245"/>
      <c r="E1" s="1245"/>
      <c r="F1" s="1245"/>
      <c r="G1" s="124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79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1"/>
    </row>
    <row r="6" spans="1:9" ht="15.75" x14ac:dyDescent="0.25">
      <c r="A6" s="75" t="s">
        <v>70</v>
      </c>
      <c r="B6" s="794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4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3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0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0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0">
        <f>B10-C11</f>
        <v>52</v>
      </c>
      <c r="C11" s="246">
        <v>5</v>
      </c>
      <c r="D11" s="852">
        <v>22.7</v>
      </c>
      <c r="E11" s="853">
        <v>44652</v>
      </c>
      <c r="F11" s="854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0">
        <f t="shared" ref="B12:B14" si="2">B11-C12</f>
        <v>32</v>
      </c>
      <c r="C12" s="246">
        <v>20</v>
      </c>
      <c r="D12" s="852">
        <v>90.8</v>
      </c>
      <c r="E12" s="853">
        <v>44657</v>
      </c>
      <c r="F12" s="854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0">
        <f t="shared" si="2"/>
        <v>31</v>
      </c>
      <c r="C13" s="246">
        <v>1</v>
      </c>
      <c r="D13" s="852">
        <v>4.54</v>
      </c>
      <c r="E13" s="853">
        <v>44658</v>
      </c>
      <c r="F13" s="854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0">
        <f t="shared" si="2"/>
        <v>26</v>
      </c>
      <c r="C14" s="246">
        <v>5</v>
      </c>
      <c r="D14" s="852">
        <v>22.7</v>
      </c>
      <c r="E14" s="853">
        <v>44665</v>
      </c>
      <c r="F14" s="854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0">
        <f>B14-C15</f>
        <v>26</v>
      </c>
      <c r="C15" s="246"/>
      <c r="D15" s="852">
        <v>0</v>
      </c>
      <c r="E15" s="853"/>
      <c r="F15" s="854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0">
        <f t="shared" ref="B16:B26" si="3">B15-C16</f>
        <v>26</v>
      </c>
      <c r="C16" s="246"/>
      <c r="D16" s="852">
        <v>0</v>
      </c>
      <c r="E16" s="853"/>
      <c r="F16" s="854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0">
        <f t="shared" si="3"/>
        <v>26</v>
      </c>
      <c r="C17" s="246"/>
      <c r="D17" s="852">
        <v>0</v>
      </c>
      <c r="E17" s="853"/>
      <c r="F17" s="854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0">
        <f t="shared" si="3"/>
        <v>26</v>
      </c>
      <c r="C18" s="246"/>
      <c r="D18" s="852">
        <v>0</v>
      </c>
      <c r="E18" s="853"/>
      <c r="F18" s="854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0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0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0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0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0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0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0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0">
        <f t="shared" si="3"/>
        <v>26</v>
      </c>
      <c r="C26" s="37"/>
      <c r="D26" s="267">
        <v>0</v>
      </c>
      <c r="E26" s="220"/>
      <c r="F26" s="278">
        <f t="shared" si="0"/>
        <v>0</v>
      </c>
      <c r="G26" s="657"/>
      <c r="H26" s="658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35" t="s">
        <v>21</v>
      </c>
      <c r="E29" s="1236"/>
      <c r="F29" s="143">
        <f>E5+E6-F27+E7+E4</f>
        <v>118.03999999999999</v>
      </c>
    </row>
    <row r="30" spans="1:9" ht="15.75" thickBot="1" x14ac:dyDescent="0.3">
      <c r="A30" s="125"/>
      <c r="D30" s="929" t="s">
        <v>4</v>
      </c>
      <c r="E30" s="93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6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4" t="s">
        <v>7</v>
      </c>
      <c r="C8" s="625" t="s">
        <v>8</v>
      </c>
      <c r="D8" s="626" t="s">
        <v>17</v>
      </c>
      <c r="E8" s="627" t="s">
        <v>2</v>
      </c>
      <c r="F8" s="628" t="s">
        <v>18</v>
      </c>
      <c r="G8" s="623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29"/>
      <c r="D9" s="630"/>
      <c r="E9" s="631"/>
      <c r="F9" s="632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39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39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39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39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39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39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39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39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39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39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3"/>
      <c r="D29" s="634">
        <f>B29*C29</f>
        <v>0</v>
      </c>
      <c r="E29" s="635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5" t="s">
        <v>21</v>
      </c>
      <c r="E32" s="1236"/>
      <c r="F32" s="143">
        <f>E5-F30+E6+E7</f>
        <v>0</v>
      </c>
    </row>
    <row r="33" spans="1:6" ht="15.75" thickBot="1" x14ac:dyDescent="0.3">
      <c r="A33" s="125"/>
      <c r="D33" s="737" t="s">
        <v>4</v>
      </c>
      <c r="E33" s="7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5" t="s">
        <v>240</v>
      </c>
      <c r="B1" s="1245"/>
      <c r="C1" s="1245"/>
      <c r="D1" s="1245"/>
      <c r="E1" s="1245"/>
      <c r="F1" s="1245"/>
      <c r="G1" s="124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4"/>
    </row>
    <row r="6" spans="1:8" ht="15.75" customHeight="1" thickTop="1" x14ac:dyDescent="0.25">
      <c r="A6" s="1229" t="s">
        <v>70</v>
      </c>
      <c r="B6" s="749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29"/>
      <c r="B7" s="750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2">
        <f>E7-G7</f>
        <v>100</v>
      </c>
    </row>
    <row r="8" spans="1:8" ht="16.5" customHeight="1" thickBot="1" x14ac:dyDescent="0.3">
      <c r="A8" s="947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6">
        <v>44658</v>
      </c>
      <c r="F10" s="697">
        <f>D10</f>
        <v>20</v>
      </c>
      <c r="G10" s="698" t="s">
        <v>402</v>
      </c>
      <c r="H10" s="699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4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4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4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4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4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4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35" t="s">
        <v>21</v>
      </c>
      <c r="E30" s="1236"/>
      <c r="F30" s="143">
        <f>E5+E6-F28+E7+E4+E8</f>
        <v>100</v>
      </c>
    </row>
    <row r="31" spans="1:8" ht="15.75" thickBot="1" x14ac:dyDescent="0.3">
      <c r="A31" s="125"/>
      <c r="D31" s="945" t="s">
        <v>4</v>
      </c>
      <c r="E31" s="94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62" t="s">
        <v>241</v>
      </c>
      <c r="B1" s="1262"/>
      <c r="C1" s="1262"/>
      <c r="D1" s="1262"/>
      <c r="E1" s="1262"/>
      <c r="F1" s="1262"/>
      <c r="G1" s="1262"/>
      <c r="H1" s="1262"/>
      <c r="I1" s="1262"/>
      <c r="J1" s="1262"/>
      <c r="K1" s="740">
        <v>1</v>
      </c>
      <c r="M1" s="1261" t="s">
        <v>242</v>
      </c>
      <c r="N1" s="1261"/>
      <c r="O1" s="1261"/>
      <c r="P1" s="1261"/>
      <c r="Q1" s="1261"/>
      <c r="R1" s="1261"/>
      <c r="S1" s="1261"/>
      <c r="T1" s="1261"/>
      <c r="U1" s="1261"/>
      <c r="V1" s="1261"/>
      <c r="W1" s="74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63" t="s">
        <v>106</v>
      </c>
      <c r="B4" s="323"/>
      <c r="C4" s="618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8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64"/>
      <c r="B5" s="73" t="s">
        <v>50</v>
      </c>
      <c r="C5" s="942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5"/>
      <c r="N5" s="73" t="s">
        <v>50</v>
      </c>
      <c r="O5" s="942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64"/>
      <c r="B6" s="866" t="s">
        <v>100</v>
      </c>
      <c r="C6" s="163"/>
      <c r="D6" s="137"/>
      <c r="E6" s="78"/>
      <c r="F6" s="62"/>
      <c r="L6" s="243"/>
      <c r="M6" s="1116" t="s">
        <v>610</v>
      </c>
      <c r="N6" s="866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39"/>
      <c r="B7" s="165"/>
      <c r="C7" s="863"/>
      <c r="D7" s="864"/>
      <c r="E7" s="865"/>
      <c r="F7" s="745"/>
      <c r="L7" s="243"/>
      <c r="M7" s="992"/>
      <c r="N7" s="165"/>
      <c r="O7" s="863"/>
      <c r="P7" s="864"/>
      <c r="Q7" s="865"/>
      <c r="R7" s="74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9" t="s">
        <v>63</v>
      </c>
      <c r="I8" s="640" t="s">
        <v>64</v>
      </c>
      <c r="J8" s="640" t="s">
        <v>65</v>
      </c>
      <c r="K8" s="641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9" t="s">
        <v>63</v>
      </c>
      <c r="U8" s="640" t="s">
        <v>64</v>
      </c>
      <c r="V8" s="640" t="s">
        <v>65</v>
      </c>
      <c r="W8" s="641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2">
        <f>E5-F9+E4+E6+E7</f>
        <v>18509.600000000002</v>
      </c>
      <c r="J9" s="643">
        <f>F5-C9+F4+F6+F7</f>
        <v>680</v>
      </c>
      <c r="K9" s="644">
        <f>F9*H9</f>
        <v>47907.199999999997</v>
      </c>
      <c r="L9" s="243"/>
      <c r="M9" s="993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2">
        <f>Q5-R9+Q4+Q6+Q7</f>
        <v>18316.34</v>
      </c>
      <c r="V9" s="643">
        <f>R5-O9+R4+R6+R7</f>
        <v>673</v>
      </c>
      <c r="W9" s="644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5">
        <f>I9-F10</f>
        <v>17638.560000000001</v>
      </c>
      <c r="J10" s="646">
        <f>J9-C10</f>
        <v>648</v>
      </c>
      <c r="K10" s="647">
        <f t="shared" ref="K10:K73" si="4">F10*H10</f>
        <v>47907.199999999997</v>
      </c>
      <c r="L10" s="243"/>
      <c r="M10" s="994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5">
        <f>U9-R10</f>
        <v>18261.900000000001</v>
      </c>
      <c r="V10" s="646">
        <f>V9-O10</f>
        <v>671</v>
      </c>
      <c r="W10" s="647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5">
        <f t="shared" ref="I11:I74" si="6">I10-F11</f>
        <v>17502.460000000003</v>
      </c>
      <c r="J11" s="646">
        <f t="shared" ref="J11" si="7">J10-C11</f>
        <v>643</v>
      </c>
      <c r="K11" s="647">
        <f t="shared" si="4"/>
        <v>7485.5</v>
      </c>
      <c r="L11" s="243"/>
      <c r="M11" s="995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5">
        <f t="shared" ref="U11:U74" si="8">U10-R11</f>
        <v>18234.68</v>
      </c>
      <c r="V11" s="646">
        <f t="shared" ref="V11" si="9">V10-O11</f>
        <v>670</v>
      </c>
      <c r="W11" s="647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5">
        <f t="shared" si="6"/>
        <v>16849.180000000004</v>
      </c>
      <c r="J12" s="646">
        <f>J11-C12</f>
        <v>619</v>
      </c>
      <c r="K12" s="647">
        <f t="shared" si="4"/>
        <v>35930.400000000001</v>
      </c>
      <c r="L12" s="243"/>
      <c r="M12" s="993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5">
        <f t="shared" si="8"/>
        <v>18071.36</v>
      </c>
      <c r="V12" s="646">
        <f>V11-O12</f>
        <v>664</v>
      </c>
      <c r="W12" s="647">
        <f t="shared" si="5"/>
        <v>9309.24</v>
      </c>
    </row>
    <row r="13" spans="1:23" ht="15" customHeight="1" x14ac:dyDescent="0.25">
      <c r="A13" s="617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5">
        <f t="shared" si="6"/>
        <v>16713.080000000005</v>
      </c>
      <c r="J13" s="646">
        <f t="shared" ref="J13:J76" si="10">J12-C13</f>
        <v>614</v>
      </c>
      <c r="K13" s="647">
        <f t="shared" si="4"/>
        <v>7485.5</v>
      </c>
      <c r="L13" s="243"/>
      <c r="M13" s="617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5">
        <f t="shared" si="8"/>
        <v>17200.32</v>
      </c>
      <c r="V13" s="646">
        <f t="shared" ref="V13:V76" si="11">V12-O13</f>
        <v>632</v>
      </c>
      <c r="W13" s="647">
        <f t="shared" si="5"/>
        <v>49649.279999999999</v>
      </c>
    </row>
    <row r="14" spans="1:23" x14ac:dyDescent="0.25">
      <c r="A14" s="617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5">
        <f t="shared" si="6"/>
        <v>16685.860000000004</v>
      </c>
      <c r="J14" s="646">
        <f t="shared" si="10"/>
        <v>613</v>
      </c>
      <c r="K14" s="647">
        <f t="shared" si="4"/>
        <v>1497.1</v>
      </c>
      <c r="L14" s="243"/>
      <c r="M14" s="617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5">
        <f t="shared" si="8"/>
        <v>17173.099999999999</v>
      </c>
      <c r="V14" s="646">
        <f t="shared" si="11"/>
        <v>631</v>
      </c>
      <c r="W14" s="647">
        <f t="shared" si="5"/>
        <v>1551.54</v>
      </c>
    </row>
    <row r="15" spans="1:23" x14ac:dyDescent="0.25">
      <c r="A15" s="617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5">
        <f t="shared" si="6"/>
        <v>16032.580000000004</v>
      </c>
      <c r="J15" s="646">
        <f t="shared" si="10"/>
        <v>589</v>
      </c>
      <c r="K15" s="647">
        <f t="shared" si="4"/>
        <v>35930.400000000001</v>
      </c>
      <c r="L15" s="243"/>
      <c r="M15" s="617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5">
        <f t="shared" si="8"/>
        <v>17064.219999999998</v>
      </c>
      <c r="V15" s="646">
        <f t="shared" si="11"/>
        <v>627</v>
      </c>
      <c r="W15" s="647">
        <f t="shared" si="5"/>
        <v>6206.16</v>
      </c>
    </row>
    <row r="16" spans="1:23" x14ac:dyDescent="0.25">
      <c r="A16" s="617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5">
        <f t="shared" si="6"/>
        <v>15379.300000000003</v>
      </c>
      <c r="J16" s="646">
        <f t="shared" si="10"/>
        <v>565</v>
      </c>
      <c r="K16" s="647">
        <f t="shared" si="4"/>
        <v>35930.400000000001</v>
      </c>
      <c r="L16" s="243"/>
      <c r="M16" s="617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5">
        <f t="shared" si="8"/>
        <v>17036.999999999996</v>
      </c>
      <c r="V16" s="646">
        <f t="shared" si="11"/>
        <v>626</v>
      </c>
      <c r="W16" s="647">
        <f t="shared" si="5"/>
        <v>1551.54</v>
      </c>
    </row>
    <row r="17" spans="1:23" x14ac:dyDescent="0.25">
      <c r="A17" s="617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5">
        <f t="shared" si="6"/>
        <v>15107.100000000002</v>
      </c>
      <c r="J17" s="646">
        <f t="shared" si="10"/>
        <v>555</v>
      </c>
      <c r="K17" s="647">
        <f t="shared" si="4"/>
        <v>14971</v>
      </c>
      <c r="L17" s="243"/>
      <c r="M17" s="617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5">
        <f t="shared" si="8"/>
        <v>17036.999999999996</v>
      </c>
      <c r="V17" s="646">
        <f t="shared" si="11"/>
        <v>626</v>
      </c>
      <c r="W17" s="647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5">
        <f t="shared" si="6"/>
        <v>15079.880000000003</v>
      </c>
      <c r="J18" s="646">
        <f t="shared" si="10"/>
        <v>554</v>
      </c>
      <c r="K18" s="647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5">
        <f t="shared" si="8"/>
        <v>17036.999999999996</v>
      </c>
      <c r="V18" s="646">
        <f t="shared" si="11"/>
        <v>626</v>
      </c>
      <c r="W18" s="647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5">
        <f t="shared" si="6"/>
        <v>14426.600000000002</v>
      </c>
      <c r="J19" s="646">
        <f t="shared" si="10"/>
        <v>530</v>
      </c>
      <c r="K19" s="647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5">
        <f t="shared" si="8"/>
        <v>17036.999999999996</v>
      </c>
      <c r="V19" s="646">
        <f t="shared" si="11"/>
        <v>626</v>
      </c>
      <c r="W19" s="647">
        <f t="shared" si="5"/>
        <v>0</v>
      </c>
    </row>
    <row r="20" spans="1:23" x14ac:dyDescent="0.25">
      <c r="B20" s="2">
        <v>27.22</v>
      </c>
      <c r="C20" s="15">
        <v>24</v>
      </c>
      <c r="D20" s="990">
        <f t="shared" si="0"/>
        <v>653.28</v>
      </c>
      <c r="E20" s="991">
        <v>44649</v>
      </c>
      <c r="F20" s="471">
        <f t="shared" si="1"/>
        <v>653.28</v>
      </c>
      <c r="G20" s="540" t="s">
        <v>333</v>
      </c>
      <c r="H20" s="541">
        <v>55</v>
      </c>
      <c r="I20" s="645">
        <f t="shared" si="6"/>
        <v>13773.320000000002</v>
      </c>
      <c r="J20" s="648">
        <f t="shared" si="10"/>
        <v>506</v>
      </c>
      <c r="K20" s="647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5">
        <f t="shared" si="8"/>
        <v>17036.999999999996</v>
      </c>
      <c r="V20" s="648">
        <f t="shared" si="11"/>
        <v>626</v>
      </c>
      <c r="W20" s="647">
        <f t="shared" si="5"/>
        <v>0</v>
      </c>
    </row>
    <row r="21" spans="1:23" x14ac:dyDescent="0.25">
      <c r="B21" s="2">
        <v>27.22</v>
      </c>
      <c r="C21" s="15">
        <v>24</v>
      </c>
      <c r="D21" s="990">
        <f t="shared" si="0"/>
        <v>653.28</v>
      </c>
      <c r="E21" s="932">
        <v>44650</v>
      </c>
      <c r="F21" s="471">
        <f t="shared" si="1"/>
        <v>653.28</v>
      </c>
      <c r="G21" s="540" t="s">
        <v>355</v>
      </c>
      <c r="H21" s="541">
        <v>55</v>
      </c>
      <c r="I21" s="645">
        <f t="shared" si="6"/>
        <v>13120.04</v>
      </c>
      <c r="J21" s="646">
        <f t="shared" si="10"/>
        <v>482</v>
      </c>
      <c r="K21" s="647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5">
        <f t="shared" si="8"/>
        <v>17036.999999999996</v>
      </c>
      <c r="V21" s="646">
        <f t="shared" si="11"/>
        <v>626</v>
      </c>
      <c r="W21" s="647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0">
        <f t="shared" si="0"/>
        <v>653.28</v>
      </c>
      <c r="E22" s="932">
        <v>44651</v>
      </c>
      <c r="F22" s="471">
        <f t="shared" si="1"/>
        <v>653.28</v>
      </c>
      <c r="G22" s="540" t="s">
        <v>354</v>
      </c>
      <c r="H22" s="541">
        <v>55</v>
      </c>
      <c r="I22" s="645">
        <f t="shared" si="6"/>
        <v>12466.76</v>
      </c>
      <c r="J22" s="646">
        <f t="shared" si="10"/>
        <v>458</v>
      </c>
      <c r="K22" s="647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5">
        <f t="shared" si="8"/>
        <v>17036.999999999996</v>
      </c>
      <c r="V22" s="646">
        <f t="shared" si="11"/>
        <v>626</v>
      </c>
      <c r="W22" s="647">
        <f t="shared" si="5"/>
        <v>0</v>
      </c>
    </row>
    <row r="23" spans="1:23" x14ac:dyDescent="0.25">
      <c r="B23" s="2">
        <v>27.22</v>
      </c>
      <c r="C23" s="15">
        <v>5</v>
      </c>
      <c r="D23" s="990">
        <f t="shared" si="0"/>
        <v>136.1</v>
      </c>
      <c r="E23" s="932">
        <v>44652</v>
      </c>
      <c r="F23" s="471">
        <f t="shared" si="1"/>
        <v>136.1</v>
      </c>
      <c r="G23" s="540" t="s">
        <v>369</v>
      </c>
      <c r="H23" s="541">
        <v>55</v>
      </c>
      <c r="I23" s="645">
        <f t="shared" si="6"/>
        <v>12330.66</v>
      </c>
      <c r="J23" s="646">
        <f t="shared" si="10"/>
        <v>453</v>
      </c>
      <c r="K23" s="647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5">
        <f t="shared" si="8"/>
        <v>17036.999999999996</v>
      </c>
      <c r="V23" s="646">
        <f t="shared" si="11"/>
        <v>626</v>
      </c>
      <c r="W23" s="647">
        <f t="shared" si="5"/>
        <v>0</v>
      </c>
    </row>
    <row r="24" spans="1:23" x14ac:dyDescent="0.25">
      <c r="B24" s="2">
        <v>27.22</v>
      </c>
      <c r="C24" s="15">
        <v>6</v>
      </c>
      <c r="D24" s="990">
        <f t="shared" si="0"/>
        <v>163.32</v>
      </c>
      <c r="E24" s="991">
        <v>44652</v>
      </c>
      <c r="F24" s="471">
        <f t="shared" si="1"/>
        <v>163.32</v>
      </c>
      <c r="G24" s="540" t="s">
        <v>370</v>
      </c>
      <c r="H24" s="541">
        <v>55</v>
      </c>
      <c r="I24" s="645">
        <f t="shared" si="6"/>
        <v>12167.34</v>
      </c>
      <c r="J24" s="646">
        <f t="shared" si="10"/>
        <v>447</v>
      </c>
      <c r="K24" s="647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5">
        <f t="shared" si="8"/>
        <v>17036.999999999996</v>
      </c>
      <c r="V24" s="646">
        <f t="shared" si="11"/>
        <v>626</v>
      </c>
      <c r="W24" s="647">
        <f t="shared" si="5"/>
        <v>0</v>
      </c>
    </row>
    <row r="25" spans="1:23" x14ac:dyDescent="0.25">
      <c r="B25" s="2">
        <v>27.22</v>
      </c>
      <c r="C25" s="15">
        <v>24</v>
      </c>
      <c r="D25" s="990">
        <f t="shared" si="0"/>
        <v>653.28</v>
      </c>
      <c r="E25" s="932">
        <v>44652</v>
      </c>
      <c r="F25" s="471">
        <f t="shared" si="1"/>
        <v>653.28</v>
      </c>
      <c r="G25" s="540" t="s">
        <v>374</v>
      </c>
      <c r="H25" s="541">
        <v>55</v>
      </c>
      <c r="I25" s="645">
        <f t="shared" si="6"/>
        <v>11514.06</v>
      </c>
      <c r="J25" s="646">
        <f t="shared" si="10"/>
        <v>423</v>
      </c>
      <c r="K25" s="647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5">
        <f t="shared" si="8"/>
        <v>17036.999999999996</v>
      </c>
      <c r="V25" s="646">
        <f t="shared" si="11"/>
        <v>626</v>
      </c>
      <c r="W25" s="647">
        <f t="shared" si="5"/>
        <v>0</v>
      </c>
    </row>
    <row r="26" spans="1:23" x14ac:dyDescent="0.25">
      <c r="B26" s="2">
        <v>27.22</v>
      </c>
      <c r="C26" s="15">
        <v>6</v>
      </c>
      <c r="D26" s="990">
        <f t="shared" si="0"/>
        <v>163.32</v>
      </c>
      <c r="E26" s="991">
        <v>44653</v>
      </c>
      <c r="F26" s="471">
        <f t="shared" si="1"/>
        <v>163.32</v>
      </c>
      <c r="G26" s="540" t="s">
        <v>376</v>
      </c>
      <c r="H26" s="541">
        <v>55</v>
      </c>
      <c r="I26" s="645">
        <f t="shared" si="6"/>
        <v>11350.74</v>
      </c>
      <c r="J26" s="646">
        <f t="shared" si="10"/>
        <v>417</v>
      </c>
      <c r="K26" s="647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5">
        <f t="shared" si="8"/>
        <v>17036.999999999996</v>
      </c>
      <c r="V26" s="646">
        <f t="shared" si="11"/>
        <v>626</v>
      </c>
      <c r="W26" s="647">
        <f t="shared" si="5"/>
        <v>0</v>
      </c>
    </row>
    <row r="27" spans="1:23" x14ac:dyDescent="0.25">
      <c r="B27" s="2">
        <v>27.22</v>
      </c>
      <c r="C27" s="15">
        <v>38</v>
      </c>
      <c r="D27" s="990">
        <f t="shared" si="0"/>
        <v>1034.3599999999999</v>
      </c>
      <c r="E27" s="991">
        <v>44653</v>
      </c>
      <c r="F27" s="471">
        <f t="shared" si="1"/>
        <v>1034.3599999999999</v>
      </c>
      <c r="G27" s="540" t="s">
        <v>378</v>
      </c>
      <c r="H27" s="541">
        <v>55</v>
      </c>
      <c r="I27" s="645">
        <f t="shared" si="6"/>
        <v>10316.379999999999</v>
      </c>
      <c r="J27" s="646">
        <f t="shared" si="10"/>
        <v>379</v>
      </c>
      <c r="K27" s="647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5">
        <f t="shared" si="8"/>
        <v>17036.999999999996</v>
      </c>
      <c r="V27" s="646">
        <f t="shared" si="11"/>
        <v>626</v>
      </c>
      <c r="W27" s="647">
        <f t="shared" si="5"/>
        <v>0</v>
      </c>
    </row>
    <row r="28" spans="1:23" x14ac:dyDescent="0.25">
      <c r="B28" s="2">
        <v>27.22</v>
      </c>
      <c r="C28" s="15">
        <v>32</v>
      </c>
      <c r="D28" s="990">
        <f t="shared" si="0"/>
        <v>871.04</v>
      </c>
      <c r="E28" s="991">
        <v>44653</v>
      </c>
      <c r="F28" s="471">
        <f t="shared" si="1"/>
        <v>871.04</v>
      </c>
      <c r="G28" s="540" t="s">
        <v>358</v>
      </c>
      <c r="H28" s="541">
        <v>55</v>
      </c>
      <c r="I28" s="645">
        <f t="shared" si="6"/>
        <v>9445.34</v>
      </c>
      <c r="J28" s="646">
        <f t="shared" si="10"/>
        <v>347</v>
      </c>
      <c r="K28" s="647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5">
        <f t="shared" si="8"/>
        <v>17036.999999999996</v>
      </c>
      <c r="V28" s="646">
        <f t="shared" si="11"/>
        <v>626</v>
      </c>
      <c r="W28" s="647">
        <f t="shared" si="5"/>
        <v>0</v>
      </c>
    </row>
    <row r="29" spans="1:23" x14ac:dyDescent="0.25">
      <c r="B29" s="2">
        <v>27.22</v>
      </c>
      <c r="C29" s="15">
        <v>1</v>
      </c>
      <c r="D29" s="990">
        <f t="shared" si="0"/>
        <v>27.22</v>
      </c>
      <c r="E29" s="991">
        <v>44657</v>
      </c>
      <c r="F29" s="471">
        <f t="shared" si="1"/>
        <v>27.22</v>
      </c>
      <c r="G29" s="540" t="s">
        <v>341</v>
      </c>
      <c r="H29" s="541">
        <v>57</v>
      </c>
      <c r="I29" s="645">
        <f t="shared" si="6"/>
        <v>9418.1200000000008</v>
      </c>
      <c r="J29" s="648">
        <f t="shared" si="10"/>
        <v>346</v>
      </c>
      <c r="K29" s="647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5">
        <f t="shared" si="8"/>
        <v>17036.999999999996</v>
      </c>
      <c r="V29" s="648">
        <f t="shared" si="11"/>
        <v>626</v>
      </c>
      <c r="W29" s="647">
        <f t="shared" si="5"/>
        <v>0</v>
      </c>
    </row>
    <row r="30" spans="1:23" x14ac:dyDescent="0.25">
      <c r="B30" s="2">
        <v>27.22</v>
      </c>
      <c r="C30" s="15">
        <v>28</v>
      </c>
      <c r="D30" s="990">
        <f t="shared" si="0"/>
        <v>762.16</v>
      </c>
      <c r="E30" s="991">
        <v>44658</v>
      </c>
      <c r="F30" s="471">
        <f t="shared" si="1"/>
        <v>762.16</v>
      </c>
      <c r="G30" s="472" t="s">
        <v>402</v>
      </c>
      <c r="H30" s="539">
        <v>57</v>
      </c>
      <c r="I30" s="645">
        <f t="shared" si="6"/>
        <v>8655.9600000000009</v>
      </c>
      <c r="J30" s="648">
        <f t="shared" si="10"/>
        <v>318</v>
      </c>
      <c r="K30" s="647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5">
        <f t="shared" si="8"/>
        <v>17036.999999999996</v>
      </c>
      <c r="V30" s="648">
        <f t="shared" si="11"/>
        <v>626</v>
      </c>
      <c r="W30" s="647">
        <f t="shared" si="5"/>
        <v>0</v>
      </c>
    </row>
    <row r="31" spans="1:23" x14ac:dyDescent="0.25">
      <c r="B31" s="2">
        <v>27.22</v>
      </c>
      <c r="C31" s="15">
        <v>5</v>
      </c>
      <c r="D31" s="990">
        <f t="shared" si="0"/>
        <v>136.1</v>
      </c>
      <c r="E31" s="991">
        <v>44659</v>
      </c>
      <c r="F31" s="471">
        <f t="shared" si="1"/>
        <v>136.1</v>
      </c>
      <c r="G31" s="472" t="s">
        <v>406</v>
      </c>
      <c r="H31" s="539">
        <v>57</v>
      </c>
      <c r="I31" s="645">
        <f t="shared" si="6"/>
        <v>8519.86</v>
      </c>
      <c r="J31" s="648">
        <f t="shared" si="10"/>
        <v>313</v>
      </c>
      <c r="K31" s="647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5">
        <f t="shared" si="8"/>
        <v>17036.999999999996</v>
      </c>
      <c r="V31" s="648">
        <f t="shared" si="11"/>
        <v>626</v>
      </c>
      <c r="W31" s="647">
        <f t="shared" si="5"/>
        <v>0</v>
      </c>
    </row>
    <row r="32" spans="1:23" x14ac:dyDescent="0.25">
      <c r="B32" s="2">
        <v>27.22</v>
      </c>
      <c r="C32" s="15">
        <v>2</v>
      </c>
      <c r="D32" s="990">
        <f t="shared" si="0"/>
        <v>54.44</v>
      </c>
      <c r="E32" s="991">
        <v>44660</v>
      </c>
      <c r="F32" s="471">
        <f t="shared" si="1"/>
        <v>54.44</v>
      </c>
      <c r="G32" s="472" t="s">
        <v>413</v>
      </c>
      <c r="H32" s="539">
        <v>57</v>
      </c>
      <c r="I32" s="645">
        <f t="shared" si="6"/>
        <v>8465.42</v>
      </c>
      <c r="J32" s="648">
        <f t="shared" si="10"/>
        <v>311</v>
      </c>
      <c r="K32" s="647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5">
        <f t="shared" si="8"/>
        <v>17036.999999999996</v>
      </c>
      <c r="V32" s="648">
        <f t="shared" si="11"/>
        <v>626</v>
      </c>
      <c r="W32" s="647">
        <f t="shared" si="5"/>
        <v>0</v>
      </c>
    </row>
    <row r="33" spans="2:23" x14ac:dyDescent="0.25">
      <c r="B33" s="2">
        <v>27.22</v>
      </c>
      <c r="C33" s="15">
        <v>3</v>
      </c>
      <c r="D33" s="990">
        <f t="shared" si="0"/>
        <v>81.66</v>
      </c>
      <c r="E33" s="991">
        <v>44660</v>
      </c>
      <c r="F33" s="471">
        <f t="shared" si="1"/>
        <v>81.66</v>
      </c>
      <c r="G33" s="472" t="s">
        <v>412</v>
      </c>
      <c r="H33" s="539">
        <v>57</v>
      </c>
      <c r="I33" s="645">
        <f t="shared" si="6"/>
        <v>8383.76</v>
      </c>
      <c r="J33" s="648">
        <f t="shared" si="10"/>
        <v>308</v>
      </c>
      <c r="K33" s="647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5">
        <f t="shared" si="8"/>
        <v>17036.999999999996</v>
      </c>
      <c r="V33" s="648">
        <f t="shared" si="11"/>
        <v>626</v>
      </c>
      <c r="W33" s="647">
        <f t="shared" si="5"/>
        <v>0</v>
      </c>
    </row>
    <row r="34" spans="2:23" x14ac:dyDescent="0.25">
      <c r="B34" s="2">
        <v>27.22</v>
      </c>
      <c r="C34" s="15">
        <v>36</v>
      </c>
      <c r="D34" s="990">
        <f t="shared" si="0"/>
        <v>979.92</v>
      </c>
      <c r="E34" s="991">
        <v>44660</v>
      </c>
      <c r="F34" s="471">
        <f t="shared" si="1"/>
        <v>979.92</v>
      </c>
      <c r="G34" s="540" t="s">
        <v>416</v>
      </c>
      <c r="H34" s="541">
        <v>57</v>
      </c>
      <c r="I34" s="645">
        <f t="shared" si="6"/>
        <v>7403.84</v>
      </c>
      <c r="J34" s="646">
        <f t="shared" si="10"/>
        <v>272</v>
      </c>
      <c r="K34" s="647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5">
        <f t="shared" si="8"/>
        <v>17036.999999999996</v>
      </c>
      <c r="V34" s="646">
        <f t="shared" si="11"/>
        <v>626</v>
      </c>
      <c r="W34" s="647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si="0"/>
        <v>54.44</v>
      </c>
      <c r="E35" s="991">
        <v>44663</v>
      </c>
      <c r="F35" s="471">
        <f t="shared" si="1"/>
        <v>54.44</v>
      </c>
      <c r="G35" s="540" t="s">
        <v>431</v>
      </c>
      <c r="H35" s="541">
        <v>57</v>
      </c>
      <c r="I35" s="645">
        <f t="shared" si="6"/>
        <v>7349.4000000000005</v>
      </c>
      <c r="J35" s="646">
        <f t="shared" si="10"/>
        <v>270</v>
      </c>
      <c r="K35" s="647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5">
        <f t="shared" si="8"/>
        <v>17036.999999999996</v>
      </c>
      <c r="V35" s="646">
        <f t="shared" si="11"/>
        <v>626</v>
      </c>
      <c r="W35" s="647">
        <f t="shared" si="5"/>
        <v>0</v>
      </c>
    </row>
    <row r="36" spans="2:23" x14ac:dyDescent="0.25">
      <c r="B36" s="2">
        <v>27.22</v>
      </c>
      <c r="C36" s="15">
        <v>24</v>
      </c>
      <c r="D36" s="990">
        <f t="shared" si="0"/>
        <v>653.28</v>
      </c>
      <c r="E36" s="991">
        <v>44664</v>
      </c>
      <c r="F36" s="471">
        <f t="shared" si="1"/>
        <v>653.28</v>
      </c>
      <c r="G36" s="540" t="s">
        <v>446</v>
      </c>
      <c r="H36" s="541">
        <v>57</v>
      </c>
      <c r="I36" s="645">
        <f t="shared" si="6"/>
        <v>6696.1200000000008</v>
      </c>
      <c r="J36" s="646">
        <f t="shared" si="10"/>
        <v>246</v>
      </c>
      <c r="K36" s="647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5">
        <f t="shared" si="8"/>
        <v>17036.999999999996</v>
      </c>
      <c r="V36" s="646">
        <f t="shared" si="11"/>
        <v>626</v>
      </c>
      <c r="W36" s="647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5">
        <f t="shared" si="6"/>
        <v>6587.2400000000007</v>
      </c>
      <c r="J37" s="646">
        <f t="shared" si="10"/>
        <v>242</v>
      </c>
      <c r="K37" s="647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5">
        <f t="shared" si="8"/>
        <v>17036.999999999996</v>
      </c>
      <c r="V37" s="646">
        <f t="shared" si="11"/>
        <v>626</v>
      </c>
      <c r="W37" s="647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5">
        <f t="shared" si="6"/>
        <v>5498.4400000000005</v>
      </c>
      <c r="J38" s="646">
        <f t="shared" si="10"/>
        <v>202</v>
      </c>
      <c r="K38" s="647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5">
        <f t="shared" si="8"/>
        <v>17036.999999999996</v>
      </c>
      <c r="V38" s="646">
        <f t="shared" si="11"/>
        <v>626</v>
      </c>
      <c r="W38" s="647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5">
        <f t="shared" si="6"/>
        <v>4736.2800000000007</v>
      </c>
      <c r="J39" s="646">
        <f t="shared" si="10"/>
        <v>174</v>
      </c>
      <c r="K39" s="647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5">
        <f t="shared" si="8"/>
        <v>17036.999999999996</v>
      </c>
      <c r="V39" s="646">
        <f t="shared" si="11"/>
        <v>626</v>
      </c>
      <c r="W39" s="647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5">
        <f t="shared" si="6"/>
        <v>4627.4000000000005</v>
      </c>
      <c r="J40" s="646">
        <f t="shared" si="10"/>
        <v>170</v>
      </c>
      <c r="K40" s="647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5">
        <f t="shared" si="8"/>
        <v>17036.999999999996</v>
      </c>
      <c r="V40" s="646">
        <f t="shared" si="11"/>
        <v>626</v>
      </c>
      <c r="W40" s="647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5">
        <f t="shared" si="6"/>
        <v>4491.3</v>
      </c>
      <c r="J41" s="646">
        <f t="shared" si="10"/>
        <v>165</v>
      </c>
      <c r="K41" s="647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5">
        <f t="shared" si="8"/>
        <v>17036.999999999996</v>
      </c>
      <c r="V41" s="646">
        <f t="shared" si="11"/>
        <v>626</v>
      </c>
      <c r="W41" s="647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5">
        <f t="shared" si="6"/>
        <v>3402.5</v>
      </c>
      <c r="J42" s="646">
        <f t="shared" si="10"/>
        <v>125</v>
      </c>
      <c r="K42" s="647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5">
        <f t="shared" si="8"/>
        <v>17036.999999999996</v>
      </c>
      <c r="V42" s="646">
        <f t="shared" si="11"/>
        <v>626</v>
      </c>
      <c r="W42" s="647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5">
        <f t="shared" si="6"/>
        <v>3293.62</v>
      </c>
      <c r="J43" s="646">
        <f t="shared" si="10"/>
        <v>121</v>
      </c>
      <c r="K43" s="647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5">
        <f t="shared" si="8"/>
        <v>17036.999999999996</v>
      </c>
      <c r="V43" s="646">
        <f t="shared" si="11"/>
        <v>626</v>
      </c>
      <c r="W43" s="647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5">
        <f t="shared" si="6"/>
        <v>2422.58</v>
      </c>
      <c r="J44" s="646">
        <f t="shared" si="10"/>
        <v>89</v>
      </c>
      <c r="K44" s="647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5">
        <f t="shared" si="8"/>
        <v>17036.999999999996</v>
      </c>
      <c r="V44" s="646">
        <f t="shared" si="11"/>
        <v>626</v>
      </c>
      <c r="W44" s="647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5">
        <f t="shared" si="6"/>
        <v>1769.3</v>
      </c>
      <c r="J45" s="646">
        <f t="shared" si="10"/>
        <v>65</v>
      </c>
      <c r="K45" s="647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5">
        <f t="shared" si="8"/>
        <v>17036.999999999996</v>
      </c>
      <c r="V45" s="646">
        <f t="shared" si="11"/>
        <v>626</v>
      </c>
      <c r="W45" s="647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5">
        <f t="shared" si="6"/>
        <v>898.26</v>
      </c>
      <c r="J46" s="646">
        <f t="shared" si="10"/>
        <v>33</v>
      </c>
      <c r="K46" s="647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5">
        <f t="shared" si="8"/>
        <v>17036.999999999996</v>
      </c>
      <c r="V46" s="646">
        <f t="shared" si="11"/>
        <v>626</v>
      </c>
      <c r="W46" s="647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5">
        <f t="shared" si="6"/>
        <v>871.04</v>
      </c>
      <c r="J47" s="646">
        <f t="shared" si="10"/>
        <v>32</v>
      </c>
      <c r="K47" s="647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5">
        <f t="shared" si="8"/>
        <v>17036.999999999996</v>
      </c>
      <c r="V47" s="646">
        <f t="shared" si="11"/>
        <v>626</v>
      </c>
      <c r="W47" s="647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5">
        <f t="shared" si="6"/>
        <v>0</v>
      </c>
      <c r="J48" s="646">
        <f t="shared" si="10"/>
        <v>0</v>
      </c>
      <c r="K48" s="647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5">
        <f t="shared" si="8"/>
        <v>17036.999999999996</v>
      </c>
      <c r="V48" s="646">
        <f t="shared" si="11"/>
        <v>626</v>
      </c>
      <c r="W48" s="647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0"/>
      <c r="I49" s="1103">
        <f t="shared" si="6"/>
        <v>0</v>
      </c>
      <c r="J49" s="1104">
        <f t="shared" si="10"/>
        <v>0</v>
      </c>
      <c r="K49" s="1105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5">
        <f t="shared" si="8"/>
        <v>17036.999999999996</v>
      </c>
      <c r="V49" s="646">
        <f t="shared" si="11"/>
        <v>626</v>
      </c>
      <c r="W49" s="647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0"/>
      <c r="I50" s="1103">
        <f t="shared" si="6"/>
        <v>0</v>
      </c>
      <c r="J50" s="1104">
        <f t="shared" si="10"/>
        <v>0</v>
      </c>
      <c r="K50" s="1105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5">
        <f t="shared" si="8"/>
        <v>17036.999999999996</v>
      </c>
      <c r="V50" s="646">
        <f t="shared" si="11"/>
        <v>626</v>
      </c>
      <c r="W50" s="647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0"/>
      <c r="I51" s="1103">
        <f t="shared" si="6"/>
        <v>0</v>
      </c>
      <c r="J51" s="1104">
        <f t="shared" si="10"/>
        <v>0</v>
      </c>
      <c r="K51" s="1105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5">
        <f t="shared" si="8"/>
        <v>17036.999999999996</v>
      </c>
      <c r="V51" s="646">
        <f t="shared" si="11"/>
        <v>626</v>
      </c>
      <c r="W51" s="647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0"/>
      <c r="I52" s="1103">
        <f t="shared" si="6"/>
        <v>0</v>
      </c>
      <c r="J52" s="1104">
        <f t="shared" si="10"/>
        <v>0</v>
      </c>
      <c r="K52" s="1105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5">
        <f t="shared" si="8"/>
        <v>17036.999999999996</v>
      </c>
      <c r="V52" s="646">
        <f t="shared" si="11"/>
        <v>626</v>
      </c>
      <c r="W52" s="647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0"/>
      <c r="I53" s="1103">
        <f t="shared" si="6"/>
        <v>0</v>
      </c>
      <c r="J53" s="1104">
        <f t="shared" si="10"/>
        <v>0</v>
      </c>
      <c r="K53" s="1105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5">
        <f t="shared" si="8"/>
        <v>17036.999999999996</v>
      </c>
      <c r="V53" s="646">
        <f t="shared" si="11"/>
        <v>626</v>
      </c>
      <c r="W53" s="647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0"/>
      <c r="I54" s="1103">
        <f t="shared" si="6"/>
        <v>0</v>
      </c>
      <c r="J54" s="1104">
        <f t="shared" si="10"/>
        <v>0</v>
      </c>
      <c r="K54" s="1105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5">
        <f t="shared" si="8"/>
        <v>17036.999999999996</v>
      </c>
      <c r="V54" s="646">
        <f t="shared" si="11"/>
        <v>626</v>
      </c>
      <c r="W54" s="647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0"/>
      <c r="I55" s="1103">
        <f t="shared" si="6"/>
        <v>0</v>
      </c>
      <c r="J55" s="1104">
        <f t="shared" si="10"/>
        <v>0</v>
      </c>
      <c r="K55" s="1105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5">
        <f t="shared" si="8"/>
        <v>17036.999999999996</v>
      </c>
      <c r="V55" s="646">
        <f t="shared" si="11"/>
        <v>626</v>
      </c>
      <c r="W55" s="647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5">
        <f t="shared" si="6"/>
        <v>0</v>
      </c>
      <c r="J56" s="646">
        <f t="shared" si="10"/>
        <v>0</v>
      </c>
      <c r="K56" s="647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5">
        <f t="shared" si="8"/>
        <v>17036.999999999996</v>
      </c>
      <c r="V56" s="646">
        <f t="shared" si="11"/>
        <v>626</v>
      </c>
      <c r="W56" s="647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5">
        <f t="shared" si="6"/>
        <v>0</v>
      </c>
      <c r="J57" s="646">
        <f t="shared" si="10"/>
        <v>0</v>
      </c>
      <c r="K57" s="647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5">
        <f t="shared" si="8"/>
        <v>17036.999999999996</v>
      </c>
      <c r="V57" s="646">
        <f t="shared" si="11"/>
        <v>626</v>
      </c>
      <c r="W57" s="647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5">
        <f t="shared" si="6"/>
        <v>0</v>
      </c>
      <c r="J58" s="646">
        <f t="shared" si="10"/>
        <v>0</v>
      </c>
      <c r="K58" s="647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5">
        <f t="shared" si="8"/>
        <v>17036.999999999996</v>
      </c>
      <c r="V58" s="646">
        <f t="shared" si="11"/>
        <v>626</v>
      </c>
      <c r="W58" s="647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5">
        <f t="shared" si="6"/>
        <v>0</v>
      </c>
      <c r="J59" s="646">
        <f t="shared" si="10"/>
        <v>0</v>
      </c>
      <c r="K59" s="647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5">
        <f t="shared" si="8"/>
        <v>17036.999999999996</v>
      </c>
      <c r="V59" s="646">
        <f t="shared" si="11"/>
        <v>626</v>
      </c>
      <c r="W59" s="647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5">
        <f t="shared" si="6"/>
        <v>0</v>
      </c>
      <c r="J60" s="646">
        <f t="shared" si="10"/>
        <v>0</v>
      </c>
      <c r="K60" s="647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5">
        <f t="shared" si="8"/>
        <v>17036.999999999996</v>
      </c>
      <c r="V60" s="646">
        <f t="shared" si="11"/>
        <v>626</v>
      </c>
      <c r="W60" s="647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5">
        <f t="shared" si="6"/>
        <v>0</v>
      </c>
      <c r="J61" s="646">
        <f t="shared" si="10"/>
        <v>0</v>
      </c>
      <c r="K61" s="647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5">
        <f t="shared" si="8"/>
        <v>17036.999999999996</v>
      </c>
      <c r="V61" s="646">
        <f t="shared" si="11"/>
        <v>626</v>
      </c>
      <c r="W61" s="647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5">
        <f t="shared" si="6"/>
        <v>0</v>
      </c>
      <c r="J62" s="646">
        <f t="shared" si="10"/>
        <v>0</v>
      </c>
      <c r="K62" s="647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5">
        <f t="shared" si="8"/>
        <v>17036.999999999996</v>
      </c>
      <c r="V62" s="646">
        <f t="shared" si="11"/>
        <v>626</v>
      </c>
      <c r="W62" s="647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5">
        <f t="shared" si="6"/>
        <v>0</v>
      </c>
      <c r="J63" s="646">
        <f t="shared" si="10"/>
        <v>0</v>
      </c>
      <c r="K63" s="647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5">
        <f t="shared" si="8"/>
        <v>17036.999999999996</v>
      </c>
      <c r="V63" s="646">
        <f t="shared" si="11"/>
        <v>626</v>
      </c>
      <c r="W63" s="647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5">
        <f t="shared" si="6"/>
        <v>0</v>
      </c>
      <c r="J64" s="646">
        <f t="shared" si="10"/>
        <v>0</v>
      </c>
      <c r="K64" s="647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5">
        <f t="shared" si="8"/>
        <v>17036.999999999996</v>
      </c>
      <c r="V64" s="646">
        <f t="shared" si="11"/>
        <v>626</v>
      </c>
      <c r="W64" s="647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5">
        <f t="shared" si="6"/>
        <v>0</v>
      </c>
      <c r="J65" s="646">
        <f t="shared" si="10"/>
        <v>0</v>
      </c>
      <c r="K65" s="647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5">
        <f t="shared" si="8"/>
        <v>17036.999999999996</v>
      </c>
      <c r="V65" s="646">
        <f t="shared" si="11"/>
        <v>626</v>
      </c>
      <c r="W65" s="647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5">
        <f t="shared" si="6"/>
        <v>0</v>
      </c>
      <c r="J66" s="646">
        <f t="shared" si="10"/>
        <v>0</v>
      </c>
      <c r="K66" s="647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5">
        <f t="shared" si="8"/>
        <v>17036.999999999996</v>
      </c>
      <c r="V66" s="646">
        <f t="shared" si="11"/>
        <v>626</v>
      </c>
      <c r="W66" s="647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5">
        <f t="shared" si="6"/>
        <v>0</v>
      </c>
      <c r="J67" s="646">
        <f t="shared" si="10"/>
        <v>0</v>
      </c>
      <c r="K67" s="647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5">
        <f t="shared" si="8"/>
        <v>17036.999999999996</v>
      </c>
      <c r="V67" s="646">
        <f t="shared" si="11"/>
        <v>626</v>
      </c>
      <c r="W67" s="647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5">
        <f t="shared" si="6"/>
        <v>0</v>
      </c>
      <c r="J68" s="646">
        <f t="shared" si="10"/>
        <v>0</v>
      </c>
      <c r="K68" s="647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5">
        <f t="shared" si="8"/>
        <v>17036.999999999996</v>
      </c>
      <c r="V68" s="646">
        <f t="shared" si="11"/>
        <v>626</v>
      </c>
      <c r="W68" s="647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5">
        <f t="shared" si="6"/>
        <v>0</v>
      </c>
      <c r="J69" s="646">
        <f t="shared" si="10"/>
        <v>0</v>
      </c>
      <c r="K69" s="647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5">
        <f t="shared" si="8"/>
        <v>17036.999999999996</v>
      </c>
      <c r="V69" s="646">
        <f t="shared" si="11"/>
        <v>626</v>
      </c>
      <c r="W69" s="647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5">
        <f t="shared" si="6"/>
        <v>0</v>
      </c>
      <c r="J70" s="648">
        <f t="shared" si="10"/>
        <v>0</v>
      </c>
      <c r="K70" s="647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5">
        <f t="shared" si="8"/>
        <v>17036.999999999996</v>
      </c>
      <c r="V70" s="648">
        <f t="shared" si="11"/>
        <v>626</v>
      </c>
      <c r="W70" s="647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5">
        <f t="shared" si="6"/>
        <v>0</v>
      </c>
      <c r="J71" s="648">
        <f t="shared" si="10"/>
        <v>0</v>
      </c>
      <c r="K71" s="647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5">
        <f t="shared" si="8"/>
        <v>17036.999999999996</v>
      </c>
      <c r="V71" s="648">
        <f t="shared" si="11"/>
        <v>626</v>
      </c>
      <c r="W71" s="647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5">
        <f t="shared" si="6"/>
        <v>0</v>
      </c>
      <c r="J72" s="648">
        <f t="shared" si="10"/>
        <v>0</v>
      </c>
      <c r="K72" s="647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5">
        <f t="shared" si="8"/>
        <v>17036.999999999996</v>
      </c>
      <c r="V72" s="648">
        <f t="shared" si="11"/>
        <v>626</v>
      </c>
      <c r="W72" s="647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5">
        <f t="shared" si="6"/>
        <v>0</v>
      </c>
      <c r="J73" s="648">
        <f t="shared" si="10"/>
        <v>0</v>
      </c>
      <c r="K73" s="647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5">
        <f t="shared" si="8"/>
        <v>17036.999999999996</v>
      </c>
      <c r="V73" s="648">
        <f t="shared" si="11"/>
        <v>626</v>
      </c>
      <c r="W73" s="647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5">
        <f t="shared" si="6"/>
        <v>0</v>
      </c>
      <c r="J74" s="648">
        <f t="shared" si="10"/>
        <v>0</v>
      </c>
      <c r="K74" s="647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5">
        <f t="shared" si="8"/>
        <v>17036.999999999996</v>
      </c>
      <c r="V74" s="648">
        <f t="shared" si="11"/>
        <v>626</v>
      </c>
      <c r="W74" s="647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5">
        <f t="shared" ref="I75:I113" si="18">I74-F75</f>
        <v>0</v>
      </c>
      <c r="J75" s="648">
        <f t="shared" si="10"/>
        <v>0</v>
      </c>
      <c r="K75" s="647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5">
        <f t="shared" ref="U75:U113" si="19">U74-R75</f>
        <v>17036.999999999996</v>
      </c>
      <c r="V75" s="648">
        <f t="shared" si="11"/>
        <v>626</v>
      </c>
      <c r="W75" s="647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5">
        <f t="shared" si="18"/>
        <v>0</v>
      </c>
      <c r="J76" s="646">
        <f t="shared" si="10"/>
        <v>0</v>
      </c>
      <c r="K76" s="647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5">
        <f t="shared" si="19"/>
        <v>17036.999999999996</v>
      </c>
      <c r="V76" s="646">
        <f t="shared" si="11"/>
        <v>626</v>
      </c>
      <c r="W76" s="647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5">
        <f t="shared" si="18"/>
        <v>0</v>
      </c>
      <c r="J77" s="646">
        <f t="shared" ref="J77:J113" si="20">J76-C77</f>
        <v>0</v>
      </c>
      <c r="K77" s="647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5">
        <f t="shared" si="19"/>
        <v>17036.999999999996</v>
      </c>
      <c r="V77" s="646">
        <f t="shared" ref="V77:V113" si="21">V76-O77</f>
        <v>626</v>
      </c>
      <c r="W77" s="647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5">
        <f t="shared" si="18"/>
        <v>0</v>
      </c>
      <c r="J78" s="646">
        <f t="shared" si="20"/>
        <v>0</v>
      </c>
      <c r="K78" s="647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5">
        <f t="shared" si="19"/>
        <v>17036.999999999996</v>
      </c>
      <c r="V78" s="646">
        <f t="shared" si="21"/>
        <v>626</v>
      </c>
      <c r="W78" s="647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5">
        <f t="shared" si="18"/>
        <v>0</v>
      </c>
      <c r="J79" s="646">
        <f t="shared" si="20"/>
        <v>0</v>
      </c>
      <c r="K79" s="647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5">
        <f t="shared" si="19"/>
        <v>17036.999999999996</v>
      </c>
      <c r="V79" s="646">
        <f t="shared" si="21"/>
        <v>626</v>
      </c>
      <c r="W79" s="647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5">
        <f t="shared" si="18"/>
        <v>0</v>
      </c>
      <c r="J80" s="646">
        <f t="shared" si="20"/>
        <v>0</v>
      </c>
      <c r="K80" s="647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5">
        <f t="shared" si="19"/>
        <v>17036.999999999996</v>
      </c>
      <c r="V80" s="646">
        <f t="shared" si="21"/>
        <v>626</v>
      </c>
      <c r="W80" s="647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5">
        <f t="shared" si="18"/>
        <v>0</v>
      </c>
      <c r="J81" s="646">
        <f t="shared" si="20"/>
        <v>0</v>
      </c>
      <c r="K81" s="647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5">
        <f t="shared" si="19"/>
        <v>17036.999999999996</v>
      </c>
      <c r="V81" s="646">
        <f t="shared" si="21"/>
        <v>626</v>
      </c>
      <c r="W81" s="647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5">
        <f t="shared" si="18"/>
        <v>0</v>
      </c>
      <c r="J82" s="646">
        <f t="shared" si="20"/>
        <v>0</v>
      </c>
      <c r="K82" s="647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5">
        <f t="shared" si="19"/>
        <v>17036.999999999996</v>
      </c>
      <c r="V82" s="646">
        <f t="shared" si="21"/>
        <v>626</v>
      </c>
      <c r="W82" s="647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5">
        <f t="shared" si="18"/>
        <v>0</v>
      </c>
      <c r="J83" s="646">
        <f t="shared" si="20"/>
        <v>0</v>
      </c>
      <c r="K83" s="647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5">
        <f t="shared" si="19"/>
        <v>17036.999999999996</v>
      </c>
      <c r="V83" s="646">
        <f t="shared" si="21"/>
        <v>626</v>
      </c>
      <c r="W83" s="647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5">
        <f t="shared" si="18"/>
        <v>0</v>
      </c>
      <c r="J84" s="646">
        <f t="shared" si="20"/>
        <v>0</v>
      </c>
      <c r="K84" s="647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5">
        <f t="shared" si="19"/>
        <v>17036.999999999996</v>
      </c>
      <c r="V84" s="646">
        <f t="shared" si="21"/>
        <v>626</v>
      </c>
      <c r="W84" s="647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5">
        <f t="shared" si="18"/>
        <v>0</v>
      </c>
      <c r="J85" s="646">
        <f t="shared" si="20"/>
        <v>0</v>
      </c>
      <c r="K85" s="647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5">
        <f t="shared" si="19"/>
        <v>17036.999999999996</v>
      </c>
      <c r="V85" s="646">
        <f t="shared" si="21"/>
        <v>626</v>
      </c>
      <c r="W85" s="647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5">
        <f t="shared" si="18"/>
        <v>0</v>
      </c>
      <c r="J86" s="646">
        <f t="shared" si="20"/>
        <v>0</v>
      </c>
      <c r="K86" s="647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5">
        <f t="shared" si="19"/>
        <v>17036.999999999996</v>
      </c>
      <c r="V86" s="646">
        <f t="shared" si="21"/>
        <v>626</v>
      </c>
      <c r="W86" s="647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5">
        <f t="shared" si="18"/>
        <v>0</v>
      </c>
      <c r="J87" s="646">
        <f t="shared" si="20"/>
        <v>0</v>
      </c>
      <c r="K87" s="647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5">
        <f t="shared" si="19"/>
        <v>17036.999999999996</v>
      </c>
      <c r="V87" s="646">
        <f t="shared" si="21"/>
        <v>626</v>
      </c>
      <c r="W87" s="647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5">
        <f t="shared" si="18"/>
        <v>0</v>
      </c>
      <c r="J88" s="646">
        <f t="shared" si="20"/>
        <v>0</v>
      </c>
      <c r="K88" s="647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5">
        <f t="shared" si="19"/>
        <v>17036.999999999996</v>
      </c>
      <c r="V88" s="646">
        <f t="shared" si="21"/>
        <v>626</v>
      </c>
      <c r="W88" s="647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5">
        <f t="shared" si="18"/>
        <v>0</v>
      </c>
      <c r="J89" s="646">
        <f t="shared" si="20"/>
        <v>0</v>
      </c>
      <c r="K89" s="647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5">
        <f t="shared" si="19"/>
        <v>17036.999999999996</v>
      </c>
      <c r="V89" s="646">
        <f t="shared" si="21"/>
        <v>626</v>
      </c>
      <c r="W89" s="647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5">
        <f t="shared" si="18"/>
        <v>0</v>
      </c>
      <c r="J90" s="646">
        <f t="shared" si="20"/>
        <v>0</v>
      </c>
      <c r="K90" s="647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5">
        <f t="shared" si="19"/>
        <v>17036.999999999996</v>
      </c>
      <c r="V90" s="646">
        <f t="shared" si="21"/>
        <v>626</v>
      </c>
      <c r="W90" s="647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5">
        <f t="shared" si="18"/>
        <v>0</v>
      </c>
      <c r="J91" s="646">
        <f t="shared" si="20"/>
        <v>0</v>
      </c>
      <c r="K91" s="647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5">
        <f t="shared" si="19"/>
        <v>17036.999999999996</v>
      </c>
      <c r="V91" s="646">
        <f t="shared" si="21"/>
        <v>626</v>
      </c>
      <c r="W91" s="647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5">
        <f t="shared" si="18"/>
        <v>0</v>
      </c>
      <c r="J92" s="646">
        <f t="shared" si="20"/>
        <v>0</v>
      </c>
      <c r="K92" s="647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5">
        <f t="shared" si="19"/>
        <v>17036.999999999996</v>
      </c>
      <c r="V92" s="646">
        <f t="shared" si="21"/>
        <v>626</v>
      </c>
      <c r="W92" s="647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5">
        <f t="shared" si="18"/>
        <v>0</v>
      </c>
      <c r="J93" s="646">
        <f t="shared" si="20"/>
        <v>0</v>
      </c>
      <c r="K93" s="647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5">
        <f t="shared" si="19"/>
        <v>17036.999999999996</v>
      </c>
      <c r="V93" s="646">
        <f t="shared" si="21"/>
        <v>626</v>
      </c>
      <c r="W93" s="647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5">
        <f t="shared" si="18"/>
        <v>0</v>
      </c>
      <c r="J94" s="646">
        <f t="shared" si="20"/>
        <v>0</v>
      </c>
      <c r="K94" s="647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5">
        <f t="shared" si="19"/>
        <v>17036.999999999996</v>
      </c>
      <c r="V94" s="646">
        <f t="shared" si="21"/>
        <v>626</v>
      </c>
      <c r="W94" s="647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5">
        <f t="shared" si="18"/>
        <v>0</v>
      </c>
      <c r="J95" s="646">
        <f t="shared" si="20"/>
        <v>0</v>
      </c>
      <c r="K95" s="647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5">
        <f t="shared" si="19"/>
        <v>17036.999999999996</v>
      </c>
      <c r="V95" s="646">
        <f t="shared" si="21"/>
        <v>626</v>
      </c>
      <c r="W95" s="647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5">
        <f t="shared" si="18"/>
        <v>0</v>
      </c>
      <c r="J96" s="646">
        <f t="shared" si="20"/>
        <v>0</v>
      </c>
      <c r="K96" s="647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5">
        <f t="shared" si="19"/>
        <v>17036.999999999996</v>
      </c>
      <c r="V96" s="646">
        <f t="shared" si="21"/>
        <v>626</v>
      </c>
      <c r="W96" s="647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5">
        <f t="shared" si="18"/>
        <v>0</v>
      </c>
      <c r="J97" s="646">
        <f t="shared" si="20"/>
        <v>0</v>
      </c>
      <c r="K97" s="647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5">
        <f t="shared" si="19"/>
        <v>17036.999999999996</v>
      </c>
      <c r="V97" s="646">
        <f t="shared" si="21"/>
        <v>626</v>
      </c>
      <c r="W97" s="647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5">
        <f t="shared" si="18"/>
        <v>0</v>
      </c>
      <c r="J98" s="646">
        <f t="shared" si="20"/>
        <v>0</v>
      </c>
      <c r="K98" s="647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5">
        <f t="shared" si="19"/>
        <v>17036.999999999996</v>
      </c>
      <c r="V98" s="646">
        <f t="shared" si="21"/>
        <v>626</v>
      </c>
      <c r="W98" s="647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5">
        <f t="shared" si="18"/>
        <v>0</v>
      </c>
      <c r="J99" s="646">
        <f t="shared" si="20"/>
        <v>0</v>
      </c>
      <c r="K99" s="647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5">
        <f t="shared" si="19"/>
        <v>17036.999999999996</v>
      </c>
      <c r="V99" s="646">
        <f t="shared" si="21"/>
        <v>626</v>
      </c>
      <c r="W99" s="647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5">
        <f t="shared" si="18"/>
        <v>0</v>
      </c>
      <c r="J100" s="646">
        <f t="shared" si="20"/>
        <v>0</v>
      </c>
      <c r="K100" s="647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5">
        <f t="shared" si="19"/>
        <v>17036.999999999996</v>
      </c>
      <c r="V100" s="646">
        <f t="shared" si="21"/>
        <v>626</v>
      </c>
      <c r="W100" s="647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5">
        <f t="shared" si="18"/>
        <v>0</v>
      </c>
      <c r="J101" s="646">
        <f t="shared" si="20"/>
        <v>0</v>
      </c>
      <c r="K101" s="647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5">
        <f t="shared" si="19"/>
        <v>17036.999999999996</v>
      </c>
      <c r="V101" s="646">
        <f t="shared" si="21"/>
        <v>626</v>
      </c>
      <c r="W101" s="647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5">
        <f t="shared" si="18"/>
        <v>0</v>
      </c>
      <c r="J102" s="646">
        <f t="shared" si="20"/>
        <v>0</v>
      </c>
      <c r="K102" s="647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5">
        <f t="shared" si="19"/>
        <v>17036.999999999996</v>
      </c>
      <c r="V102" s="646">
        <f t="shared" si="21"/>
        <v>626</v>
      </c>
      <c r="W102" s="647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5">
        <f t="shared" si="18"/>
        <v>0</v>
      </c>
      <c r="J103" s="646">
        <f t="shared" si="20"/>
        <v>0</v>
      </c>
      <c r="K103" s="647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5">
        <f t="shared" si="19"/>
        <v>17036.999999999996</v>
      </c>
      <c r="V103" s="646">
        <f t="shared" si="21"/>
        <v>626</v>
      </c>
      <c r="W103" s="647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5">
        <f t="shared" si="18"/>
        <v>0</v>
      </c>
      <c r="J104" s="646">
        <f t="shared" si="20"/>
        <v>0</v>
      </c>
      <c r="K104" s="647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5">
        <f t="shared" si="19"/>
        <v>17036.999999999996</v>
      </c>
      <c r="V104" s="646">
        <f t="shared" si="21"/>
        <v>626</v>
      </c>
      <c r="W104" s="647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5">
        <f t="shared" si="18"/>
        <v>0</v>
      </c>
      <c r="J105" s="646">
        <f t="shared" si="20"/>
        <v>0</v>
      </c>
      <c r="K105" s="647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5">
        <f t="shared" si="19"/>
        <v>17036.999999999996</v>
      </c>
      <c r="V105" s="646">
        <f t="shared" si="21"/>
        <v>626</v>
      </c>
      <c r="W105" s="647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5">
        <f t="shared" si="18"/>
        <v>0</v>
      </c>
      <c r="J106" s="646">
        <f t="shared" si="20"/>
        <v>0</v>
      </c>
      <c r="K106" s="647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5">
        <f t="shared" si="19"/>
        <v>17036.999999999996</v>
      </c>
      <c r="V106" s="646">
        <f t="shared" si="21"/>
        <v>626</v>
      </c>
      <c r="W106" s="647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5">
        <f t="shared" si="18"/>
        <v>0</v>
      </c>
      <c r="J107" s="646">
        <f t="shared" si="20"/>
        <v>0</v>
      </c>
      <c r="K107" s="647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5">
        <f t="shared" si="19"/>
        <v>17036.999999999996</v>
      </c>
      <c r="V107" s="646">
        <f t="shared" si="21"/>
        <v>626</v>
      </c>
      <c r="W107" s="647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5">
        <f t="shared" si="18"/>
        <v>0</v>
      </c>
      <c r="J108" s="646">
        <f t="shared" si="20"/>
        <v>0</v>
      </c>
      <c r="K108" s="647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5">
        <f t="shared" si="19"/>
        <v>17036.999999999996</v>
      </c>
      <c r="V108" s="646">
        <f t="shared" si="21"/>
        <v>626</v>
      </c>
      <c r="W108" s="647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5">
        <f t="shared" si="18"/>
        <v>0</v>
      </c>
      <c r="J109" s="646">
        <f t="shared" si="20"/>
        <v>0</v>
      </c>
      <c r="K109" s="647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5">
        <f t="shared" si="19"/>
        <v>17036.999999999996</v>
      </c>
      <c r="V109" s="646">
        <f t="shared" si="21"/>
        <v>626</v>
      </c>
      <c r="W109" s="647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5">
        <f t="shared" si="18"/>
        <v>0</v>
      </c>
      <c r="J110" s="646">
        <f t="shared" si="20"/>
        <v>0</v>
      </c>
      <c r="K110" s="647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5">
        <f t="shared" si="19"/>
        <v>17036.999999999996</v>
      </c>
      <c r="V110" s="646">
        <f t="shared" si="21"/>
        <v>626</v>
      </c>
      <c r="W110" s="647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5">
        <f t="shared" si="18"/>
        <v>0</v>
      </c>
      <c r="J111" s="646">
        <f t="shared" si="20"/>
        <v>0</v>
      </c>
      <c r="K111" s="647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5">
        <f t="shared" si="19"/>
        <v>17036.999999999996</v>
      </c>
      <c r="V111" s="646">
        <f t="shared" si="21"/>
        <v>626</v>
      </c>
      <c r="W111" s="647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5">
        <f t="shared" si="18"/>
        <v>0</v>
      </c>
      <c r="J112" s="646">
        <f t="shared" si="20"/>
        <v>0</v>
      </c>
      <c r="K112" s="647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5">
        <f t="shared" si="19"/>
        <v>17036.999999999996</v>
      </c>
      <c r="V112" s="646">
        <f t="shared" si="21"/>
        <v>626</v>
      </c>
      <c r="W112" s="647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5">
        <f t="shared" si="18"/>
        <v>0</v>
      </c>
      <c r="J113" s="646">
        <f t="shared" si="20"/>
        <v>0</v>
      </c>
      <c r="K113" s="64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5">
        <f t="shared" si="19"/>
        <v>17036.999999999996</v>
      </c>
      <c r="V113" s="646">
        <f t="shared" si="21"/>
        <v>626</v>
      </c>
      <c r="W113" s="649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42" t="s">
        <v>11</v>
      </c>
      <c r="D120" s="1243"/>
      <c r="E120" s="57">
        <f>E4+E5+E6-F115</f>
        <v>0</v>
      </c>
      <c r="G120" s="47"/>
      <c r="H120" s="91"/>
      <c r="O120" s="1242" t="s">
        <v>11</v>
      </c>
      <c r="P120" s="1243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45" t="s">
        <v>243</v>
      </c>
      <c r="B1" s="1245"/>
      <c r="C1" s="1245"/>
      <c r="D1" s="1245"/>
      <c r="E1" s="1245"/>
      <c r="F1" s="1245"/>
      <c r="G1" s="1245"/>
      <c r="H1" s="11">
        <v>1</v>
      </c>
      <c r="K1" s="1240" t="s">
        <v>260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29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29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29"/>
      <c r="B6" s="465" t="s">
        <v>74</v>
      </c>
      <c r="C6" s="252"/>
      <c r="D6" s="277"/>
      <c r="E6" s="262"/>
      <c r="F6" s="256"/>
      <c r="G6" s="243"/>
      <c r="K6" s="1229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8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8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8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8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2">
        <v>20.100000000000001</v>
      </c>
      <c r="E11" s="856">
        <v>44624</v>
      </c>
      <c r="F11" s="852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8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2">
        <v>21.27</v>
      </c>
      <c r="E12" s="856">
        <v>44627</v>
      </c>
      <c r="F12" s="852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8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2">
        <v>90.08</v>
      </c>
      <c r="E13" s="856">
        <v>44628</v>
      </c>
      <c r="F13" s="852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8"/>
      <c r="P13" s="1067">
        <f t="shared" si="1"/>
        <v>0</v>
      </c>
      <c r="Q13" s="1068"/>
      <c r="R13" s="1069"/>
      <c r="S13" s="1061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2">
        <v>175.55</v>
      </c>
      <c r="E14" s="856">
        <v>44630</v>
      </c>
      <c r="F14" s="852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8"/>
      <c r="P14" s="1067">
        <f t="shared" si="1"/>
        <v>0</v>
      </c>
      <c r="Q14" s="1068"/>
      <c r="R14" s="1069"/>
      <c r="S14" s="1061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2">
        <v>44.17</v>
      </c>
      <c r="E15" s="856">
        <v>44641</v>
      </c>
      <c r="F15" s="852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8"/>
      <c r="P15" s="1067">
        <f t="shared" si="1"/>
        <v>0</v>
      </c>
      <c r="Q15" s="1068"/>
      <c r="R15" s="1069"/>
      <c r="S15" s="1061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2">
        <v>167.29</v>
      </c>
      <c r="E16" s="856">
        <v>44645</v>
      </c>
      <c r="F16" s="852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8"/>
      <c r="P16" s="1067">
        <f t="shared" si="1"/>
        <v>0</v>
      </c>
      <c r="Q16" s="1068"/>
      <c r="R16" s="1069"/>
      <c r="S16" s="1061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89">
        <v>22.51</v>
      </c>
      <c r="E17" s="996">
        <v>44650</v>
      </c>
      <c r="F17" s="889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8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89">
        <v>42.61</v>
      </c>
      <c r="E18" s="996">
        <v>44652</v>
      </c>
      <c r="F18" s="889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8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89"/>
      <c r="E19" s="996"/>
      <c r="F19" s="1058">
        <f t="shared" si="0"/>
        <v>0</v>
      </c>
      <c r="G19" s="1059"/>
      <c r="H19" s="1060"/>
      <c r="I19" s="1061">
        <f t="shared" si="3"/>
        <v>0</v>
      </c>
      <c r="J19" s="243"/>
      <c r="L19" s="197">
        <f t="shared" si="4"/>
        <v>0</v>
      </c>
      <c r="M19" s="53"/>
      <c r="N19" s="267"/>
      <c r="O19" s="748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89"/>
      <c r="E20" s="996"/>
      <c r="F20" s="1058">
        <f t="shared" si="0"/>
        <v>0</v>
      </c>
      <c r="G20" s="1059"/>
      <c r="H20" s="1060"/>
      <c r="I20" s="1061">
        <f t="shared" si="3"/>
        <v>0</v>
      </c>
      <c r="J20" s="243"/>
      <c r="L20" s="197">
        <f t="shared" si="4"/>
        <v>0</v>
      </c>
      <c r="M20" s="53"/>
      <c r="N20" s="267"/>
      <c r="O20" s="748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89"/>
      <c r="E21" s="996"/>
      <c r="F21" s="1058">
        <f t="shared" si="0"/>
        <v>0</v>
      </c>
      <c r="G21" s="1059"/>
      <c r="H21" s="1060"/>
      <c r="I21" s="1061">
        <f t="shared" si="3"/>
        <v>0</v>
      </c>
      <c r="J21" s="243"/>
      <c r="L21" s="197">
        <f t="shared" si="4"/>
        <v>0</v>
      </c>
      <c r="M21" s="53"/>
      <c r="N21" s="267"/>
      <c r="O21" s="748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89"/>
      <c r="E22" s="996"/>
      <c r="F22" s="88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8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89"/>
      <c r="E23" s="996"/>
      <c r="F23" s="88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8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89"/>
      <c r="E24" s="996"/>
      <c r="F24" s="889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8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89"/>
      <c r="E25" s="996"/>
      <c r="F25" s="88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8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8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8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8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8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8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8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8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8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8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8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8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8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8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8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8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8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8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8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8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8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8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8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8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8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8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8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42" t="s">
        <v>11</v>
      </c>
      <c r="D60" s="1243"/>
      <c r="E60" s="57">
        <f>E5-F55+E4+E6+E7</f>
        <v>1.1368683772161603E-13</v>
      </c>
      <c r="L60" s="91"/>
      <c r="M60" s="1242" t="s">
        <v>11</v>
      </c>
      <c r="N60" s="1243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45" t="s">
        <v>244</v>
      </c>
      <c r="B1" s="1245"/>
      <c r="C1" s="1245"/>
      <c r="D1" s="1245"/>
      <c r="E1" s="1245"/>
      <c r="F1" s="1245"/>
      <c r="G1" s="124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29" t="s">
        <v>106</v>
      </c>
      <c r="B5" s="1265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29"/>
      <c r="B6" s="1265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8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8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8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8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8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8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8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2">
        <v>108.69</v>
      </c>
      <c r="E16" s="856">
        <v>44624</v>
      </c>
      <c r="F16" s="852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2">
        <v>55.73</v>
      </c>
      <c r="E17" s="856">
        <v>44625</v>
      </c>
      <c r="F17" s="852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2">
        <v>58.43</v>
      </c>
      <c r="E18" s="856">
        <v>44645</v>
      </c>
      <c r="F18" s="852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89">
        <v>256.14</v>
      </c>
      <c r="E19" s="996">
        <v>44655</v>
      </c>
      <c r="F19" s="889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89">
        <v>45.33</v>
      </c>
      <c r="E20" s="996">
        <v>44662</v>
      </c>
      <c r="F20" s="889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89">
        <v>42.92</v>
      </c>
      <c r="E21" s="996">
        <v>44667</v>
      </c>
      <c r="F21" s="889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89">
        <v>10.53</v>
      </c>
      <c r="E22" s="996">
        <v>44680</v>
      </c>
      <c r="F22" s="889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89"/>
      <c r="E23" s="996"/>
      <c r="F23" s="889">
        <f t="shared" si="0"/>
        <v>0</v>
      </c>
      <c r="G23" s="1059"/>
      <c r="H23" s="1060"/>
      <c r="I23" s="1061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89"/>
      <c r="E24" s="996"/>
      <c r="F24" s="889">
        <f t="shared" si="0"/>
        <v>0</v>
      </c>
      <c r="G24" s="1059"/>
      <c r="H24" s="1060"/>
      <c r="I24" s="1061">
        <f t="shared" si="2"/>
        <v>29.999999999999858</v>
      </c>
    </row>
    <row r="25" spans="2:10" x14ac:dyDescent="0.25">
      <c r="B25" s="197">
        <f t="shared" si="1"/>
        <v>0</v>
      </c>
      <c r="C25" s="53"/>
      <c r="D25" s="889"/>
      <c r="E25" s="996"/>
      <c r="F25" s="889">
        <f t="shared" si="0"/>
        <v>0</v>
      </c>
      <c r="G25" s="1059"/>
      <c r="H25" s="1060"/>
      <c r="I25" s="1061">
        <f t="shared" si="2"/>
        <v>29.999999999999858</v>
      </c>
    </row>
    <row r="26" spans="2:10" x14ac:dyDescent="0.25">
      <c r="B26" s="197">
        <f t="shared" si="1"/>
        <v>0</v>
      </c>
      <c r="C26" s="53"/>
      <c r="D26" s="889"/>
      <c r="E26" s="996"/>
      <c r="F26" s="889">
        <f t="shared" si="0"/>
        <v>0</v>
      </c>
      <c r="G26" s="1059"/>
      <c r="H26" s="1060"/>
      <c r="I26" s="1061">
        <f t="shared" si="2"/>
        <v>29.999999999999858</v>
      </c>
    </row>
    <row r="27" spans="2:10" x14ac:dyDescent="0.25">
      <c r="B27" s="197">
        <f t="shared" si="1"/>
        <v>0</v>
      </c>
      <c r="C27" s="53"/>
      <c r="D27" s="889"/>
      <c r="E27" s="996"/>
      <c r="F27" s="889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89"/>
      <c r="E28" s="996"/>
      <c r="F28" s="889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89"/>
      <c r="E29" s="996"/>
      <c r="F29" s="889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89"/>
      <c r="E30" s="996"/>
      <c r="F30" s="889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89"/>
      <c r="E31" s="996"/>
      <c r="F31" s="889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89"/>
      <c r="E32" s="996"/>
      <c r="F32" s="889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89"/>
      <c r="E33" s="996"/>
      <c r="F33" s="889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42" t="s">
        <v>11</v>
      </c>
      <c r="D60" s="1243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32" t="s">
        <v>249</v>
      </c>
      <c r="L1" s="1232"/>
      <c r="M1" s="1232"/>
      <c r="N1" s="1232"/>
      <c r="O1" s="1232"/>
      <c r="P1" s="1232"/>
      <c r="Q1" s="1232"/>
      <c r="R1" s="359">
        <f>I1+1</f>
        <v>1</v>
      </c>
      <c r="S1" s="359"/>
      <c r="U1" s="1230" t="str">
        <f>K1</f>
        <v>ENTRADAS DEL MES DE  ABRIL    2022</v>
      </c>
      <c r="V1" s="1230"/>
      <c r="W1" s="1230"/>
      <c r="X1" s="1230"/>
      <c r="Y1" s="1230"/>
      <c r="Z1" s="1230"/>
      <c r="AA1" s="1230"/>
      <c r="AB1" s="359">
        <f>R1+1</f>
        <v>2</v>
      </c>
      <c r="AC1" s="575"/>
      <c r="AE1" s="1230" t="str">
        <f>U1</f>
        <v>ENTRADAS DEL MES DE  ABRIL    2022</v>
      </c>
      <c r="AF1" s="1230"/>
      <c r="AG1" s="1230"/>
      <c r="AH1" s="1230"/>
      <c r="AI1" s="1230"/>
      <c r="AJ1" s="1230"/>
      <c r="AK1" s="1230"/>
      <c r="AL1" s="359">
        <f>AB1+1</f>
        <v>3</v>
      </c>
      <c r="AM1" s="359"/>
      <c r="AO1" s="1230" t="str">
        <f>AE1</f>
        <v>ENTRADAS DEL MES DE  ABRIL    2022</v>
      </c>
      <c r="AP1" s="1230"/>
      <c r="AQ1" s="1230"/>
      <c r="AR1" s="1230"/>
      <c r="AS1" s="1230"/>
      <c r="AT1" s="1230"/>
      <c r="AU1" s="1230"/>
      <c r="AV1" s="359">
        <f>AL1+1</f>
        <v>4</v>
      </c>
      <c r="AW1" s="575"/>
      <c r="AY1" s="1230" t="str">
        <f>AO1</f>
        <v>ENTRADAS DEL MES DE  ABRIL    2022</v>
      </c>
      <c r="AZ1" s="1230"/>
      <c r="BA1" s="1230"/>
      <c r="BB1" s="1230"/>
      <c r="BC1" s="1230"/>
      <c r="BD1" s="1230"/>
      <c r="BE1" s="1230"/>
      <c r="BF1" s="359">
        <f>AV1+1</f>
        <v>5</v>
      </c>
      <c r="BG1" s="607"/>
      <c r="BI1" s="1230" t="str">
        <f>AY1</f>
        <v>ENTRADAS DEL MES DE  ABRIL    2022</v>
      </c>
      <c r="BJ1" s="1230"/>
      <c r="BK1" s="1230"/>
      <c r="BL1" s="1230"/>
      <c r="BM1" s="1230"/>
      <c r="BN1" s="1230"/>
      <c r="BO1" s="1230"/>
      <c r="BP1" s="359">
        <f>BF1+1</f>
        <v>6</v>
      </c>
      <c r="BQ1" s="575"/>
      <c r="BS1" s="1230" t="str">
        <f>BI1</f>
        <v>ENTRADAS DEL MES DE  ABRIL    2022</v>
      </c>
      <c r="BT1" s="1230"/>
      <c r="BU1" s="1230"/>
      <c r="BV1" s="1230"/>
      <c r="BW1" s="1230"/>
      <c r="BX1" s="1230"/>
      <c r="BY1" s="1230"/>
      <c r="BZ1" s="359">
        <f>BP1+1</f>
        <v>7</v>
      </c>
      <c r="CC1" s="1230" t="str">
        <f>BS1</f>
        <v>ENTRADAS DEL MES DE  ABRIL    2022</v>
      </c>
      <c r="CD1" s="1230"/>
      <c r="CE1" s="1230"/>
      <c r="CF1" s="1230"/>
      <c r="CG1" s="1230"/>
      <c r="CH1" s="1230"/>
      <c r="CI1" s="1230"/>
      <c r="CJ1" s="359">
        <f>BZ1+1</f>
        <v>8</v>
      </c>
      <c r="CM1" s="1230" t="str">
        <f>CC1</f>
        <v>ENTRADAS DEL MES DE  ABRIL    2022</v>
      </c>
      <c r="CN1" s="1230"/>
      <c r="CO1" s="1230"/>
      <c r="CP1" s="1230"/>
      <c r="CQ1" s="1230"/>
      <c r="CR1" s="1230"/>
      <c r="CS1" s="1230"/>
      <c r="CT1" s="359">
        <f>CJ1+1</f>
        <v>9</v>
      </c>
      <c r="CU1" s="575"/>
      <c r="CW1" s="1230" t="str">
        <f>CM1</f>
        <v>ENTRADAS DEL MES DE  ABRIL    2022</v>
      </c>
      <c r="CX1" s="1230"/>
      <c r="CY1" s="1230"/>
      <c r="CZ1" s="1230"/>
      <c r="DA1" s="1230"/>
      <c r="DB1" s="1230"/>
      <c r="DC1" s="1230"/>
      <c r="DD1" s="359">
        <f>CT1+1</f>
        <v>10</v>
      </c>
      <c r="DE1" s="575"/>
      <c r="DG1" s="1230" t="str">
        <f>CW1</f>
        <v>ENTRADAS DEL MES DE  ABRIL    2022</v>
      </c>
      <c r="DH1" s="1230"/>
      <c r="DI1" s="1230"/>
      <c r="DJ1" s="1230"/>
      <c r="DK1" s="1230"/>
      <c r="DL1" s="1230"/>
      <c r="DM1" s="1230"/>
      <c r="DN1" s="359">
        <f>DD1+1</f>
        <v>11</v>
      </c>
      <c r="DO1" s="575"/>
      <c r="DQ1" s="1230" t="str">
        <f>DG1</f>
        <v>ENTRADAS DEL MES DE  ABRIL    2022</v>
      </c>
      <c r="DR1" s="1230"/>
      <c r="DS1" s="1230"/>
      <c r="DT1" s="1230"/>
      <c r="DU1" s="1230"/>
      <c r="DV1" s="1230"/>
      <c r="DW1" s="1230"/>
      <c r="DX1" s="359">
        <f>DN1+1</f>
        <v>12</v>
      </c>
      <c r="EA1" s="1230" t="str">
        <f>DQ1</f>
        <v>ENTRADAS DEL MES DE  ABRIL    2022</v>
      </c>
      <c r="EB1" s="1230"/>
      <c r="EC1" s="1230"/>
      <c r="ED1" s="1230"/>
      <c r="EE1" s="1230"/>
      <c r="EF1" s="1230"/>
      <c r="EG1" s="1230"/>
      <c r="EH1" s="359">
        <f>DX1+1</f>
        <v>13</v>
      </c>
      <c r="EI1" s="575"/>
      <c r="EK1" s="1230" t="str">
        <f>EA1</f>
        <v>ENTRADAS DEL MES DE  ABRIL    2022</v>
      </c>
      <c r="EL1" s="1230"/>
      <c r="EM1" s="1230"/>
      <c r="EN1" s="1230"/>
      <c r="EO1" s="1230"/>
      <c r="EP1" s="1230"/>
      <c r="EQ1" s="1230"/>
      <c r="ER1" s="359">
        <f>EH1+1</f>
        <v>14</v>
      </c>
      <c r="ES1" s="575"/>
      <c r="EU1" s="1230" t="str">
        <f>EK1</f>
        <v>ENTRADAS DEL MES DE  ABRIL    2022</v>
      </c>
      <c r="EV1" s="1230"/>
      <c r="EW1" s="1230"/>
      <c r="EX1" s="1230"/>
      <c r="EY1" s="1230"/>
      <c r="EZ1" s="1230"/>
      <c r="FA1" s="1230"/>
      <c r="FB1" s="359">
        <f>ER1+1</f>
        <v>15</v>
      </c>
      <c r="FC1" s="575"/>
      <c r="FE1" s="1230" t="str">
        <f>EU1</f>
        <v>ENTRADAS DEL MES DE  ABRIL    2022</v>
      </c>
      <c r="FF1" s="1230"/>
      <c r="FG1" s="1230"/>
      <c r="FH1" s="1230"/>
      <c r="FI1" s="1230"/>
      <c r="FJ1" s="1230"/>
      <c r="FK1" s="1230"/>
      <c r="FL1" s="359">
        <f>FB1+1</f>
        <v>16</v>
      </c>
      <c r="FM1" s="575"/>
      <c r="FO1" s="1230" t="str">
        <f>FE1</f>
        <v>ENTRADAS DEL MES DE  ABRIL    2022</v>
      </c>
      <c r="FP1" s="1230"/>
      <c r="FQ1" s="1230"/>
      <c r="FR1" s="1230"/>
      <c r="FS1" s="1230"/>
      <c r="FT1" s="1230"/>
      <c r="FU1" s="1230"/>
      <c r="FV1" s="359">
        <f>FL1+1</f>
        <v>17</v>
      </c>
      <c r="FW1" s="575"/>
      <c r="FY1" s="1230" t="str">
        <f>FO1</f>
        <v>ENTRADAS DEL MES DE  ABRIL    2022</v>
      </c>
      <c r="FZ1" s="1230"/>
      <c r="GA1" s="1230"/>
      <c r="GB1" s="1230"/>
      <c r="GC1" s="1230"/>
      <c r="GD1" s="1230"/>
      <c r="GE1" s="1230"/>
      <c r="GF1" s="359">
        <f>FV1+1</f>
        <v>18</v>
      </c>
      <c r="GG1" s="575"/>
      <c r="GH1" s="75" t="s">
        <v>37</v>
      </c>
      <c r="GI1" s="1230" t="str">
        <f>FY1</f>
        <v>ENTRADAS DEL MES DE  ABRIL    2022</v>
      </c>
      <c r="GJ1" s="1230"/>
      <c r="GK1" s="1230"/>
      <c r="GL1" s="1230"/>
      <c r="GM1" s="1230"/>
      <c r="GN1" s="1230"/>
      <c r="GO1" s="1230"/>
      <c r="GP1" s="359">
        <f>GF1+1</f>
        <v>19</v>
      </c>
      <c r="GQ1" s="575"/>
      <c r="GS1" s="1230" t="str">
        <f>GI1</f>
        <v>ENTRADAS DEL MES DE  ABRIL    2022</v>
      </c>
      <c r="GT1" s="1230"/>
      <c r="GU1" s="1230"/>
      <c r="GV1" s="1230"/>
      <c r="GW1" s="1230"/>
      <c r="GX1" s="1230"/>
      <c r="GY1" s="1230"/>
      <c r="GZ1" s="359">
        <f>GP1+1</f>
        <v>20</v>
      </c>
      <c r="HA1" s="575"/>
      <c r="HC1" s="1230" t="str">
        <f>GS1</f>
        <v>ENTRADAS DEL MES DE  ABRIL    2022</v>
      </c>
      <c r="HD1" s="1230"/>
      <c r="HE1" s="1230"/>
      <c r="HF1" s="1230"/>
      <c r="HG1" s="1230"/>
      <c r="HH1" s="1230"/>
      <c r="HI1" s="1230"/>
      <c r="HJ1" s="359">
        <f>GZ1+1</f>
        <v>21</v>
      </c>
      <c r="HK1" s="575"/>
      <c r="HM1" s="1230" t="str">
        <f>HC1</f>
        <v>ENTRADAS DEL MES DE  ABRIL    2022</v>
      </c>
      <c r="HN1" s="1230"/>
      <c r="HO1" s="1230"/>
      <c r="HP1" s="1230"/>
      <c r="HQ1" s="1230"/>
      <c r="HR1" s="1230"/>
      <c r="HS1" s="1230"/>
      <c r="HT1" s="359">
        <f>HJ1+1</f>
        <v>22</v>
      </c>
      <c r="HU1" s="575"/>
      <c r="HW1" s="1230" t="str">
        <f>HM1</f>
        <v>ENTRADAS DEL MES DE  ABRIL    2022</v>
      </c>
      <c r="HX1" s="1230"/>
      <c r="HY1" s="1230"/>
      <c r="HZ1" s="1230"/>
      <c r="IA1" s="1230"/>
      <c r="IB1" s="1230"/>
      <c r="IC1" s="1230"/>
      <c r="ID1" s="359">
        <f>HT1+1</f>
        <v>23</v>
      </c>
      <c r="IE1" s="575"/>
      <c r="IG1" s="1230" t="str">
        <f>HW1</f>
        <v>ENTRADAS DEL MES DE  ABRIL    2022</v>
      </c>
      <c r="IH1" s="1230"/>
      <c r="II1" s="1230"/>
      <c r="IJ1" s="1230"/>
      <c r="IK1" s="1230"/>
      <c r="IL1" s="1230"/>
      <c r="IM1" s="1230"/>
      <c r="IN1" s="359">
        <f>ID1+1</f>
        <v>24</v>
      </c>
      <c r="IO1" s="575"/>
      <c r="IQ1" s="1230" t="str">
        <f>IG1</f>
        <v>ENTRADAS DEL MES DE  ABRIL    2022</v>
      </c>
      <c r="IR1" s="1230"/>
      <c r="IS1" s="1230"/>
      <c r="IT1" s="1230"/>
      <c r="IU1" s="1230"/>
      <c r="IV1" s="1230"/>
      <c r="IW1" s="1230"/>
      <c r="IX1" s="359">
        <f>IN1+1</f>
        <v>25</v>
      </c>
      <c r="IY1" s="575"/>
      <c r="JA1" s="1230" t="str">
        <f>IQ1</f>
        <v>ENTRADAS DEL MES DE  ABRIL    2022</v>
      </c>
      <c r="JB1" s="1230"/>
      <c r="JC1" s="1230"/>
      <c r="JD1" s="1230"/>
      <c r="JE1" s="1230"/>
      <c r="JF1" s="1230"/>
      <c r="JG1" s="1230"/>
      <c r="JH1" s="359">
        <f>IX1+1</f>
        <v>26</v>
      </c>
      <c r="JI1" s="575"/>
      <c r="JK1" s="1239" t="str">
        <f>JA1</f>
        <v>ENTRADAS DEL MES DE  ABRIL    2022</v>
      </c>
      <c r="JL1" s="1239"/>
      <c r="JM1" s="1239"/>
      <c r="JN1" s="1239"/>
      <c r="JO1" s="1239"/>
      <c r="JP1" s="1239"/>
      <c r="JQ1" s="1239"/>
      <c r="JR1" s="359">
        <f>JH1+1</f>
        <v>27</v>
      </c>
      <c r="JS1" s="575"/>
      <c r="JU1" s="1230" t="str">
        <f>JK1</f>
        <v>ENTRADAS DEL MES DE  ABRIL    2022</v>
      </c>
      <c r="JV1" s="1230"/>
      <c r="JW1" s="1230"/>
      <c r="JX1" s="1230"/>
      <c r="JY1" s="1230"/>
      <c r="JZ1" s="1230"/>
      <c r="KA1" s="1230"/>
      <c r="KB1" s="359">
        <f>JR1+1</f>
        <v>28</v>
      </c>
      <c r="KC1" s="575"/>
      <c r="KE1" s="1230" t="str">
        <f>JU1</f>
        <v>ENTRADAS DEL MES DE  ABRIL    2022</v>
      </c>
      <c r="KF1" s="1230"/>
      <c r="KG1" s="1230"/>
      <c r="KH1" s="1230"/>
      <c r="KI1" s="1230"/>
      <c r="KJ1" s="1230"/>
      <c r="KK1" s="1230"/>
      <c r="KL1" s="359">
        <f>KB1+1</f>
        <v>29</v>
      </c>
      <c r="KM1" s="575"/>
      <c r="KO1" s="1230" t="str">
        <f>KE1</f>
        <v>ENTRADAS DEL MES DE  ABRIL    2022</v>
      </c>
      <c r="KP1" s="1230"/>
      <c r="KQ1" s="1230"/>
      <c r="KR1" s="1230"/>
      <c r="KS1" s="1230"/>
      <c r="KT1" s="1230"/>
      <c r="KU1" s="1230"/>
      <c r="KV1" s="359">
        <f>KL1+1</f>
        <v>30</v>
      </c>
      <c r="KW1" s="575"/>
      <c r="KY1" s="1230" t="str">
        <f>KO1</f>
        <v>ENTRADAS DEL MES DE  ABRIL    2022</v>
      </c>
      <c r="KZ1" s="1230"/>
      <c r="LA1" s="1230"/>
      <c r="LB1" s="1230"/>
      <c r="LC1" s="1230"/>
      <c r="LD1" s="1230"/>
      <c r="LE1" s="1230"/>
      <c r="LF1" s="359">
        <f>KV1+1</f>
        <v>31</v>
      </c>
      <c r="LG1" s="575"/>
      <c r="LI1" s="1230" t="str">
        <f>KY1</f>
        <v>ENTRADAS DEL MES DE  ABRIL    2022</v>
      </c>
      <c r="LJ1" s="1230"/>
      <c r="LK1" s="1230"/>
      <c r="LL1" s="1230"/>
      <c r="LM1" s="1230"/>
      <c r="LN1" s="1230"/>
      <c r="LO1" s="1230"/>
      <c r="LP1" s="359">
        <f>LF1+1</f>
        <v>32</v>
      </c>
      <c r="LQ1" s="575"/>
      <c r="LS1" s="1230" t="str">
        <f>LI1</f>
        <v>ENTRADAS DEL MES DE  ABRIL    2022</v>
      </c>
      <c r="LT1" s="1230"/>
      <c r="LU1" s="1230"/>
      <c r="LV1" s="1230"/>
      <c r="LW1" s="1230"/>
      <c r="LX1" s="1230"/>
      <c r="LY1" s="1230"/>
      <c r="LZ1" s="359">
        <f>LP1+1</f>
        <v>33</v>
      </c>
      <c r="MC1" s="1230" t="str">
        <f>LS1</f>
        <v>ENTRADAS DEL MES DE  ABRIL    2022</v>
      </c>
      <c r="MD1" s="1230"/>
      <c r="ME1" s="1230"/>
      <c r="MF1" s="1230"/>
      <c r="MG1" s="1230"/>
      <c r="MH1" s="1230"/>
      <c r="MI1" s="1230"/>
      <c r="MJ1" s="359">
        <f>LZ1+1</f>
        <v>34</v>
      </c>
      <c r="MK1" s="359"/>
      <c r="MM1" s="1230" t="str">
        <f>MC1</f>
        <v>ENTRADAS DEL MES DE  ABRIL    2022</v>
      </c>
      <c r="MN1" s="1230"/>
      <c r="MO1" s="1230"/>
      <c r="MP1" s="1230"/>
      <c r="MQ1" s="1230"/>
      <c r="MR1" s="1230"/>
      <c r="MS1" s="1230"/>
      <c r="MT1" s="359">
        <f>MJ1+1</f>
        <v>35</v>
      </c>
      <c r="MU1" s="359"/>
      <c r="MW1" s="1230" t="str">
        <f>MM1</f>
        <v>ENTRADAS DEL MES DE  ABRIL    2022</v>
      </c>
      <c r="MX1" s="1230"/>
      <c r="MY1" s="1230"/>
      <c r="MZ1" s="1230"/>
      <c r="NA1" s="1230"/>
      <c r="NB1" s="1230"/>
      <c r="NC1" s="1230"/>
      <c r="ND1" s="359">
        <f>MT1+1</f>
        <v>36</v>
      </c>
      <c r="NE1" s="359"/>
      <c r="NG1" s="1230" t="str">
        <f>MW1</f>
        <v>ENTRADAS DEL MES DE  ABRIL    2022</v>
      </c>
      <c r="NH1" s="1230"/>
      <c r="NI1" s="1230"/>
      <c r="NJ1" s="1230"/>
      <c r="NK1" s="1230"/>
      <c r="NL1" s="1230"/>
      <c r="NM1" s="1230"/>
      <c r="NN1" s="359">
        <f>ND1+1</f>
        <v>37</v>
      </c>
      <c r="NO1" s="359"/>
      <c r="NQ1" s="1230" t="str">
        <f>NG1</f>
        <v>ENTRADAS DEL MES DE  ABRIL    2022</v>
      </c>
      <c r="NR1" s="1230"/>
      <c r="NS1" s="1230"/>
      <c r="NT1" s="1230"/>
      <c r="NU1" s="1230"/>
      <c r="NV1" s="1230"/>
      <c r="NW1" s="1230"/>
      <c r="NX1" s="359">
        <f>NN1+1</f>
        <v>38</v>
      </c>
      <c r="NY1" s="359"/>
      <c r="OA1" s="1230" t="str">
        <f>NQ1</f>
        <v>ENTRADAS DEL MES DE  ABRIL    2022</v>
      </c>
      <c r="OB1" s="1230"/>
      <c r="OC1" s="1230"/>
      <c r="OD1" s="1230"/>
      <c r="OE1" s="1230"/>
      <c r="OF1" s="1230"/>
      <c r="OG1" s="1230"/>
      <c r="OH1" s="359">
        <f>NX1+1</f>
        <v>39</v>
      </c>
      <c r="OI1" s="359"/>
      <c r="OK1" s="1230" t="str">
        <f>OA1</f>
        <v>ENTRADAS DEL MES DE  ABRIL    2022</v>
      </c>
      <c r="OL1" s="1230"/>
      <c r="OM1" s="1230"/>
      <c r="ON1" s="1230"/>
      <c r="OO1" s="1230"/>
      <c r="OP1" s="1230"/>
      <c r="OQ1" s="1230"/>
      <c r="OR1" s="359">
        <f>OH1+1</f>
        <v>40</v>
      </c>
      <c r="OS1" s="359"/>
      <c r="OU1" s="1230" t="str">
        <f>OK1</f>
        <v>ENTRADAS DEL MES DE  ABRIL    2022</v>
      </c>
      <c r="OV1" s="1230"/>
      <c r="OW1" s="1230"/>
      <c r="OX1" s="1230"/>
      <c r="OY1" s="1230"/>
      <c r="OZ1" s="1230"/>
      <c r="PA1" s="1230"/>
      <c r="PB1" s="359">
        <f>OR1+1</f>
        <v>41</v>
      </c>
      <c r="PC1" s="359"/>
      <c r="PE1" s="1230" t="str">
        <f>OU1</f>
        <v>ENTRADAS DEL MES DE  ABRIL    2022</v>
      </c>
      <c r="PF1" s="1230"/>
      <c r="PG1" s="1230"/>
      <c r="PH1" s="1230"/>
      <c r="PI1" s="1230"/>
      <c r="PJ1" s="1230"/>
      <c r="PK1" s="1230"/>
      <c r="PL1" s="359">
        <f>PB1+1</f>
        <v>42</v>
      </c>
      <c r="PM1" s="359"/>
      <c r="PO1" s="1230" t="str">
        <f>PE1</f>
        <v>ENTRADAS DEL MES DE  ABRIL    2022</v>
      </c>
      <c r="PP1" s="1230"/>
      <c r="PQ1" s="1230"/>
      <c r="PR1" s="1230"/>
      <c r="PS1" s="1230"/>
      <c r="PT1" s="1230"/>
      <c r="PU1" s="1230"/>
      <c r="PV1" s="359">
        <f>PL1+1</f>
        <v>43</v>
      </c>
      <c r="PX1" s="1230" t="str">
        <f>PO1</f>
        <v>ENTRADAS DEL MES DE  ABRIL    2022</v>
      </c>
      <c r="PY1" s="1230"/>
      <c r="PZ1" s="1230"/>
      <c r="QA1" s="1230"/>
      <c r="QB1" s="1230"/>
      <c r="QC1" s="1230"/>
      <c r="QD1" s="1230"/>
      <c r="QE1" s="359">
        <f>PV1+1</f>
        <v>44</v>
      </c>
      <c r="QG1" s="1230" t="str">
        <f>PX1</f>
        <v>ENTRADAS DEL MES DE  ABRIL    2022</v>
      </c>
      <c r="QH1" s="1230"/>
      <c r="QI1" s="1230"/>
      <c r="QJ1" s="1230"/>
      <c r="QK1" s="1230"/>
      <c r="QL1" s="1230"/>
      <c r="QM1" s="1230"/>
      <c r="QN1" s="359">
        <f>QE1+1</f>
        <v>45</v>
      </c>
      <c r="QP1" s="1230" t="str">
        <f>QG1</f>
        <v>ENTRADAS DEL MES DE  ABRIL    2022</v>
      </c>
      <c r="QQ1" s="1230"/>
      <c r="QR1" s="1230"/>
      <c r="QS1" s="1230"/>
      <c r="QT1" s="1230"/>
      <c r="QU1" s="1230"/>
      <c r="QV1" s="1230"/>
      <c r="QW1" s="359">
        <f>QN1+1</f>
        <v>46</v>
      </c>
      <c r="QY1" s="1230" t="str">
        <f>QP1</f>
        <v>ENTRADAS DEL MES DE  ABRIL    2022</v>
      </c>
      <c r="QZ1" s="1230"/>
      <c r="RA1" s="1230"/>
      <c r="RB1" s="1230"/>
      <c r="RC1" s="1230"/>
      <c r="RD1" s="1230"/>
      <c r="RE1" s="1230"/>
      <c r="RF1" s="359">
        <f>QW1+1</f>
        <v>47</v>
      </c>
      <c r="RH1" s="1230" t="str">
        <f>QY1</f>
        <v>ENTRADAS DEL MES DE  ABRIL    2022</v>
      </c>
      <c r="RI1" s="1230"/>
      <c r="RJ1" s="1230"/>
      <c r="RK1" s="1230"/>
      <c r="RL1" s="1230"/>
      <c r="RM1" s="1230"/>
      <c r="RN1" s="1230"/>
      <c r="RO1" s="359">
        <f>RF1+1</f>
        <v>48</v>
      </c>
      <c r="RQ1" s="1230" t="str">
        <f>RH1</f>
        <v>ENTRADAS DEL MES DE  ABRIL    2022</v>
      </c>
      <c r="RR1" s="1230"/>
      <c r="RS1" s="1230"/>
      <c r="RT1" s="1230"/>
      <c r="RU1" s="1230"/>
      <c r="RV1" s="1230"/>
      <c r="RW1" s="1230"/>
      <c r="RX1" s="359">
        <f>RO1+1</f>
        <v>49</v>
      </c>
      <c r="RZ1" s="1230" t="str">
        <f>RQ1</f>
        <v>ENTRADAS DEL MES DE  ABRIL    2022</v>
      </c>
      <c r="SA1" s="1230"/>
      <c r="SB1" s="1230"/>
      <c r="SC1" s="1230"/>
      <c r="SD1" s="1230"/>
      <c r="SE1" s="1230"/>
      <c r="SF1" s="1230"/>
      <c r="SG1" s="359">
        <f>RX1+1</f>
        <v>50</v>
      </c>
      <c r="SI1" s="1230" t="str">
        <f>RZ1</f>
        <v>ENTRADAS DEL MES DE  ABRIL    2022</v>
      </c>
      <c r="SJ1" s="1230"/>
      <c r="SK1" s="1230"/>
      <c r="SL1" s="1230"/>
      <c r="SM1" s="1230"/>
      <c r="SN1" s="1230"/>
      <c r="SO1" s="1230"/>
      <c r="SP1" s="359">
        <f>SG1+1</f>
        <v>51</v>
      </c>
      <c r="SR1" s="1230" t="str">
        <f>SI1</f>
        <v>ENTRADAS DEL MES DE  ABRIL    2022</v>
      </c>
      <c r="SS1" s="1230"/>
      <c r="ST1" s="1230"/>
      <c r="SU1" s="1230"/>
      <c r="SV1" s="1230"/>
      <c r="SW1" s="1230"/>
      <c r="SX1" s="1230"/>
      <c r="SY1" s="359">
        <f>SP1+1</f>
        <v>52</v>
      </c>
      <c r="TA1" s="1230" t="str">
        <f>SR1</f>
        <v>ENTRADAS DEL MES DE  ABRIL    2022</v>
      </c>
      <c r="TB1" s="1230"/>
      <c r="TC1" s="1230"/>
      <c r="TD1" s="1230"/>
      <c r="TE1" s="1230"/>
      <c r="TF1" s="1230"/>
      <c r="TG1" s="1230"/>
      <c r="TH1" s="359">
        <f>SY1+1</f>
        <v>53</v>
      </c>
      <c r="TJ1" s="1230" t="str">
        <f>TA1</f>
        <v>ENTRADAS DEL MES DE  ABRIL    2022</v>
      </c>
      <c r="TK1" s="1230"/>
      <c r="TL1" s="1230"/>
      <c r="TM1" s="1230"/>
      <c r="TN1" s="1230"/>
      <c r="TO1" s="1230"/>
      <c r="TP1" s="1230"/>
      <c r="TQ1" s="359">
        <f>TH1+1</f>
        <v>54</v>
      </c>
      <c r="TS1" s="1230" t="str">
        <f>TJ1</f>
        <v>ENTRADAS DEL MES DE  ABRIL    2022</v>
      </c>
      <c r="TT1" s="1230"/>
      <c r="TU1" s="1230"/>
      <c r="TV1" s="1230"/>
      <c r="TW1" s="1230"/>
      <c r="TX1" s="1230"/>
      <c r="TY1" s="1230"/>
      <c r="TZ1" s="359">
        <f>TQ1+1</f>
        <v>55</v>
      </c>
      <c r="UB1" s="1230" t="str">
        <f>TS1</f>
        <v>ENTRADAS DEL MES DE  ABRIL    2022</v>
      </c>
      <c r="UC1" s="1230"/>
      <c r="UD1" s="1230"/>
      <c r="UE1" s="1230"/>
      <c r="UF1" s="1230"/>
      <c r="UG1" s="1230"/>
      <c r="UH1" s="1230"/>
      <c r="UI1" s="359">
        <f>TZ1+1</f>
        <v>56</v>
      </c>
      <c r="UK1" s="1230" t="str">
        <f>UB1</f>
        <v>ENTRADAS DEL MES DE  ABRIL    2022</v>
      </c>
      <c r="UL1" s="1230"/>
      <c r="UM1" s="1230"/>
      <c r="UN1" s="1230"/>
      <c r="UO1" s="1230"/>
      <c r="UP1" s="1230"/>
      <c r="UQ1" s="1230"/>
      <c r="UR1" s="359">
        <f>UI1+1</f>
        <v>57</v>
      </c>
      <c r="UT1" s="1230" t="str">
        <f>UK1</f>
        <v>ENTRADAS DEL MES DE  ABRIL    2022</v>
      </c>
      <c r="UU1" s="1230"/>
      <c r="UV1" s="1230"/>
      <c r="UW1" s="1230"/>
      <c r="UX1" s="1230"/>
      <c r="UY1" s="1230"/>
      <c r="UZ1" s="1230"/>
      <c r="VA1" s="359">
        <f>UR1+1</f>
        <v>58</v>
      </c>
      <c r="VC1" s="1230" t="str">
        <f>UT1</f>
        <v>ENTRADAS DEL MES DE  ABRIL    2022</v>
      </c>
      <c r="VD1" s="1230"/>
      <c r="VE1" s="1230"/>
      <c r="VF1" s="1230"/>
      <c r="VG1" s="1230"/>
      <c r="VH1" s="1230"/>
      <c r="VI1" s="1230"/>
      <c r="VJ1" s="359">
        <f>VA1+1</f>
        <v>59</v>
      </c>
      <c r="VL1" s="1230" t="str">
        <f>VC1</f>
        <v>ENTRADAS DEL MES DE  ABRIL    2022</v>
      </c>
      <c r="VM1" s="1230"/>
      <c r="VN1" s="1230"/>
      <c r="VO1" s="1230"/>
      <c r="VP1" s="1230"/>
      <c r="VQ1" s="1230"/>
      <c r="VR1" s="1230"/>
      <c r="VS1" s="359">
        <f>VJ1+1</f>
        <v>60</v>
      </c>
      <c r="VU1" s="1230" t="str">
        <f>VL1</f>
        <v>ENTRADAS DEL MES DE  ABRIL    2022</v>
      </c>
      <c r="VV1" s="1230"/>
      <c r="VW1" s="1230"/>
      <c r="VX1" s="1230"/>
      <c r="VY1" s="1230"/>
      <c r="VZ1" s="1230"/>
      <c r="WA1" s="1230"/>
      <c r="WB1" s="359">
        <f>VS1+1</f>
        <v>61</v>
      </c>
      <c r="WD1" s="1230" t="str">
        <f>VU1</f>
        <v>ENTRADAS DEL MES DE  ABRIL    2022</v>
      </c>
      <c r="WE1" s="1230"/>
      <c r="WF1" s="1230"/>
      <c r="WG1" s="1230"/>
      <c r="WH1" s="1230"/>
      <c r="WI1" s="1230"/>
      <c r="WJ1" s="1230"/>
      <c r="WK1" s="359">
        <f>WB1+1</f>
        <v>62</v>
      </c>
      <c r="WM1" s="1230" t="str">
        <f>WD1</f>
        <v>ENTRADAS DEL MES DE  ABRIL    2022</v>
      </c>
      <c r="WN1" s="1230"/>
      <c r="WO1" s="1230"/>
      <c r="WP1" s="1230"/>
      <c r="WQ1" s="1230"/>
      <c r="WR1" s="1230"/>
      <c r="WS1" s="1230"/>
      <c r="WT1" s="359">
        <f>WK1+1</f>
        <v>63</v>
      </c>
      <c r="WV1" s="1230" t="str">
        <f>WM1</f>
        <v>ENTRADAS DEL MES DE  ABRIL    2022</v>
      </c>
      <c r="WW1" s="1230"/>
      <c r="WX1" s="1230"/>
      <c r="WY1" s="1230"/>
      <c r="WZ1" s="1230"/>
      <c r="XA1" s="1230"/>
      <c r="XB1" s="1230"/>
      <c r="XC1" s="359">
        <f>WT1+1</f>
        <v>64</v>
      </c>
      <c r="XE1" s="1230" t="str">
        <f>WV1</f>
        <v>ENTRADAS DEL MES DE  ABRIL    2022</v>
      </c>
      <c r="XF1" s="1230"/>
      <c r="XG1" s="1230"/>
      <c r="XH1" s="1230"/>
      <c r="XI1" s="1230"/>
      <c r="XJ1" s="1230"/>
      <c r="XK1" s="1230"/>
      <c r="XL1" s="359">
        <f>XC1+1</f>
        <v>65</v>
      </c>
      <c r="XN1" s="1230" t="str">
        <f>XE1</f>
        <v>ENTRADAS DEL MES DE  ABRIL    2022</v>
      </c>
      <c r="XO1" s="1230"/>
      <c r="XP1" s="1230"/>
      <c r="XQ1" s="1230"/>
      <c r="XR1" s="1230"/>
      <c r="XS1" s="1230"/>
      <c r="XT1" s="1230"/>
      <c r="XU1" s="359">
        <f>XL1+1</f>
        <v>66</v>
      </c>
      <c r="XW1" s="1230" t="str">
        <f>XN1</f>
        <v>ENTRADAS DEL MES DE  ABRIL    2022</v>
      </c>
      <c r="XX1" s="1230"/>
      <c r="XY1" s="1230"/>
      <c r="XZ1" s="1230"/>
      <c r="YA1" s="1230"/>
      <c r="YB1" s="1230"/>
      <c r="YC1" s="1230"/>
      <c r="YD1" s="359">
        <f>XU1+1</f>
        <v>67</v>
      </c>
      <c r="YF1" s="1230" t="str">
        <f>XW1</f>
        <v>ENTRADAS DEL MES DE  ABRIL    2022</v>
      </c>
      <c r="YG1" s="1230"/>
      <c r="YH1" s="1230"/>
      <c r="YI1" s="1230"/>
      <c r="YJ1" s="1230"/>
      <c r="YK1" s="1230"/>
      <c r="YL1" s="1230"/>
      <c r="YM1" s="359">
        <f>YD1+1</f>
        <v>68</v>
      </c>
      <c r="YO1" s="1230" t="str">
        <f>YF1</f>
        <v>ENTRADAS DEL MES DE  ABRIL    2022</v>
      </c>
      <c r="YP1" s="1230"/>
      <c r="YQ1" s="1230"/>
      <c r="YR1" s="1230"/>
      <c r="YS1" s="1230"/>
      <c r="YT1" s="1230"/>
      <c r="YU1" s="1230"/>
      <c r="YV1" s="359">
        <f>YM1+1</f>
        <v>69</v>
      </c>
      <c r="YX1" s="1230" t="str">
        <f>YO1</f>
        <v>ENTRADAS DEL MES DE  ABRIL    2022</v>
      </c>
      <c r="YY1" s="1230"/>
      <c r="YZ1" s="1230"/>
      <c r="ZA1" s="1230"/>
      <c r="ZB1" s="1230"/>
      <c r="ZC1" s="1230"/>
      <c r="ZD1" s="1230"/>
      <c r="ZE1" s="359">
        <f>YV1+1</f>
        <v>70</v>
      </c>
      <c r="ZG1" s="1230" t="str">
        <f>YX1</f>
        <v>ENTRADAS DEL MES DE  ABRIL    2022</v>
      </c>
      <c r="ZH1" s="1230"/>
      <c r="ZI1" s="1230"/>
      <c r="ZJ1" s="1230"/>
      <c r="ZK1" s="1230"/>
      <c r="ZL1" s="1230"/>
      <c r="ZM1" s="1230"/>
      <c r="ZN1" s="359">
        <f>ZE1+1</f>
        <v>71</v>
      </c>
      <c r="ZP1" s="1230" t="str">
        <f>ZG1</f>
        <v>ENTRADAS DEL MES DE  ABRIL    2022</v>
      </c>
      <c r="ZQ1" s="1230"/>
      <c r="ZR1" s="1230"/>
      <c r="ZS1" s="1230"/>
      <c r="ZT1" s="1230"/>
      <c r="ZU1" s="1230"/>
      <c r="ZV1" s="1230"/>
      <c r="ZW1" s="359">
        <f>ZN1+1</f>
        <v>72</v>
      </c>
      <c r="ZY1" s="1230" t="str">
        <f>ZP1</f>
        <v>ENTRADAS DEL MES DE  ABRIL    2022</v>
      </c>
      <c r="ZZ1" s="1230"/>
      <c r="AAA1" s="1230"/>
      <c r="AAB1" s="1230"/>
      <c r="AAC1" s="1230"/>
      <c r="AAD1" s="1230"/>
      <c r="AAE1" s="1230"/>
      <c r="AAF1" s="359">
        <f>ZW1+1</f>
        <v>73</v>
      </c>
      <c r="AAH1" s="1230" t="str">
        <f>ZY1</f>
        <v>ENTRADAS DEL MES DE  ABRIL    2022</v>
      </c>
      <c r="AAI1" s="1230"/>
      <c r="AAJ1" s="1230"/>
      <c r="AAK1" s="1230"/>
      <c r="AAL1" s="1230"/>
      <c r="AAM1" s="1230"/>
      <c r="AAN1" s="1230"/>
      <c r="AAO1" s="359">
        <f>AAF1+1</f>
        <v>74</v>
      </c>
      <c r="AAQ1" s="1230" t="str">
        <f>AAH1</f>
        <v>ENTRADAS DEL MES DE  ABRIL    2022</v>
      </c>
      <c r="AAR1" s="1230"/>
      <c r="AAS1" s="1230"/>
      <c r="AAT1" s="1230"/>
      <c r="AAU1" s="1230"/>
      <c r="AAV1" s="1230"/>
      <c r="AAW1" s="1230"/>
      <c r="AAX1" s="359">
        <f>AAO1+1</f>
        <v>75</v>
      </c>
      <c r="AAZ1" s="1230" t="str">
        <f>AAQ1</f>
        <v>ENTRADAS DEL MES DE  ABRIL    2022</v>
      </c>
      <c r="ABA1" s="1230"/>
      <c r="ABB1" s="1230"/>
      <c r="ABC1" s="1230"/>
      <c r="ABD1" s="1230"/>
      <c r="ABE1" s="1230"/>
      <c r="ABF1" s="1230"/>
      <c r="ABG1" s="359">
        <f>AAX1+1</f>
        <v>76</v>
      </c>
      <c r="ABI1" s="1230" t="str">
        <f>AAZ1</f>
        <v>ENTRADAS DEL MES DE  ABRIL    2022</v>
      </c>
      <c r="ABJ1" s="1230"/>
      <c r="ABK1" s="1230"/>
      <c r="ABL1" s="1230"/>
      <c r="ABM1" s="1230"/>
      <c r="ABN1" s="1230"/>
      <c r="ABO1" s="1230"/>
      <c r="ABP1" s="359">
        <f>ABG1+1</f>
        <v>77</v>
      </c>
      <c r="ABR1" s="1230" t="str">
        <f>ABI1</f>
        <v>ENTRADAS DEL MES DE  ABRIL    2022</v>
      </c>
      <c r="ABS1" s="1230"/>
      <c r="ABT1" s="1230"/>
      <c r="ABU1" s="1230"/>
      <c r="ABV1" s="1230"/>
      <c r="ABW1" s="1230"/>
      <c r="ABX1" s="1230"/>
      <c r="ABY1" s="359">
        <f>ABP1+1</f>
        <v>78</v>
      </c>
      <c r="ACA1" s="1230" t="str">
        <f>ABR1</f>
        <v>ENTRADAS DEL MES DE  ABRIL    2022</v>
      </c>
      <c r="ACB1" s="1230"/>
      <c r="ACC1" s="1230"/>
      <c r="ACD1" s="1230"/>
      <c r="ACE1" s="1230"/>
      <c r="ACF1" s="1230"/>
      <c r="ACG1" s="1230"/>
      <c r="ACH1" s="359">
        <f>ABY1+1</f>
        <v>79</v>
      </c>
      <c r="ACJ1" s="1230" t="str">
        <f>ACA1</f>
        <v>ENTRADAS DEL MES DE  ABRIL    2022</v>
      </c>
      <c r="ACK1" s="1230"/>
      <c r="ACL1" s="1230"/>
      <c r="ACM1" s="1230"/>
      <c r="ACN1" s="1230"/>
      <c r="ACO1" s="1230"/>
      <c r="ACP1" s="1230"/>
      <c r="ACQ1" s="359">
        <f>ACH1+1</f>
        <v>80</v>
      </c>
      <c r="ACS1" s="1230" t="str">
        <f>ACJ1</f>
        <v>ENTRADAS DEL MES DE  ABRIL    2022</v>
      </c>
      <c r="ACT1" s="1230"/>
      <c r="ACU1" s="1230"/>
      <c r="ACV1" s="1230"/>
      <c r="ACW1" s="1230"/>
      <c r="ACX1" s="1230"/>
      <c r="ACY1" s="1230"/>
      <c r="ACZ1" s="359">
        <f>ACQ1+1</f>
        <v>81</v>
      </c>
      <c r="ADB1" s="1230" t="str">
        <f>ACS1</f>
        <v>ENTRADAS DEL MES DE  ABRIL    2022</v>
      </c>
      <c r="ADC1" s="1230"/>
      <c r="ADD1" s="1230"/>
      <c r="ADE1" s="1230"/>
      <c r="ADF1" s="1230"/>
      <c r="ADG1" s="1230"/>
      <c r="ADH1" s="1230"/>
      <c r="ADI1" s="359">
        <f>ACZ1+1</f>
        <v>82</v>
      </c>
      <c r="ADK1" s="1230" t="str">
        <f>ADB1</f>
        <v>ENTRADAS DEL MES DE  ABRIL    2022</v>
      </c>
      <c r="ADL1" s="1230"/>
      <c r="ADM1" s="1230"/>
      <c r="ADN1" s="1230"/>
      <c r="ADO1" s="1230"/>
      <c r="ADP1" s="1230"/>
      <c r="ADQ1" s="1230"/>
      <c r="ADR1" s="359">
        <f>ADI1+1</f>
        <v>83</v>
      </c>
      <c r="ADT1" s="1230" t="str">
        <f>ADK1</f>
        <v>ENTRADAS DEL MES DE  ABRIL    2022</v>
      </c>
      <c r="ADU1" s="1230"/>
      <c r="ADV1" s="1230"/>
      <c r="ADW1" s="1230"/>
      <c r="ADX1" s="1230"/>
      <c r="ADY1" s="1230"/>
      <c r="ADZ1" s="1230"/>
      <c r="AEA1" s="359">
        <f>ADR1+1</f>
        <v>84</v>
      </c>
      <c r="AEC1" s="1230" t="str">
        <f>ADT1</f>
        <v>ENTRADAS DEL MES DE  ABRIL    2022</v>
      </c>
      <c r="AED1" s="1230"/>
      <c r="AEE1" s="1230"/>
      <c r="AEF1" s="1230"/>
      <c r="AEG1" s="1230"/>
      <c r="AEH1" s="1230"/>
      <c r="AEI1" s="1230"/>
      <c r="AEJ1" s="359">
        <f>AEA1+1</f>
        <v>85</v>
      </c>
      <c r="AEL1" s="1230" t="str">
        <f>AEC1</f>
        <v>ENTRADAS DEL MES DE  ABRIL    2022</v>
      </c>
      <c r="AEM1" s="1230"/>
      <c r="AEN1" s="1230"/>
      <c r="AEO1" s="1230"/>
      <c r="AEP1" s="1230"/>
      <c r="AEQ1" s="1230"/>
      <c r="AER1" s="1230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29" t="s">
        <v>81</v>
      </c>
      <c r="L5" s="786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1">
        <v>19129.7</v>
      </c>
      <c r="R5" s="140">
        <f>O5-Q5</f>
        <v>-69.880000000001019</v>
      </c>
      <c r="S5" s="577"/>
      <c r="T5" s="245"/>
      <c r="U5" s="253" t="s">
        <v>81</v>
      </c>
      <c r="V5" s="786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1">
        <v>19151.900000000001</v>
      </c>
      <c r="AB5" s="140">
        <f>Y5-AA5</f>
        <v>-50.75</v>
      </c>
      <c r="AC5" s="577"/>
      <c r="AD5" s="245"/>
      <c r="AE5" s="253" t="s">
        <v>108</v>
      </c>
      <c r="AF5" s="897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1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7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1">
        <v>18761.28</v>
      </c>
      <c r="AV5" s="140">
        <f>AS5-AU5</f>
        <v>-50.399999999997817</v>
      </c>
      <c r="AW5" s="577"/>
      <c r="AY5" s="245" t="s">
        <v>81</v>
      </c>
      <c r="AZ5" s="786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1">
        <v>18599.8</v>
      </c>
      <c r="BF5" s="140">
        <f>BC5-BE5</f>
        <v>-37.299999999999272</v>
      </c>
      <c r="BG5" s="577"/>
      <c r="BH5" s="245"/>
      <c r="BI5" s="1231" t="s">
        <v>81</v>
      </c>
      <c r="BJ5" s="786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1">
        <v>18669.900000000001</v>
      </c>
      <c r="BP5" s="140">
        <f>BM5-BO5</f>
        <v>-32.630000000001019</v>
      </c>
      <c r="BQ5" s="577"/>
      <c r="BR5" s="245"/>
      <c r="BS5" s="1234" t="s">
        <v>81</v>
      </c>
      <c r="BT5" s="940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1">
        <v>18991.099999999999</v>
      </c>
      <c r="BZ5" s="140">
        <f>BW5-BY5</f>
        <v>-75.19999999999709</v>
      </c>
      <c r="CA5" s="325"/>
      <c r="CB5" s="325"/>
      <c r="CC5" s="253" t="s">
        <v>81</v>
      </c>
      <c r="CD5" s="940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1">
        <v>18921.5</v>
      </c>
      <c r="CJ5" s="140">
        <f>CG5-CI5</f>
        <v>8.8600000000005821</v>
      </c>
      <c r="CK5" s="325"/>
      <c r="CL5" s="325"/>
      <c r="CM5" s="1231" t="s">
        <v>81</v>
      </c>
      <c r="CN5" s="940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1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7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1">
        <v>18856.18</v>
      </c>
      <c r="DD5" s="140">
        <f>DA5-DC5</f>
        <v>8.4399999999986903</v>
      </c>
      <c r="DE5" s="577"/>
      <c r="DF5" s="245"/>
      <c r="DG5" s="245" t="s">
        <v>255</v>
      </c>
      <c r="DH5" s="940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1">
        <v>18910.599999999999</v>
      </c>
      <c r="DN5" s="140">
        <f>DK5-DM5</f>
        <v>-33.049999999999272</v>
      </c>
      <c r="DO5" s="577"/>
      <c r="DP5" s="245"/>
      <c r="DQ5" s="1233" t="s">
        <v>133</v>
      </c>
      <c r="DR5" s="941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1">
        <v>18538.68</v>
      </c>
      <c r="DX5" s="140">
        <f>DU5-DW5</f>
        <v>-8.8100000000013097</v>
      </c>
      <c r="DY5" s="325"/>
      <c r="DZ5" s="245"/>
      <c r="EA5" s="245" t="s">
        <v>81</v>
      </c>
      <c r="EB5" s="786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1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6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2">
        <v>19029.3</v>
      </c>
      <c r="ER5" s="140">
        <f>EO5-EQ5</f>
        <v>-79.259999999998399</v>
      </c>
      <c r="ES5" s="577"/>
      <c r="ET5" s="245"/>
      <c r="EU5" s="1231" t="s">
        <v>265</v>
      </c>
      <c r="EV5" s="1004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1">
        <v>18304.7</v>
      </c>
      <c r="FB5" s="140">
        <f>EY5-FA5</f>
        <v>-78.409999999999854</v>
      </c>
      <c r="FC5" s="577"/>
      <c r="FD5" s="245"/>
      <c r="FE5" s="245" t="s">
        <v>108</v>
      </c>
      <c r="FF5" s="897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2">
        <v>18855.78</v>
      </c>
      <c r="FL5" s="140">
        <f>FI5-FK5</f>
        <v>-32.340000000000146</v>
      </c>
      <c r="FM5" s="577"/>
      <c r="FN5" s="245"/>
      <c r="FO5" s="515" t="s">
        <v>81</v>
      </c>
      <c r="FP5" s="786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1">
        <v>18766.8</v>
      </c>
      <c r="FV5" s="140">
        <f>FS5-FU5</f>
        <v>-53.059999999997672</v>
      </c>
      <c r="FW5" s="577"/>
      <c r="FX5" s="245"/>
      <c r="FY5" s="253" t="s">
        <v>81</v>
      </c>
      <c r="FZ5" s="786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1">
        <v>18902.599999999999</v>
      </c>
      <c r="GF5" s="140">
        <f>GC5-GE5</f>
        <v>-55.869999999998981</v>
      </c>
      <c r="GG5" s="577"/>
      <c r="GH5" s="245"/>
      <c r="GI5" s="1229" t="s">
        <v>313</v>
      </c>
      <c r="GJ5" s="1046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1">
        <v>18739.5</v>
      </c>
      <c r="GP5" s="140">
        <f>GM5-GO5</f>
        <v>14.93999999999869</v>
      </c>
      <c r="GQ5" s="577"/>
      <c r="GR5" s="245"/>
      <c r="GS5" s="1231" t="s">
        <v>81</v>
      </c>
      <c r="GT5" s="786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1">
        <v>19071.5</v>
      </c>
      <c r="GZ5" s="140">
        <f>GW5-GY5</f>
        <v>-75.459999999999127</v>
      </c>
      <c r="HA5" s="577"/>
      <c r="HB5" s="245"/>
      <c r="HC5" s="1234" t="s">
        <v>81</v>
      </c>
      <c r="HD5" s="786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1">
        <v>18933</v>
      </c>
      <c r="HJ5" s="140">
        <f>HG5-HI5</f>
        <v>-51.020000000000437</v>
      </c>
      <c r="HK5" s="577"/>
      <c r="HL5" s="245"/>
      <c r="HM5" s="245" t="s">
        <v>108</v>
      </c>
      <c r="HN5" s="897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2">
        <v>18880.669999999998</v>
      </c>
      <c r="HT5" s="140">
        <f>HQ5-HS5</f>
        <v>-22.119999999998981</v>
      </c>
      <c r="HU5" s="577"/>
      <c r="HV5" s="245"/>
      <c r="HW5" s="1231" t="s">
        <v>108</v>
      </c>
      <c r="HX5" s="897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1">
        <v>18685.25</v>
      </c>
      <c r="ID5" s="140">
        <f>IA5-IC5</f>
        <v>-118.90999999999985</v>
      </c>
      <c r="IE5" s="577"/>
      <c r="IF5" s="245"/>
      <c r="IG5" s="1231" t="s">
        <v>81</v>
      </c>
      <c r="IH5" s="786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1">
        <v>18905.2</v>
      </c>
      <c r="IN5" s="140">
        <f>IK5-IM5</f>
        <v>-52.030000000002474</v>
      </c>
      <c r="IO5" s="577"/>
      <c r="IP5" s="245"/>
      <c r="IQ5" s="1231" t="s">
        <v>108</v>
      </c>
      <c r="IR5" s="1082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1">
        <v>18520.03</v>
      </c>
      <c r="IX5" s="140">
        <f>IU5-IW5</f>
        <v>-18.590000000000146</v>
      </c>
      <c r="IY5" s="577"/>
      <c r="IZ5" s="245"/>
      <c r="JA5" s="245" t="s">
        <v>108</v>
      </c>
      <c r="JB5" s="897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1">
        <v>18866.72</v>
      </c>
      <c r="JH5" s="140">
        <f>JE5-JG5</f>
        <v>-67.479999999999563</v>
      </c>
      <c r="JI5" s="577"/>
      <c r="JJ5" s="245"/>
      <c r="JK5" s="1233" t="s">
        <v>501</v>
      </c>
      <c r="JL5" s="1083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2">
        <v>18814.2</v>
      </c>
      <c r="JR5" s="140">
        <f>JO5-JQ5</f>
        <v>-19.350000000002183</v>
      </c>
      <c r="JS5" s="577"/>
      <c r="JT5" s="245"/>
      <c r="JU5" s="253" t="s">
        <v>81</v>
      </c>
      <c r="JV5" s="786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1">
        <v>19133.400000000001</v>
      </c>
      <c r="KB5" s="140">
        <f>JY5-KA5</f>
        <v>-67.490000000001601</v>
      </c>
      <c r="KC5" s="577"/>
      <c r="KD5" s="245"/>
      <c r="KE5" s="1229" t="s">
        <v>81</v>
      </c>
      <c r="KF5" s="786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1">
        <v>19063.91</v>
      </c>
      <c r="KL5" s="140">
        <f>KI5-KK5</f>
        <v>-152.02999999999884</v>
      </c>
      <c r="KM5" s="577"/>
      <c r="KN5" s="245"/>
      <c r="KO5" s="253" t="s">
        <v>133</v>
      </c>
      <c r="KP5" s="897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1">
        <v>18558.55</v>
      </c>
      <c r="KV5" s="140">
        <f>KS5-KU5</f>
        <v>-4.3099999999976717</v>
      </c>
      <c r="KW5" s="577"/>
      <c r="KX5" s="245"/>
      <c r="KY5" s="253" t="s">
        <v>133</v>
      </c>
      <c r="KZ5" s="897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1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6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1">
        <v>19057.900000000001</v>
      </c>
      <c r="LP5" s="140">
        <f>LM5-LO5</f>
        <v>-128.02000000000044</v>
      </c>
      <c r="LQ5" s="577"/>
      <c r="LS5" s="245" t="s">
        <v>81</v>
      </c>
      <c r="LT5" s="786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1">
        <v>18710.5</v>
      </c>
      <c r="LZ5" s="140">
        <f>LW5-LY5</f>
        <v>-85.779999999998836</v>
      </c>
      <c r="MA5" s="577"/>
      <c r="MB5" s="325"/>
      <c r="MC5" s="245" t="s">
        <v>519</v>
      </c>
      <c r="MD5" s="1093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1">
        <v>17866.66</v>
      </c>
      <c r="MJ5" s="140">
        <f>MG5-MI5</f>
        <v>17.830000000001746</v>
      </c>
      <c r="MK5" s="140"/>
      <c r="MM5" s="245" t="s">
        <v>108</v>
      </c>
      <c r="MN5" s="897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1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29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31"/>
      <c r="BJ6" s="936"/>
      <c r="BK6" s="245"/>
      <c r="BL6" s="245"/>
      <c r="BM6" s="245"/>
      <c r="BN6" s="245"/>
      <c r="BO6" s="246"/>
      <c r="BP6" s="245"/>
      <c r="BQ6" s="325"/>
      <c r="BR6" s="245"/>
      <c r="BS6" s="1234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31"/>
      <c r="CN6" s="622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33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31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29"/>
      <c r="GJ6" s="257"/>
      <c r="GK6" s="245"/>
      <c r="GL6" s="245"/>
      <c r="GM6" s="245"/>
      <c r="GN6" s="245"/>
      <c r="GO6" s="246"/>
      <c r="GP6" s="245"/>
      <c r="GQ6" s="325"/>
      <c r="GR6" s="245"/>
      <c r="GS6" s="1231"/>
      <c r="GT6" s="254"/>
      <c r="GU6" s="245"/>
      <c r="GV6" s="245"/>
      <c r="GW6" s="245"/>
      <c r="GX6" s="245"/>
      <c r="GY6" s="246"/>
      <c r="GZ6" s="245"/>
      <c r="HA6" s="325"/>
      <c r="HB6" s="245"/>
      <c r="HC6" s="1234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31"/>
      <c r="HX6" s="245"/>
      <c r="HY6" s="245"/>
      <c r="HZ6" s="245"/>
      <c r="IA6" s="245"/>
      <c r="IB6" s="245"/>
      <c r="IC6" s="246"/>
      <c r="ID6" s="245"/>
      <c r="IE6" s="325"/>
      <c r="IF6" s="245"/>
      <c r="IG6" s="1231"/>
      <c r="IH6" s="245"/>
      <c r="II6" s="245"/>
      <c r="IJ6" s="245"/>
      <c r="IK6" s="245"/>
      <c r="IL6" s="245"/>
      <c r="IM6" s="246"/>
      <c r="IN6" s="245"/>
      <c r="IO6" s="325"/>
      <c r="IP6" s="245"/>
      <c r="IQ6" s="1231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33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29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0"/>
      <c r="OL6" s="257"/>
      <c r="OM6" s="245"/>
      <c r="ON6" s="245"/>
      <c r="OO6" s="245"/>
      <c r="OP6" s="245"/>
      <c r="OQ6" s="246"/>
      <c r="OU6" s="600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2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6">
        <v>38</v>
      </c>
      <c r="BQ8" s="746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2"/>
      <c r="CE8" s="15">
        <v>1</v>
      </c>
      <c r="CF8" s="92">
        <v>899.9</v>
      </c>
      <c r="CG8" s="381">
        <v>44656</v>
      </c>
      <c r="CH8" s="1062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7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7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5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2"/>
      <c r="KF8" s="984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6">
        <v>38</v>
      </c>
      <c r="BQ9" s="746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2"/>
      <c r="CE9" s="15">
        <v>2</v>
      </c>
      <c r="CF9" s="92">
        <v>899.9</v>
      </c>
      <c r="CG9" s="381">
        <v>44656</v>
      </c>
      <c r="CH9" s="1062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6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4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6">
        <v>38</v>
      </c>
      <c r="BQ10" s="746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2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7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4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2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6">
        <v>38</v>
      </c>
      <c r="BQ11" s="746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2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2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8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2"/>
      <c r="KF11" s="984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6">
        <v>38</v>
      </c>
      <c r="BQ12" s="746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2"/>
      <c r="CE12" s="15">
        <v>5</v>
      </c>
      <c r="CF12" s="92">
        <v>887.2</v>
      </c>
      <c r="CG12" s="381">
        <v>44656</v>
      </c>
      <c r="CH12" s="1062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7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4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6">
        <v>38</v>
      </c>
      <c r="BQ13" s="746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2"/>
      <c r="CE13" s="15">
        <v>6</v>
      </c>
      <c r="CF13" s="92">
        <v>884.5</v>
      </c>
      <c r="CG13" s="381">
        <v>44656</v>
      </c>
      <c r="CH13" s="1062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7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4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6">
        <v>38</v>
      </c>
      <c r="BQ14" s="746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2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4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4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6">
        <v>38</v>
      </c>
      <c r="BQ15" s="746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2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4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6">
        <v>38</v>
      </c>
      <c r="BQ16" s="746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2"/>
      <c r="CE16" s="15">
        <v>9</v>
      </c>
      <c r="CF16" s="92">
        <v>882.7</v>
      </c>
      <c r="CG16" s="381">
        <v>44656</v>
      </c>
      <c r="CH16" s="1062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4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4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6">
        <v>38</v>
      </c>
      <c r="BQ17" s="746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2"/>
      <c r="CE17" s="15">
        <v>10</v>
      </c>
      <c r="CF17" s="92">
        <v>909.9</v>
      </c>
      <c r="CG17" s="381">
        <v>44656</v>
      </c>
      <c r="CH17" s="1062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4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4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6">
        <v>38</v>
      </c>
      <c r="BQ18" s="746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2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4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4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6">
        <v>38</v>
      </c>
      <c r="BQ19" s="746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2"/>
      <c r="CE19" s="15">
        <v>12</v>
      </c>
      <c r="CF19" s="92">
        <v>894.5</v>
      </c>
      <c r="CG19" s="381">
        <v>44656</v>
      </c>
      <c r="CH19" s="1062">
        <v>894.5</v>
      </c>
      <c r="CI19" s="384" t="s">
        <v>389</v>
      </c>
      <c r="CJ19" s="699">
        <v>38</v>
      </c>
      <c r="CK19" s="325">
        <f t="shared" si="14"/>
        <v>33991</v>
      </c>
      <c r="CN19" s="608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4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6">
        <v>38</v>
      </c>
      <c r="BQ20" s="746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2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699">
        <v>38</v>
      </c>
      <c r="CK20" s="325">
        <f t="shared" si="14"/>
        <v>34371</v>
      </c>
      <c r="CN20" s="608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4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6">
        <v>38</v>
      </c>
      <c r="BQ21" s="746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2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699">
        <v>38</v>
      </c>
      <c r="CK21" s="325">
        <f t="shared" si="14"/>
        <v>34371</v>
      </c>
      <c r="CN21" s="608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4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6">
        <v>38</v>
      </c>
      <c r="BQ22" s="746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2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699">
        <v>38</v>
      </c>
      <c r="CK22" s="325">
        <f t="shared" si="14"/>
        <v>33713.599999999999</v>
      </c>
      <c r="CN22" s="608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4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6">
        <v>38</v>
      </c>
      <c r="BQ23" s="746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2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699">
        <v>38</v>
      </c>
      <c r="CK23" s="325">
        <f t="shared" si="14"/>
        <v>34405.199999999997</v>
      </c>
      <c r="CN23" s="608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4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6">
        <v>38</v>
      </c>
      <c r="BQ24" s="746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2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699">
        <v>38</v>
      </c>
      <c r="CK24" s="325">
        <f t="shared" si="14"/>
        <v>35024.6</v>
      </c>
      <c r="CN24" s="608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4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6">
        <v>38</v>
      </c>
      <c r="BQ25" s="746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2"/>
      <c r="CE25" s="15">
        <v>18</v>
      </c>
      <c r="CF25" s="92">
        <v>888.1</v>
      </c>
      <c r="CG25" s="381">
        <v>44656</v>
      </c>
      <c r="CH25" s="1062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8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4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6">
        <v>38</v>
      </c>
      <c r="BQ26" s="746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2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8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4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6">
        <v>38</v>
      </c>
      <c r="BQ27" s="746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2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8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4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6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3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8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4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6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8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4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8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8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8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8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8"/>
      <c r="N33" s="975" t="s">
        <v>21</v>
      </c>
      <c r="O33" s="976"/>
      <c r="P33" s="307">
        <f>Q5-P32</f>
        <v>0</v>
      </c>
      <c r="Q33" s="245"/>
      <c r="S33" s="573"/>
      <c r="X33" s="975" t="s">
        <v>21</v>
      </c>
      <c r="Y33" s="976"/>
      <c r="Z33" s="307">
        <f>AA5-Z32</f>
        <v>0</v>
      </c>
      <c r="AA33" s="245"/>
      <c r="AH33" s="975" t="s">
        <v>21</v>
      </c>
      <c r="AI33" s="976"/>
      <c r="AJ33" s="235">
        <f>AK5-AJ32</f>
        <v>0</v>
      </c>
      <c r="AM33" s="573"/>
      <c r="AR33" s="975" t="s">
        <v>21</v>
      </c>
      <c r="AS33" s="976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0" t="s">
        <v>21</v>
      </c>
      <c r="IA33" s="711"/>
      <c r="IB33" s="307">
        <f>IC5-IB32</f>
        <v>0</v>
      </c>
      <c r="IC33" s="245"/>
      <c r="IJ33" s="710" t="s">
        <v>21</v>
      </c>
      <c r="IK33" s="711"/>
      <c r="IL33" s="143">
        <f>IJ32-IL32</f>
        <v>0</v>
      </c>
      <c r="IT33" s="710" t="s">
        <v>21</v>
      </c>
      <c r="IU33" s="711"/>
      <c r="IV33" s="143">
        <f>IT32-IV32</f>
        <v>0.61000000000058208</v>
      </c>
      <c r="JD33" s="710" t="s">
        <v>21</v>
      </c>
      <c r="JE33" s="711"/>
      <c r="JF33" s="143">
        <f>JD32-JF32</f>
        <v>0</v>
      </c>
      <c r="JN33" s="710" t="s">
        <v>21</v>
      </c>
      <c r="JO33" s="711"/>
      <c r="JP33" s="143">
        <f>JN32-JP32</f>
        <v>0</v>
      </c>
      <c r="JX33" s="710" t="s">
        <v>21</v>
      </c>
      <c r="JY33" s="711"/>
      <c r="JZ33" s="307">
        <f>KA5-JZ32</f>
        <v>0</v>
      </c>
      <c r="KA33" s="245"/>
      <c r="KH33" s="710" t="s">
        <v>21</v>
      </c>
      <c r="KI33" s="711"/>
      <c r="KJ33" s="307">
        <f>KK5-KJ32</f>
        <v>0</v>
      </c>
      <c r="KK33" s="245"/>
      <c r="KR33" s="710" t="s">
        <v>21</v>
      </c>
      <c r="KS33" s="711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1" t="s">
        <v>21</v>
      </c>
      <c r="NA33" s="82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35" t="s">
        <v>21</v>
      </c>
      <c r="RU33" s="1236"/>
      <c r="RV33" s="143">
        <f>SUM(RW5-RV32)</f>
        <v>0</v>
      </c>
      <c r="SC33" s="1235" t="s">
        <v>21</v>
      </c>
      <c r="SD33" s="1236"/>
      <c r="SE33" s="143">
        <f>SUM(SF5-SE32)</f>
        <v>0</v>
      </c>
      <c r="SL33" s="1235" t="s">
        <v>21</v>
      </c>
      <c r="SM33" s="1236"/>
      <c r="SN33" s="235">
        <f>SUM(SO5-SN32)</f>
        <v>0</v>
      </c>
      <c r="SU33" s="1235" t="s">
        <v>21</v>
      </c>
      <c r="SV33" s="1236"/>
      <c r="SW33" s="143">
        <f>SUM(SX5-SW32)</f>
        <v>0</v>
      </c>
      <c r="TD33" s="1235" t="s">
        <v>21</v>
      </c>
      <c r="TE33" s="1236"/>
      <c r="TF33" s="143">
        <f>SUM(TG5-TF32)</f>
        <v>0</v>
      </c>
      <c r="TM33" s="1235" t="s">
        <v>21</v>
      </c>
      <c r="TN33" s="1236"/>
      <c r="TO33" s="143">
        <f>SUM(TP5-TO32)</f>
        <v>0</v>
      </c>
      <c r="TV33" s="1235" t="s">
        <v>21</v>
      </c>
      <c r="TW33" s="1236"/>
      <c r="TX33" s="143">
        <f>SUM(TY5-TX32)</f>
        <v>0</v>
      </c>
      <c r="UE33" s="1235" t="s">
        <v>21</v>
      </c>
      <c r="UF33" s="1236"/>
      <c r="UG33" s="143">
        <f>SUM(UH5-UG32)</f>
        <v>0</v>
      </c>
      <c r="UN33" s="1235" t="s">
        <v>21</v>
      </c>
      <c r="UO33" s="1236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35" t="s">
        <v>21</v>
      </c>
      <c r="VP33" s="1236"/>
      <c r="VQ33" s="143">
        <f>VR5-VQ32</f>
        <v>-22</v>
      </c>
      <c r="VX33" s="1235" t="s">
        <v>21</v>
      </c>
      <c r="VY33" s="1236"/>
      <c r="VZ33" s="143">
        <f>WA5-VZ32</f>
        <v>-22</v>
      </c>
      <c r="WG33" s="1235" t="s">
        <v>21</v>
      </c>
      <c r="WH33" s="1236"/>
      <c r="WI33" s="143">
        <f>WJ5-WI32</f>
        <v>-22</v>
      </c>
      <c r="WP33" s="1235" t="s">
        <v>21</v>
      </c>
      <c r="WQ33" s="1236"/>
      <c r="WR33" s="143">
        <f>WS5-WR32</f>
        <v>-22</v>
      </c>
      <c r="WY33" s="1235" t="s">
        <v>21</v>
      </c>
      <c r="WZ33" s="1236"/>
      <c r="XA33" s="143">
        <f>XB5-XA32</f>
        <v>-22</v>
      </c>
      <c r="XH33" s="1235" t="s">
        <v>21</v>
      </c>
      <c r="XI33" s="1236"/>
      <c r="XJ33" s="143">
        <f>XK5-XJ32</f>
        <v>-22</v>
      </c>
      <c r="XQ33" s="1235" t="s">
        <v>21</v>
      </c>
      <c r="XR33" s="1236"/>
      <c r="XS33" s="143">
        <f>XT5-XS32</f>
        <v>-22</v>
      </c>
      <c r="XZ33" s="1235" t="s">
        <v>21</v>
      </c>
      <c r="YA33" s="1236"/>
      <c r="YB33" s="143">
        <f>YC5-YB32</f>
        <v>-22</v>
      </c>
      <c r="YI33" s="1235" t="s">
        <v>21</v>
      </c>
      <c r="YJ33" s="1236"/>
      <c r="YK33" s="143">
        <f>YL5-YK32</f>
        <v>-22</v>
      </c>
      <c r="YR33" s="1235" t="s">
        <v>21</v>
      </c>
      <c r="YS33" s="1236"/>
      <c r="YT33" s="143">
        <f>YU5-YT32</f>
        <v>-22</v>
      </c>
      <c r="ZA33" s="1235" t="s">
        <v>21</v>
      </c>
      <c r="ZB33" s="1236"/>
      <c r="ZC33" s="143">
        <f>ZD5-ZC32</f>
        <v>-22</v>
      </c>
      <c r="ZJ33" s="1235" t="s">
        <v>21</v>
      </c>
      <c r="ZK33" s="1236"/>
      <c r="ZL33" s="143">
        <f>ZM5-ZL32</f>
        <v>-22</v>
      </c>
      <c r="ZS33" s="1235" t="s">
        <v>21</v>
      </c>
      <c r="ZT33" s="1236"/>
      <c r="ZU33" s="143">
        <f>ZV5-ZU32</f>
        <v>-22</v>
      </c>
      <c r="AAB33" s="1235" t="s">
        <v>21</v>
      </c>
      <c r="AAC33" s="1236"/>
      <c r="AAD33" s="143">
        <f>AAE5-AAD32</f>
        <v>-22</v>
      </c>
      <c r="AAK33" s="1235" t="s">
        <v>21</v>
      </c>
      <c r="AAL33" s="1236"/>
      <c r="AAM33" s="143">
        <f>AAN5-AAM32</f>
        <v>-22</v>
      </c>
      <c r="AAT33" s="1235" t="s">
        <v>21</v>
      </c>
      <c r="AAU33" s="1236"/>
      <c r="AAV33" s="143">
        <f>AAV32-AAT32</f>
        <v>22</v>
      </c>
      <c r="ABC33" s="1235" t="s">
        <v>21</v>
      </c>
      <c r="ABD33" s="1236"/>
      <c r="ABE33" s="143">
        <f>ABF5-ABE32</f>
        <v>-22</v>
      </c>
      <c r="ABL33" s="1235" t="s">
        <v>21</v>
      </c>
      <c r="ABM33" s="1236"/>
      <c r="ABN33" s="143">
        <f>ABO5-ABN32</f>
        <v>-22</v>
      </c>
      <c r="ABU33" s="1235" t="s">
        <v>21</v>
      </c>
      <c r="ABV33" s="1236"/>
      <c r="ABW33" s="143">
        <f>ABX5-ABW32</f>
        <v>-22</v>
      </c>
      <c r="ACD33" s="1235" t="s">
        <v>21</v>
      </c>
      <c r="ACE33" s="1236"/>
      <c r="ACF33" s="143">
        <f>ACG5-ACF32</f>
        <v>-22</v>
      </c>
      <c r="ACM33" s="1235" t="s">
        <v>21</v>
      </c>
      <c r="ACN33" s="1236"/>
      <c r="ACO33" s="143">
        <f>ACP5-ACO32</f>
        <v>-22</v>
      </c>
      <c r="ACV33" s="1235" t="s">
        <v>21</v>
      </c>
      <c r="ACW33" s="1236"/>
      <c r="ACX33" s="143">
        <f>ACY5-ACX32</f>
        <v>-22</v>
      </c>
      <c r="ADE33" s="1235" t="s">
        <v>21</v>
      </c>
      <c r="ADF33" s="1236"/>
      <c r="ADG33" s="143">
        <f>ADH5-ADG32</f>
        <v>-22</v>
      </c>
      <c r="ADN33" s="1235" t="s">
        <v>21</v>
      </c>
      <c r="ADO33" s="1236"/>
      <c r="ADP33" s="143">
        <f>ADQ5-ADP32</f>
        <v>-22</v>
      </c>
      <c r="ADW33" s="1235" t="s">
        <v>21</v>
      </c>
      <c r="ADX33" s="1236"/>
      <c r="ADY33" s="143">
        <f>ADZ5-ADY32</f>
        <v>-22</v>
      </c>
      <c r="AEF33" s="1235" t="s">
        <v>21</v>
      </c>
      <c r="AEG33" s="1236"/>
      <c r="AEH33" s="143">
        <f>AEI5-AEH32</f>
        <v>-22</v>
      </c>
      <c r="AEO33" s="1235" t="s">
        <v>21</v>
      </c>
      <c r="AEP33" s="1236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8"/>
      <c r="N34" s="977" t="s">
        <v>4</v>
      </c>
      <c r="O34" s="978"/>
      <c r="P34" s="49"/>
      <c r="S34" s="573"/>
      <c r="X34" s="977" t="s">
        <v>4</v>
      </c>
      <c r="Y34" s="978"/>
      <c r="Z34" s="49"/>
      <c r="AH34" s="977" t="s">
        <v>4</v>
      </c>
      <c r="AI34" s="978"/>
      <c r="AJ34" s="49"/>
      <c r="AM34" s="573"/>
      <c r="AR34" s="977" t="s">
        <v>4</v>
      </c>
      <c r="AS34" s="978"/>
      <c r="AT34" s="49"/>
      <c r="AZ34" s="75"/>
      <c r="BB34" s="975" t="s">
        <v>21</v>
      </c>
      <c r="BC34" s="976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2" t="s">
        <v>4</v>
      </c>
      <c r="IA34" s="713"/>
      <c r="IB34" s="49"/>
      <c r="IJ34" s="712" t="s">
        <v>4</v>
      </c>
      <c r="IK34" s="713"/>
      <c r="IL34" s="49"/>
      <c r="IT34" s="712" t="s">
        <v>4</v>
      </c>
      <c r="IU34" s="713"/>
      <c r="IV34" s="49"/>
      <c r="JD34" s="712" t="s">
        <v>4</v>
      </c>
      <c r="JE34" s="713"/>
      <c r="JF34" s="49"/>
      <c r="JN34" s="712" t="s">
        <v>4</v>
      </c>
      <c r="JO34" s="713"/>
      <c r="JP34" s="49">
        <v>0</v>
      </c>
      <c r="JX34" s="712" t="s">
        <v>4</v>
      </c>
      <c r="JY34" s="713"/>
      <c r="JZ34" s="49"/>
      <c r="KH34" s="712" t="s">
        <v>4</v>
      </c>
      <c r="KI34" s="713"/>
      <c r="KJ34" s="49"/>
      <c r="KR34" s="712" t="s">
        <v>4</v>
      </c>
      <c r="KS34" s="713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3" t="s">
        <v>4</v>
      </c>
      <c r="NA34" s="82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37" t="s">
        <v>4</v>
      </c>
      <c r="RU34" s="1238"/>
      <c r="RV34" s="49"/>
      <c r="SC34" s="1237" t="s">
        <v>4</v>
      </c>
      <c r="SD34" s="1238"/>
      <c r="SE34" s="49"/>
      <c r="SL34" s="1237" t="s">
        <v>4</v>
      </c>
      <c r="SM34" s="1238"/>
      <c r="SN34" s="49"/>
      <c r="SU34" s="1237" t="s">
        <v>4</v>
      </c>
      <c r="SV34" s="1238"/>
      <c r="SW34" s="49"/>
      <c r="TD34" s="1237" t="s">
        <v>4</v>
      </c>
      <c r="TE34" s="1238"/>
      <c r="TF34" s="49"/>
      <c r="TM34" s="1237" t="s">
        <v>4</v>
      </c>
      <c r="TN34" s="1238"/>
      <c r="TO34" s="49"/>
      <c r="TV34" s="1237" t="s">
        <v>4</v>
      </c>
      <c r="TW34" s="1238"/>
      <c r="TX34" s="49"/>
      <c r="UE34" s="1237" t="s">
        <v>4</v>
      </c>
      <c r="UF34" s="1238"/>
      <c r="UG34" s="49"/>
      <c r="UN34" s="1237" t="s">
        <v>4</v>
      </c>
      <c r="UO34" s="1238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37" t="s">
        <v>4</v>
      </c>
      <c r="VP34" s="1238"/>
      <c r="VQ34" s="49"/>
      <c r="VX34" s="1237" t="s">
        <v>4</v>
      </c>
      <c r="VY34" s="1238"/>
      <c r="VZ34" s="49"/>
      <c r="WG34" s="1237" t="s">
        <v>4</v>
      </c>
      <c r="WH34" s="1238"/>
      <c r="WI34" s="49"/>
      <c r="WP34" s="1237" t="s">
        <v>4</v>
      </c>
      <c r="WQ34" s="1238"/>
      <c r="WR34" s="49"/>
      <c r="WY34" s="1237" t="s">
        <v>4</v>
      </c>
      <c r="WZ34" s="1238"/>
      <c r="XA34" s="49"/>
      <c r="XH34" s="1237" t="s">
        <v>4</v>
      </c>
      <c r="XI34" s="1238"/>
      <c r="XJ34" s="49"/>
      <c r="XQ34" s="1237" t="s">
        <v>4</v>
      </c>
      <c r="XR34" s="1238"/>
      <c r="XS34" s="49"/>
      <c r="XZ34" s="1237" t="s">
        <v>4</v>
      </c>
      <c r="YA34" s="1238"/>
      <c r="YB34" s="49"/>
      <c r="YI34" s="1237" t="s">
        <v>4</v>
      </c>
      <c r="YJ34" s="1238"/>
      <c r="YK34" s="49"/>
      <c r="YR34" s="1237" t="s">
        <v>4</v>
      </c>
      <c r="YS34" s="1238"/>
      <c r="YT34" s="49"/>
      <c r="ZA34" s="1237" t="s">
        <v>4</v>
      </c>
      <c r="ZB34" s="1238"/>
      <c r="ZC34" s="49"/>
      <c r="ZJ34" s="1237" t="s">
        <v>4</v>
      </c>
      <c r="ZK34" s="1238"/>
      <c r="ZL34" s="49"/>
      <c r="ZS34" s="1237" t="s">
        <v>4</v>
      </c>
      <c r="ZT34" s="1238"/>
      <c r="ZU34" s="49"/>
      <c r="AAB34" s="1237" t="s">
        <v>4</v>
      </c>
      <c r="AAC34" s="1238"/>
      <c r="AAD34" s="49"/>
      <c r="AAK34" s="1237" t="s">
        <v>4</v>
      </c>
      <c r="AAL34" s="1238"/>
      <c r="AAM34" s="49"/>
      <c r="AAT34" s="1237" t="s">
        <v>4</v>
      </c>
      <c r="AAU34" s="1238"/>
      <c r="AAV34" s="49"/>
      <c r="ABC34" s="1237" t="s">
        <v>4</v>
      </c>
      <c r="ABD34" s="1238"/>
      <c r="ABE34" s="49"/>
      <c r="ABL34" s="1237" t="s">
        <v>4</v>
      </c>
      <c r="ABM34" s="1238"/>
      <c r="ABN34" s="49"/>
      <c r="ABU34" s="1237" t="s">
        <v>4</v>
      </c>
      <c r="ABV34" s="1238"/>
      <c r="ABW34" s="49"/>
      <c r="ACD34" s="1237" t="s">
        <v>4</v>
      </c>
      <c r="ACE34" s="1238"/>
      <c r="ACF34" s="49"/>
      <c r="ACM34" s="1237" t="s">
        <v>4</v>
      </c>
      <c r="ACN34" s="1238"/>
      <c r="ACO34" s="49"/>
      <c r="ACV34" s="1237" t="s">
        <v>4</v>
      </c>
      <c r="ACW34" s="1238"/>
      <c r="ACX34" s="49"/>
      <c r="ADE34" s="1237" t="s">
        <v>4</v>
      </c>
      <c r="ADF34" s="1238"/>
      <c r="ADG34" s="49"/>
      <c r="ADN34" s="1237" t="s">
        <v>4</v>
      </c>
      <c r="ADO34" s="1238"/>
      <c r="ADP34" s="49"/>
      <c r="ADW34" s="1237" t="s">
        <v>4</v>
      </c>
      <c r="ADX34" s="1238"/>
      <c r="ADY34" s="49"/>
      <c r="AEF34" s="1237" t="s">
        <v>4</v>
      </c>
      <c r="AEG34" s="1238"/>
      <c r="AEH34" s="49"/>
      <c r="AEO34" s="1237" t="s">
        <v>4</v>
      </c>
      <c r="AEP34" s="1238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8"/>
      <c r="S35" s="573"/>
      <c r="AM35" s="573"/>
      <c r="AZ35" s="75"/>
      <c r="BB35" s="977" t="s">
        <v>4</v>
      </c>
      <c r="BC35" s="978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0" t="s">
        <v>259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29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29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8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8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8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8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8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8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8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8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8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8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8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8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8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8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8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8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8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8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8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8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8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8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8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8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8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8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8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8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42" t="s">
        <v>11</v>
      </c>
      <c r="D58" s="1243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66"/>
      <c r="B5" s="1268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67"/>
      <c r="B6" s="1269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70" t="s">
        <v>11</v>
      </c>
      <c r="D56" s="1271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0"/>
      <c r="B1" s="1230"/>
      <c r="C1" s="1230"/>
      <c r="D1" s="1230"/>
      <c r="E1" s="1230"/>
      <c r="F1" s="1230"/>
      <c r="G1" s="123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72"/>
      <c r="C4" s="456"/>
      <c r="D4" s="265"/>
      <c r="E4" s="340"/>
      <c r="F4" s="316"/>
      <c r="G4" s="243"/>
    </row>
    <row r="5" spans="1:10" ht="15" customHeight="1" x14ac:dyDescent="0.25">
      <c r="A5" s="1266"/>
      <c r="B5" s="1273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67"/>
      <c r="B6" s="1274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599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599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1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599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599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599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1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70" t="s">
        <v>11</v>
      </c>
      <c r="D55" s="1271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5" t="s">
        <v>241</v>
      </c>
      <c r="B1" s="1245"/>
      <c r="C1" s="1245"/>
      <c r="D1" s="1245"/>
      <c r="E1" s="1245"/>
      <c r="F1" s="1245"/>
      <c r="G1" s="1245"/>
      <c r="H1" s="11">
        <v>1</v>
      </c>
      <c r="I1" s="132"/>
      <c r="J1" s="73"/>
      <c r="M1" s="1240" t="s">
        <v>259</v>
      </c>
      <c r="N1" s="1240"/>
      <c r="O1" s="1240"/>
      <c r="P1" s="1240"/>
      <c r="Q1" s="1240"/>
      <c r="R1" s="1240"/>
      <c r="S1" s="1240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75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75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75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75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59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59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7">
        <v>44648</v>
      </c>
      <c r="F63" s="230">
        <f t="shared" si="10"/>
        <v>68.099999999999994</v>
      </c>
      <c r="G63" s="965" t="s">
        <v>331</v>
      </c>
      <c r="H63" s="966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7"/>
      <c r="R63" s="230">
        <f t="shared" si="11"/>
        <v>0</v>
      </c>
      <c r="S63" s="965"/>
      <c r="T63" s="966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7">
        <v>44649</v>
      </c>
      <c r="F64" s="230">
        <f t="shared" si="10"/>
        <v>4.54</v>
      </c>
      <c r="G64" s="965" t="s">
        <v>334</v>
      </c>
      <c r="H64" s="966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7"/>
      <c r="R64" s="230">
        <f t="shared" si="11"/>
        <v>0</v>
      </c>
      <c r="S64" s="965"/>
      <c r="T64" s="966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7">
        <v>44649</v>
      </c>
      <c r="F65" s="230">
        <f t="shared" si="10"/>
        <v>4.54</v>
      </c>
      <c r="G65" s="965" t="s">
        <v>335</v>
      </c>
      <c r="H65" s="966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7"/>
      <c r="R65" s="230">
        <f t="shared" si="11"/>
        <v>0</v>
      </c>
      <c r="S65" s="965"/>
      <c r="T65" s="966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7">
        <v>44649</v>
      </c>
      <c r="F66" s="230">
        <f t="shared" si="10"/>
        <v>9.08</v>
      </c>
      <c r="G66" s="965" t="s">
        <v>345</v>
      </c>
      <c r="H66" s="966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7"/>
      <c r="R66" s="230">
        <f t="shared" si="11"/>
        <v>0</v>
      </c>
      <c r="S66" s="965"/>
      <c r="T66" s="966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7">
        <v>44650</v>
      </c>
      <c r="F67" s="230">
        <f t="shared" si="10"/>
        <v>27.240000000000002</v>
      </c>
      <c r="G67" s="965" t="s">
        <v>347</v>
      </c>
      <c r="H67" s="966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7"/>
      <c r="R67" s="230">
        <f t="shared" si="11"/>
        <v>0</v>
      </c>
      <c r="S67" s="965"/>
      <c r="T67" s="966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7">
        <v>44650</v>
      </c>
      <c r="F68" s="230">
        <f t="shared" si="10"/>
        <v>45.4</v>
      </c>
      <c r="G68" s="965" t="s">
        <v>348</v>
      </c>
      <c r="H68" s="966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7"/>
      <c r="R68" s="230">
        <f t="shared" si="11"/>
        <v>0</v>
      </c>
      <c r="S68" s="965"/>
      <c r="T68" s="966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7">
        <v>44650</v>
      </c>
      <c r="F69" s="230">
        <f t="shared" si="10"/>
        <v>136.19999999999999</v>
      </c>
      <c r="G69" s="965" t="s">
        <v>338</v>
      </c>
      <c r="H69" s="966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7"/>
      <c r="R69" s="230">
        <f t="shared" si="11"/>
        <v>0</v>
      </c>
      <c r="S69" s="965"/>
      <c r="T69" s="966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7">
        <v>44651</v>
      </c>
      <c r="F70" s="230">
        <f t="shared" si="10"/>
        <v>181.6</v>
      </c>
      <c r="G70" s="965" t="s">
        <v>354</v>
      </c>
      <c r="H70" s="966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7"/>
      <c r="R70" s="230">
        <f t="shared" si="11"/>
        <v>0</v>
      </c>
      <c r="S70" s="965"/>
      <c r="T70" s="966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7">
        <v>44652</v>
      </c>
      <c r="F71" s="230">
        <f t="shared" si="10"/>
        <v>45.4</v>
      </c>
      <c r="G71" s="965" t="s">
        <v>369</v>
      </c>
      <c r="H71" s="966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7"/>
      <c r="R71" s="230">
        <f t="shared" si="11"/>
        <v>0</v>
      </c>
      <c r="S71" s="965"/>
      <c r="T71" s="966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7">
        <v>44652</v>
      </c>
      <c r="F72" s="230">
        <f t="shared" si="10"/>
        <v>136.19999999999999</v>
      </c>
      <c r="G72" s="965" t="s">
        <v>372</v>
      </c>
      <c r="H72" s="966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7"/>
      <c r="R72" s="230">
        <f t="shared" si="11"/>
        <v>0</v>
      </c>
      <c r="S72" s="965"/>
      <c r="T72" s="966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7">
        <v>44653</v>
      </c>
      <c r="F73" s="230">
        <f t="shared" si="10"/>
        <v>22.7</v>
      </c>
      <c r="G73" s="965" t="s">
        <v>376</v>
      </c>
      <c r="H73" s="966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7"/>
      <c r="R73" s="230">
        <f t="shared" si="11"/>
        <v>0</v>
      </c>
      <c r="S73" s="965"/>
      <c r="T73" s="966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7">
        <v>44653</v>
      </c>
      <c r="F74" s="230">
        <f t="shared" si="10"/>
        <v>22.7</v>
      </c>
      <c r="G74" s="965" t="s">
        <v>377</v>
      </c>
      <c r="H74" s="966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7"/>
      <c r="R74" s="230">
        <f t="shared" si="11"/>
        <v>0</v>
      </c>
      <c r="S74" s="965"/>
      <c r="T74" s="966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7">
        <v>44653</v>
      </c>
      <c r="F75" s="230">
        <f t="shared" si="10"/>
        <v>9.08</v>
      </c>
      <c r="G75" s="965" t="s">
        <v>378</v>
      </c>
      <c r="H75" s="966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7"/>
      <c r="R75" s="230">
        <f t="shared" si="11"/>
        <v>0</v>
      </c>
      <c r="S75" s="965"/>
      <c r="T75" s="966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7">
        <v>44653</v>
      </c>
      <c r="F76" s="230">
        <f t="shared" si="10"/>
        <v>136.19999999999999</v>
      </c>
      <c r="G76" s="965" t="s">
        <v>358</v>
      </c>
      <c r="H76" s="966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7"/>
      <c r="R76" s="230">
        <f t="shared" si="11"/>
        <v>0</v>
      </c>
      <c r="S76" s="965"/>
      <c r="T76" s="966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7">
        <v>44655</v>
      </c>
      <c r="F77" s="230">
        <f t="shared" si="10"/>
        <v>22.7</v>
      </c>
      <c r="G77" s="965" t="s">
        <v>380</v>
      </c>
      <c r="H77" s="966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7"/>
      <c r="R77" s="230">
        <f t="shared" si="11"/>
        <v>0</v>
      </c>
      <c r="S77" s="965"/>
      <c r="T77" s="966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7">
        <v>44655</v>
      </c>
      <c r="F78" s="230">
        <f t="shared" si="10"/>
        <v>136.19999999999999</v>
      </c>
      <c r="G78" s="965" t="s">
        <v>381</v>
      </c>
      <c r="H78" s="966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7"/>
      <c r="R78" s="230">
        <f t="shared" si="11"/>
        <v>0</v>
      </c>
      <c r="S78" s="965"/>
      <c r="T78" s="966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7">
        <v>44656</v>
      </c>
      <c r="F79" s="230">
        <f t="shared" si="10"/>
        <v>68.099999999999994</v>
      </c>
      <c r="G79" s="965" t="s">
        <v>359</v>
      </c>
      <c r="H79" s="966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7"/>
      <c r="R79" s="230">
        <f t="shared" si="11"/>
        <v>0</v>
      </c>
      <c r="S79" s="965"/>
      <c r="T79" s="966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7">
        <v>44657</v>
      </c>
      <c r="F80" s="230">
        <f t="shared" si="10"/>
        <v>181.6</v>
      </c>
      <c r="G80" s="965" t="s">
        <v>398</v>
      </c>
      <c r="H80" s="966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7"/>
      <c r="R80" s="230">
        <f t="shared" si="11"/>
        <v>0</v>
      </c>
      <c r="S80" s="965"/>
      <c r="T80" s="966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7">
        <v>44658</v>
      </c>
      <c r="F81" s="230">
        <f t="shared" si="10"/>
        <v>227</v>
      </c>
      <c r="G81" s="965" t="s">
        <v>402</v>
      </c>
      <c r="H81" s="966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7"/>
      <c r="R81" s="230">
        <f t="shared" si="11"/>
        <v>0</v>
      </c>
      <c r="S81" s="965"/>
      <c r="T81" s="966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7">
        <v>44659</v>
      </c>
      <c r="F82" s="230">
        <f t="shared" si="10"/>
        <v>45.4</v>
      </c>
      <c r="G82" s="965" t="s">
        <v>406</v>
      </c>
      <c r="H82" s="966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7"/>
      <c r="R82" s="230">
        <f t="shared" si="11"/>
        <v>0</v>
      </c>
      <c r="S82" s="965"/>
      <c r="T82" s="966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7">
        <v>44659</v>
      </c>
      <c r="F83" s="230">
        <f t="shared" si="10"/>
        <v>181.6</v>
      </c>
      <c r="G83" s="965" t="s">
        <v>410</v>
      </c>
      <c r="H83" s="966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7"/>
      <c r="R83" s="230">
        <f t="shared" si="11"/>
        <v>0</v>
      </c>
      <c r="S83" s="965"/>
      <c r="T83" s="966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7">
        <v>44660</v>
      </c>
      <c r="F84" s="230">
        <f t="shared" si="10"/>
        <v>22.7</v>
      </c>
      <c r="G84" s="965" t="s">
        <v>413</v>
      </c>
      <c r="H84" s="966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7"/>
      <c r="R84" s="230">
        <f t="shared" si="11"/>
        <v>0</v>
      </c>
      <c r="S84" s="965"/>
      <c r="T84" s="966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7">
        <v>44660</v>
      </c>
      <c r="F85" s="230">
        <f t="shared" si="10"/>
        <v>22.7</v>
      </c>
      <c r="G85" s="965" t="s">
        <v>411</v>
      </c>
      <c r="H85" s="966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7"/>
      <c r="R85" s="230">
        <f t="shared" si="11"/>
        <v>0</v>
      </c>
      <c r="S85" s="965"/>
      <c r="T85" s="966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7">
        <v>44660</v>
      </c>
      <c r="F86" s="230">
        <f t="shared" si="10"/>
        <v>68.099999999999994</v>
      </c>
      <c r="G86" s="965" t="s">
        <v>414</v>
      </c>
      <c r="H86" s="966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7"/>
      <c r="R86" s="230">
        <f t="shared" si="11"/>
        <v>0</v>
      </c>
      <c r="S86" s="965"/>
      <c r="T86" s="966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7">
        <v>44660</v>
      </c>
      <c r="F87" s="230">
        <f t="shared" si="10"/>
        <v>136.19999999999999</v>
      </c>
      <c r="G87" s="965" t="s">
        <v>419</v>
      </c>
      <c r="H87" s="966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7"/>
      <c r="R87" s="230">
        <f t="shared" si="11"/>
        <v>0</v>
      </c>
      <c r="S87" s="965"/>
      <c r="T87" s="966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7">
        <v>44662</v>
      </c>
      <c r="F88" s="230">
        <f t="shared" si="10"/>
        <v>22.7</v>
      </c>
      <c r="G88" s="965" t="s">
        <v>421</v>
      </c>
      <c r="H88" s="966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7"/>
      <c r="R88" s="230">
        <f t="shared" si="11"/>
        <v>0</v>
      </c>
      <c r="S88" s="965"/>
      <c r="T88" s="966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7">
        <v>44662</v>
      </c>
      <c r="F89" s="230">
        <f t="shared" si="10"/>
        <v>45.4</v>
      </c>
      <c r="G89" s="965" t="s">
        <v>426</v>
      </c>
      <c r="H89" s="966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7"/>
      <c r="R89" s="230">
        <f t="shared" si="11"/>
        <v>0</v>
      </c>
      <c r="S89" s="965"/>
      <c r="T89" s="966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7">
        <v>44662</v>
      </c>
      <c r="F90" s="230">
        <f t="shared" si="10"/>
        <v>136.19999999999999</v>
      </c>
      <c r="G90" s="965" t="s">
        <v>427</v>
      </c>
      <c r="H90" s="966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7"/>
      <c r="R90" s="230">
        <f t="shared" si="11"/>
        <v>0</v>
      </c>
      <c r="S90" s="965"/>
      <c r="T90" s="966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7">
        <v>44663</v>
      </c>
      <c r="F91" s="230">
        <f t="shared" si="10"/>
        <v>136.19999999999999</v>
      </c>
      <c r="G91" s="965" t="s">
        <v>433</v>
      </c>
      <c r="H91" s="966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7"/>
      <c r="R91" s="230">
        <f t="shared" si="11"/>
        <v>0</v>
      </c>
      <c r="S91" s="965"/>
      <c r="T91" s="966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7">
        <v>44664</v>
      </c>
      <c r="F92" s="230">
        <f t="shared" si="10"/>
        <v>22.7</v>
      </c>
      <c r="G92" s="965" t="s">
        <v>441</v>
      </c>
      <c r="H92" s="966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7"/>
      <c r="R92" s="230">
        <f t="shared" si="11"/>
        <v>0</v>
      </c>
      <c r="S92" s="965"/>
      <c r="T92" s="966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7">
        <v>44664</v>
      </c>
      <c r="F93" s="230">
        <f t="shared" si="10"/>
        <v>68.099999999999994</v>
      </c>
      <c r="G93" s="965" t="s">
        <v>442</v>
      </c>
      <c r="H93" s="966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7"/>
      <c r="R93" s="230">
        <f t="shared" si="11"/>
        <v>0</v>
      </c>
      <c r="S93" s="965"/>
      <c r="T93" s="966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7">
        <v>44664</v>
      </c>
      <c r="F94" s="230">
        <f t="shared" si="10"/>
        <v>4.54</v>
      </c>
      <c r="G94" s="965" t="s">
        <v>445</v>
      </c>
      <c r="H94" s="966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7"/>
      <c r="R94" s="230">
        <f t="shared" si="11"/>
        <v>0</v>
      </c>
      <c r="S94" s="965"/>
      <c r="T94" s="966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7">
        <v>44664</v>
      </c>
      <c r="F95" s="230">
        <f t="shared" si="10"/>
        <v>136.19999999999999</v>
      </c>
      <c r="G95" s="965" t="s">
        <v>446</v>
      </c>
      <c r="H95" s="966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7"/>
      <c r="R95" s="230">
        <f t="shared" si="11"/>
        <v>0</v>
      </c>
      <c r="S95" s="965"/>
      <c r="T95" s="966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7">
        <v>44665</v>
      </c>
      <c r="F96" s="230">
        <f t="shared" si="10"/>
        <v>45.4</v>
      </c>
      <c r="G96" s="965" t="s">
        <v>457</v>
      </c>
      <c r="H96" s="966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7"/>
      <c r="R96" s="230">
        <f t="shared" si="11"/>
        <v>0</v>
      </c>
      <c r="S96" s="965"/>
      <c r="T96" s="966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7">
        <v>44665</v>
      </c>
      <c r="F97" s="230">
        <f t="shared" si="10"/>
        <v>272.39999999999998</v>
      </c>
      <c r="G97" s="965" t="s">
        <v>424</v>
      </c>
      <c r="H97" s="966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7"/>
      <c r="R97" s="230">
        <f t="shared" si="11"/>
        <v>0</v>
      </c>
      <c r="S97" s="965"/>
      <c r="T97" s="966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7">
        <v>44665</v>
      </c>
      <c r="F98" s="230">
        <f t="shared" si="10"/>
        <v>4.54</v>
      </c>
      <c r="G98" s="965" t="s">
        <v>461</v>
      </c>
      <c r="H98" s="966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7"/>
      <c r="R98" s="230">
        <f t="shared" si="11"/>
        <v>0</v>
      </c>
      <c r="S98" s="965"/>
      <c r="T98" s="966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7">
        <v>44665</v>
      </c>
      <c r="F99" s="230">
        <f t="shared" si="10"/>
        <v>4.54</v>
      </c>
      <c r="G99" s="965" t="s">
        <v>462</v>
      </c>
      <c r="H99" s="966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7"/>
      <c r="R99" s="230">
        <f t="shared" si="11"/>
        <v>0</v>
      </c>
      <c r="S99" s="965"/>
      <c r="T99" s="966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7">
        <v>44665</v>
      </c>
      <c r="F100" s="230">
        <f t="shared" si="10"/>
        <v>181.6</v>
      </c>
      <c r="G100" s="965" t="s">
        <v>464</v>
      </c>
      <c r="H100" s="966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7"/>
      <c r="R100" s="230">
        <f t="shared" si="11"/>
        <v>0</v>
      </c>
      <c r="S100" s="965"/>
      <c r="T100" s="966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7">
        <v>44665</v>
      </c>
      <c r="F101" s="230">
        <f t="shared" si="10"/>
        <v>90.8</v>
      </c>
      <c r="G101" s="965" t="s">
        <v>464</v>
      </c>
      <c r="H101" s="966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7"/>
      <c r="R101" s="230">
        <f t="shared" si="11"/>
        <v>0</v>
      </c>
      <c r="S101" s="965"/>
      <c r="T101" s="966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7">
        <v>44667</v>
      </c>
      <c r="F102" s="230">
        <f t="shared" si="10"/>
        <v>22.7</v>
      </c>
      <c r="G102" s="965" t="s">
        <v>470</v>
      </c>
      <c r="H102" s="966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7"/>
      <c r="R102" s="230">
        <f t="shared" si="11"/>
        <v>0</v>
      </c>
      <c r="S102" s="965"/>
      <c r="T102" s="966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7">
        <v>44667</v>
      </c>
      <c r="F103" s="230">
        <f t="shared" si="10"/>
        <v>9.08</v>
      </c>
      <c r="G103" s="965" t="s">
        <v>470</v>
      </c>
      <c r="H103" s="966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7"/>
      <c r="R103" s="230">
        <f t="shared" si="11"/>
        <v>0</v>
      </c>
      <c r="S103" s="965"/>
      <c r="T103" s="966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7"/>
      <c r="F104" s="230">
        <f t="shared" si="10"/>
        <v>0</v>
      </c>
      <c r="G104" s="1059"/>
      <c r="H104" s="1060"/>
      <c r="I104" s="1079">
        <f t="shared" si="15"/>
        <v>118.04000000000812</v>
      </c>
      <c r="J104" s="1080">
        <f t="shared" si="16"/>
        <v>26</v>
      </c>
      <c r="K104" s="1081">
        <f t="shared" si="4"/>
        <v>0</v>
      </c>
      <c r="N104" s="135">
        <v>4.54</v>
      </c>
      <c r="O104" s="15"/>
      <c r="P104" s="230">
        <f t="shared" si="2"/>
        <v>0</v>
      </c>
      <c r="Q104" s="997"/>
      <c r="R104" s="230">
        <f t="shared" si="11"/>
        <v>0</v>
      </c>
      <c r="S104" s="965"/>
      <c r="T104" s="966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7"/>
      <c r="F105" s="230">
        <f t="shared" si="10"/>
        <v>0</v>
      </c>
      <c r="G105" s="1059"/>
      <c r="H105" s="1060"/>
      <c r="I105" s="1079">
        <f t="shared" si="15"/>
        <v>118.04000000000812</v>
      </c>
      <c r="J105" s="1080">
        <f t="shared" si="16"/>
        <v>26</v>
      </c>
      <c r="K105" s="1081">
        <f t="shared" si="4"/>
        <v>0</v>
      </c>
      <c r="N105" s="135">
        <v>4.54</v>
      </c>
      <c r="O105" s="15"/>
      <c r="P105" s="230">
        <f t="shared" si="2"/>
        <v>0</v>
      </c>
      <c r="Q105" s="997"/>
      <c r="R105" s="230">
        <f t="shared" si="11"/>
        <v>0</v>
      </c>
      <c r="S105" s="965"/>
      <c r="T105" s="966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7"/>
      <c r="F106" s="230">
        <f t="shared" si="10"/>
        <v>0</v>
      </c>
      <c r="G106" s="1059"/>
      <c r="H106" s="1060"/>
      <c r="I106" s="1079">
        <f t="shared" si="15"/>
        <v>118.04000000000812</v>
      </c>
      <c r="J106" s="1080">
        <f t="shared" si="16"/>
        <v>26</v>
      </c>
      <c r="K106" s="1081">
        <f t="shared" si="4"/>
        <v>0</v>
      </c>
      <c r="N106" s="135">
        <v>4.54</v>
      </c>
      <c r="O106" s="15"/>
      <c r="P106" s="230">
        <f t="shared" si="2"/>
        <v>0</v>
      </c>
      <c r="Q106" s="997"/>
      <c r="R106" s="230">
        <f t="shared" si="11"/>
        <v>0</v>
      </c>
      <c r="S106" s="965"/>
      <c r="T106" s="966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7"/>
      <c r="F107" s="230">
        <f t="shared" si="10"/>
        <v>0</v>
      </c>
      <c r="G107" s="965"/>
      <c r="H107" s="966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7"/>
      <c r="R107" s="230">
        <f t="shared" si="11"/>
        <v>0</v>
      </c>
      <c r="S107" s="965"/>
      <c r="T107" s="966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3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3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76" t="s">
        <v>19</v>
      </c>
      <c r="D112" s="1277"/>
      <c r="E112" s="39">
        <f>E4+E5-F109+E6+E7</f>
        <v>118.04000000000565</v>
      </c>
      <c r="F112" s="6"/>
      <c r="G112" s="6"/>
      <c r="H112" s="17"/>
      <c r="I112" s="132"/>
      <c r="J112" s="73"/>
      <c r="O112" s="1276" t="s">
        <v>19</v>
      </c>
      <c r="P112" s="1277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78" t="s">
        <v>19</v>
      </c>
      <c r="J7" s="128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9"/>
      <c r="J8" s="1281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6" t="s">
        <v>19</v>
      </c>
      <c r="D64" s="127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45" t="s">
        <v>240</v>
      </c>
      <c r="B1" s="1245"/>
      <c r="C1" s="1245"/>
      <c r="D1" s="1245"/>
      <c r="E1" s="1245"/>
      <c r="F1" s="1245"/>
      <c r="G1" s="1245"/>
      <c r="H1" s="11">
        <v>1</v>
      </c>
      <c r="K1" s="1245" t="str">
        <f>A1</f>
        <v>INVENTARIO    DEL MES DE MARZO 2022</v>
      </c>
      <c r="L1" s="1245"/>
      <c r="M1" s="1245"/>
      <c r="N1" s="1245"/>
      <c r="O1" s="1245"/>
      <c r="P1" s="1245"/>
      <c r="Q1" s="1245"/>
      <c r="R1" s="11">
        <v>2</v>
      </c>
      <c r="U1" s="1240" t="s">
        <v>245</v>
      </c>
      <c r="V1" s="1240"/>
      <c r="W1" s="1240"/>
      <c r="X1" s="1240"/>
      <c r="Y1" s="1240"/>
      <c r="Z1" s="1240"/>
      <c r="AA1" s="1240"/>
      <c r="AB1" s="11">
        <v>3</v>
      </c>
      <c r="AE1" s="1240" t="str">
        <f>U1</f>
        <v>ENTRADA DEL MES DE    ABRIL  2022</v>
      </c>
      <c r="AF1" s="1240"/>
      <c r="AG1" s="1240"/>
      <c r="AH1" s="1240"/>
      <c r="AI1" s="1240"/>
      <c r="AJ1" s="1240"/>
      <c r="AK1" s="1240"/>
      <c r="AL1" s="11">
        <v>4</v>
      </c>
      <c r="AO1" s="1240" t="str">
        <f>AE1</f>
        <v>ENTRADA DEL MES DE    ABRIL  2022</v>
      </c>
      <c r="AP1" s="1240"/>
      <c r="AQ1" s="1240"/>
      <c r="AR1" s="1240"/>
      <c r="AS1" s="1240"/>
      <c r="AT1" s="1240"/>
      <c r="AU1" s="1240"/>
      <c r="AV1" s="11">
        <v>5</v>
      </c>
      <c r="AY1" s="1240" t="str">
        <f>AO1</f>
        <v>ENTRADA DEL MES DE    ABRIL  2022</v>
      </c>
      <c r="AZ1" s="1240"/>
      <c r="BA1" s="1240"/>
      <c r="BB1" s="1240"/>
      <c r="BC1" s="1240"/>
      <c r="BD1" s="1240"/>
      <c r="BE1" s="1240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19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19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19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82" t="s">
        <v>76</v>
      </c>
      <c r="C5" s="619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68" t="s">
        <v>75</v>
      </c>
      <c r="M5" s="619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68" t="s">
        <v>140</v>
      </c>
      <c r="W5" s="619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82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68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83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82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69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69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82"/>
      <c r="AG6" s="12"/>
      <c r="AH6" s="12"/>
      <c r="AI6" s="1106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69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84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67">
        <f>X10</f>
        <v>0</v>
      </c>
      <c r="AA10" s="1068"/>
      <c r="AB10" s="1069"/>
      <c r="AC10" s="106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68"/>
      <c r="BF10" s="1069"/>
      <c r="BG10" s="106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67">
        <f t="shared" ref="Z11:Z74" si="12">X11</f>
        <v>0</v>
      </c>
      <c r="AA11" s="1068"/>
      <c r="AB11" s="1069"/>
      <c r="AC11" s="106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68"/>
      <c r="BF11" s="1069"/>
      <c r="BG11" s="106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67">
        <f t="shared" si="12"/>
        <v>0</v>
      </c>
      <c r="AA12" s="1068"/>
      <c r="AB12" s="1069"/>
      <c r="AC12" s="106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68"/>
      <c r="BF12" s="1069"/>
      <c r="BG12" s="106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67">
        <f t="shared" si="12"/>
        <v>0</v>
      </c>
      <c r="AA13" s="1068"/>
      <c r="AB13" s="1069"/>
      <c r="AC13" s="106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68"/>
      <c r="BF13" s="1069"/>
      <c r="BG13" s="106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89">
        <v>10</v>
      </c>
      <c r="E14" s="890">
        <v>44652</v>
      </c>
      <c r="F14" s="889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89">
        <v>20</v>
      </c>
      <c r="E15" s="890">
        <v>44653</v>
      </c>
      <c r="F15" s="889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2"/>
      <c r="Y15" s="855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89">
        <v>20</v>
      </c>
      <c r="E16" s="890">
        <v>44653</v>
      </c>
      <c r="F16" s="889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2"/>
      <c r="Y16" s="855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89">
        <v>20</v>
      </c>
      <c r="E17" s="890">
        <v>44659</v>
      </c>
      <c r="F17" s="889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89"/>
      <c r="Y17" s="89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89">
        <v>10</v>
      </c>
      <c r="E18" s="890">
        <v>44660</v>
      </c>
      <c r="F18" s="889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89"/>
      <c r="Y18" s="89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89">
        <v>20</v>
      </c>
      <c r="E19" s="890">
        <v>44662</v>
      </c>
      <c r="F19" s="889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89"/>
      <c r="Y19" s="89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89">
        <v>20</v>
      </c>
      <c r="E20" s="890">
        <v>44663</v>
      </c>
      <c r="F20" s="889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89">
        <v>20</v>
      </c>
      <c r="O20" s="890">
        <v>44653</v>
      </c>
      <c r="P20" s="889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89"/>
      <c r="Y20" s="89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89"/>
      <c r="E21" s="890"/>
      <c r="F21" s="889">
        <f t="shared" si="1"/>
        <v>0</v>
      </c>
      <c r="G21" s="1059"/>
      <c r="H21" s="1060"/>
      <c r="I21" s="1066">
        <f t="shared" si="2"/>
        <v>30</v>
      </c>
      <c r="K21" s="122"/>
      <c r="L21" s="83">
        <f t="shared" si="3"/>
        <v>7</v>
      </c>
      <c r="M21" s="15">
        <v>2</v>
      </c>
      <c r="N21" s="889">
        <v>20</v>
      </c>
      <c r="O21" s="890">
        <v>44653</v>
      </c>
      <c r="P21" s="889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89"/>
      <c r="Y21" s="89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89"/>
      <c r="E22" s="890"/>
      <c r="F22" s="889">
        <f t="shared" si="1"/>
        <v>0</v>
      </c>
      <c r="G22" s="1059"/>
      <c r="H22" s="1060"/>
      <c r="I22" s="1066">
        <f t="shared" si="2"/>
        <v>30</v>
      </c>
      <c r="K22" s="122"/>
      <c r="L22" s="284">
        <f t="shared" si="3"/>
        <v>5</v>
      </c>
      <c r="M22" s="15">
        <v>2</v>
      </c>
      <c r="N22" s="889">
        <v>20</v>
      </c>
      <c r="O22" s="890">
        <v>44657</v>
      </c>
      <c r="P22" s="889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89"/>
      <c r="Y22" s="89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89"/>
      <c r="E23" s="890"/>
      <c r="F23" s="889">
        <v>30</v>
      </c>
      <c r="G23" s="1059"/>
      <c r="H23" s="1060"/>
      <c r="I23" s="1066">
        <f t="shared" si="2"/>
        <v>0</v>
      </c>
      <c r="K23" s="123"/>
      <c r="L23" s="284">
        <f t="shared" si="3"/>
        <v>4</v>
      </c>
      <c r="M23" s="15">
        <v>1</v>
      </c>
      <c r="N23" s="889">
        <v>10</v>
      </c>
      <c r="O23" s="890">
        <v>44659</v>
      </c>
      <c r="P23" s="889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89"/>
      <c r="Y23" s="89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89"/>
      <c r="E24" s="890"/>
      <c r="F24" s="889">
        <f t="shared" si="1"/>
        <v>0</v>
      </c>
      <c r="G24" s="1059"/>
      <c r="H24" s="1060"/>
      <c r="I24" s="1066">
        <f t="shared" si="2"/>
        <v>0</v>
      </c>
      <c r="K24" s="122"/>
      <c r="L24" s="284">
        <f t="shared" si="3"/>
        <v>3</v>
      </c>
      <c r="M24" s="15">
        <v>1</v>
      </c>
      <c r="N24" s="889">
        <v>10</v>
      </c>
      <c r="O24" s="890">
        <v>44660</v>
      </c>
      <c r="P24" s="889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89"/>
      <c r="Y24" s="89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89"/>
      <c r="E25" s="890"/>
      <c r="F25" s="889">
        <f t="shared" si="1"/>
        <v>0</v>
      </c>
      <c r="G25" s="1059" t="s">
        <v>22</v>
      </c>
      <c r="H25" s="1060"/>
      <c r="I25" s="1066">
        <f t="shared" si="2"/>
        <v>0</v>
      </c>
      <c r="K25" s="122"/>
      <c r="L25" s="284">
        <f t="shared" si="3"/>
        <v>1</v>
      </c>
      <c r="M25" s="15">
        <v>2</v>
      </c>
      <c r="N25" s="889">
        <v>20</v>
      </c>
      <c r="O25" s="890">
        <v>44662</v>
      </c>
      <c r="P25" s="889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89"/>
      <c r="Y25" s="89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89"/>
      <c r="E26" s="890"/>
      <c r="F26" s="889">
        <f t="shared" si="1"/>
        <v>0</v>
      </c>
      <c r="G26" s="1059"/>
      <c r="H26" s="1060"/>
      <c r="I26" s="1066">
        <f t="shared" si="2"/>
        <v>0</v>
      </c>
      <c r="K26" s="122"/>
      <c r="L26" s="197">
        <f t="shared" si="3"/>
        <v>0</v>
      </c>
      <c r="M26" s="15">
        <v>1</v>
      </c>
      <c r="N26" s="889">
        <v>10</v>
      </c>
      <c r="O26" s="890">
        <v>44662</v>
      </c>
      <c r="P26" s="889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89"/>
      <c r="Y26" s="89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89"/>
      <c r="O27" s="890"/>
      <c r="P27" s="1058">
        <f t="shared" si="10"/>
        <v>0</v>
      </c>
      <c r="Q27" s="1059"/>
      <c r="R27" s="1060"/>
      <c r="S27" s="1066">
        <f t="shared" si="11"/>
        <v>0</v>
      </c>
      <c r="U27" s="122"/>
      <c r="V27" s="284">
        <f t="shared" si="4"/>
        <v>0</v>
      </c>
      <c r="W27" s="15"/>
      <c r="X27" s="889"/>
      <c r="Y27" s="89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89"/>
      <c r="O28" s="890"/>
      <c r="P28" s="1058">
        <f t="shared" si="10"/>
        <v>0</v>
      </c>
      <c r="Q28" s="1059"/>
      <c r="R28" s="1060"/>
      <c r="S28" s="106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89"/>
      <c r="O29" s="890"/>
      <c r="P29" s="1058">
        <f t="shared" si="10"/>
        <v>0</v>
      </c>
      <c r="Q29" s="1059"/>
      <c r="R29" s="1060"/>
      <c r="S29" s="106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89"/>
      <c r="O30" s="890"/>
      <c r="P30" s="1058">
        <f t="shared" si="10"/>
        <v>0</v>
      </c>
      <c r="Q30" s="1059"/>
      <c r="R30" s="1060"/>
      <c r="S30" s="106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89"/>
      <c r="O31" s="890"/>
      <c r="P31" s="88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42" t="s">
        <v>11</v>
      </c>
      <c r="D83" s="1243"/>
      <c r="E83" s="57">
        <f>E5+E6-F78+E7</f>
        <v>0</v>
      </c>
      <c r="F83" s="73"/>
      <c r="M83" s="1242" t="s">
        <v>11</v>
      </c>
      <c r="N83" s="1243"/>
      <c r="O83" s="57">
        <f>O5+O6-P78+O7</f>
        <v>0</v>
      </c>
      <c r="P83" s="73"/>
      <c r="W83" s="1242" t="s">
        <v>11</v>
      </c>
      <c r="X83" s="1243"/>
      <c r="Y83" s="57">
        <f>Y5+Y6-Z78+Y7</f>
        <v>0</v>
      </c>
      <c r="Z83" s="73"/>
      <c r="AG83" s="1242" t="s">
        <v>11</v>
      </c>
      <c r="AH83" s="1243"/>
      <c r="AI83" s="57">
        <f>AI5+AI6-AJ78+AI7</f>
        <v>-30</v>
      </c>
      <c r="AJ83" s="73"/>
      <c r="AQ83" s="1242" t="s">
        <v>11</v>
      </c>
      <c r="AR83" s="1243"/>
      <c r="AS83" s="57">
        <f>AS5+AS6-AT78+AS7</f>
        <v>-40</v>
      </c>
      <c r="AT83" s="73"/>
      <c r="BA83" s="1242" t="s">
        <v>11</v>
      </c>
      <c r="BB83" s="1243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7" t="s">
        <v>246</v>
      </c>
      <c r="B1" s="1287"/>
      <c r="C1" s="1287"/>
      <c r="D1" s="1287"/>
      <c r="E1" s="1287"/>
      <c r="F1" s="1287"/>
      <c r="G1" s="1287"/>
      <c r="H1" s="99">
        <v>1</v>
      </c>
      <c r="L1" s="1287" t="s">
        <v>246</v>
      </c>
      <c r="M1" s="1287"/>
      <c r="N1" s="1287"/>
      <c r="O1" s="1287"/>
      <c r="P1" s="1287"/>
      <c r="Q1" s="1287"/>
      <c r="R1" s="1287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57"/>
      <c r="M4" s="1057"/>
      <c r="N4" s="293"/>
      <c r="O4" s="433"/>
      <c r="P4" s="341"/>
      <c r="Q4" s="318"/>
      <c r="R4" s="73"/>
    </row>
    <row r="5" spans="1:21" ht="15" customHeight="1" x14ac:dyDescent="0.25">
      <c r="A5" s="1288" t="s">
        <v>54</v>
      </c>
      <c r="B5" s="1289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93" t="s">
        <v>54</v>
      </c>
      <c r="M5" s="1294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88"/>
      <c r="B6" s="1290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93"/>
      <c r="M6" s="1295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88"/>
      <c r="B7" s="1290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59"/>
      <c r="J7" s="516"/>
      <c r="L7" s="1293"/>
      <c r="M7" s="1295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59"/>
      <c r="U7" s="516"/>
    </row>
    <row r="8" spans="1:21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91" t="s">
        <v>49</v>
      </c>
      <c r="J8" s="1285" t="s">
        <v>4</v>
      </c>
      <c r="L8" s="243"/>
      <c r="M8" s="609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91" t="s">
        <v>49</v>
      </c>
      <c r="U8" s="1285" t="s">
        <v>4</v>
      </c>
    </row>
    <row r="9" spans="1:21" ht="16.5" customHeight="1" thickTop="1" thickBot="1" x14ac:dyDescent="0.3">
      <c r="A9" s="99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92"/>
      <c r="J9" s="1286"/>
      <c r="L9" s="99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92"/>
      <c r="U9" s="1286"/>
    </row>
    <row r="10" spans="1:21" ht="15.75" thickTop="1" x14ac:dyDescent="0.25">
      <c r="A10" s="999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999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999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999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0" t="s">
        <v>32</v>
      </c>
      <c r="B12" s="83"/>
      <c r="C12" s="15">
        <v>10</v>
      </c>
      <c r="D12" s="158">
        <v>295.3</v>
      </c>
      <c r="E12" s="882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0" t="s">
        <v>32</v>
      </c>
      <c r="M12" s="83"/>
      <c r="N12" s="15">
        <v>4</v>
      </c>
      <c r="O12" s="158">
        <v>82.9</v>
      </c>
      <c r="P12" s="882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1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1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2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68" t="s">
        <v>583</v>
      </c>
      <c r="H15" s="1069">
        <v>55</v>
      </c>
      <c r="I15" s="1070">
        <f t="shared" si="0"/>
        <v>9.9999999999909051E-3</v>
      </c>
      <c r="J15" s="1071">
        <f t="shared" si="1"/>
        <v>0</v>
      </c>
      <c r="L15" s="1002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1"/>
      <c r="B16" s="83"/>
      <c r="C16" s="15"/>
      <c r="D16" s="158">
        <v>0</v>
      </c>
      <c r="E16" s="331"/>
      <c r="F16" s="267">
        <f t="shared" si="4"/>
        <v>0</v>
      </c>
      <c r="G16" s="1068"/>
      <c r="H16" s="1069"/>
      <c r="I16" s="1070">
        <f t="shared" si="0"/>
        <v>9.9999999999909051E-3</v>
      </c>
      <c r="J16" s="1071">
        <f t="shared" si="1"/>
        <v>0</v>
      </c>
      <c r="L16" s="1001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68"/>
      <c r="H17" s="1069"/>
      <c r="I17" s="1070">
        <f t="shared" si="0"/>
        <v>9.9999999999909051E-3</v>
      </c>
      <c r="J17" s="1071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999"/>
      <c r="B18" s="83"/>
      <c r="C18" s="15"/>
      <c r="D18" s="158">
        <v>0</v>
      </c>
      <c r="E18" s="499"/>
      <c r="F18" s="267">
        <f t="shared" si="4"/>
        <v>0</v>
      </c>
      <c r="G18" s="1102"/>
      <c r="H18" s="1069"/>
      <c r="I18" s="1070">
        <f t="shared" si="0"/>
        <v>9.9999999999909051E-3</v>
      </c>
      <c r="J18" s="1071">
        <f t="shared" si="1"/>
        <v>0</v>
      </c>
      <c r="L18" s="999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2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999"/>
      <c r="B19" s="83"/>
      <c r="C19" s="53"/>
      <c r="D19" s="158">
        <v>0</v>
      </c>
      <c r="E19" s="499"/>
      <c r="F19" s="267">
        <f t="shared" si="4"/>
        <v>0</v>
      </c>
      <c r="G19" s="1068"/>
      <c r="H19" s="1069"/>
      <c r="I19" s="1070">
        <f t="shared" si="0"/>
        <v>9.9999999999909051E-3</v>
      </c>
      <c r="J19" s="1071">
        <f t="shared" si="1"/>
        <v>0</v>
      </c>
      <c r="L19" s="999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999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999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999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999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999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999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999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999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70" t="s">
        <v>11</v>
      </c>
      <c r="D40" s="1271"/>
      <c r="E40" s="148">
        <f>E5+E4+E6+-F37+E7</f>
        <v>9.9999999997635314E-3</v>
      </c>
      <c r="F40" s="5"/>
      <c r="L40" s="47"/>
      <c r="N40" s="1270" t="s">
        <v>11</v>
      </c>
      <c r="O40" s="1271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96" t="s">
        <v>241</v>
      </c>
      <c r="B1" s="1296"/>
      <c r="C1" s="1296"/>
      <c r="D1" s="1296"/>
      <c r="E1" s="1296"/>
      <c r="F1" s="1296"/>
      <c r="G1" s="1296"/>
      <c r="H1" s="99">
        <v>1</v>
      </c>
      <c r="L1" s="1287" t="s">
        <v>264</v>
      </c>
      <c r="M1" s="1287"/>
      <c r="N1" s="1287"/>
      <c r="O1" s="1287"/>
      <c r="P1" s="1287"/>
      <c r="Q1" s="1287"/>
      <c r="R1" s="1287"/>
      <c r="S1" s="99">
        <v>2</v>
      </c>
      <c r="W1" s="1287" t="s">
        <v>264</v>
      </c>
      <c r="X1" s="1287"/>
      <c r="Y1" s="1287"/>
      <c r="Z1" s="1287"/>
      <c r="AA1" s="1287"/>
      <c r="AB1" s="1287"/>
      <c r="AC1" s="1287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88" t="s">
        <v>130</v>
      </c>
      <c r="B5" s="1297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88" t="s">
        <v>114</v>
      </c>
      <c r="M5" s="1297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88" t="s">
        <v>114</v>
      </c>
      <c r="X5" s="1297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88"/>
      <c r="B6" s="1298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88"/>
      <c r="M6" s="1298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88"/>
      <c r="X6" s="1298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88"/>
      <c r="B7" s="1298"/>
      <c r="C7" s="293"/>
      <c r="D7" s="433"/>
      <c r="E7" s="341"/>
      <c r="F7" s="318"/>
      <c r="G7" s="246"/>
      <c r="H7" s="243"/>
      <c r="I7" s="659"/>
      <c r="J7" s="516"/>
      <c r="L7" s="1288"/>
      <c r="M7" s="1298"/>
      <c r="N7" s="293"/>
      <c r="O7" s="433"/>
      <c r="P7" s="341"/>
      <c r="Q7" s="318"/>
      <c r="R7" s="246"/>
      <c r="S7" s="243"/>
      <c r="T7" s="659"/>
      <c r="U7" s="516"/>
      <c r="W7" s="1288"/>
      <c r="X7" s="1298"/>
      <c r="Y7" s="293"/>
      <c r="Z7" s="433"/>
      <c r="AA7" s="341"/>
      <c r="AB7" s="318"/>
      <c r="AC7" s="246"/>
      <c r="AD7" s="243"/>
      <c r="AE7" s="659"/>
      <c r="AF7" s="516"/>
    </row>
    <row r="8" spans="1:32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91" t="s">
        <v>49</v>
      </c>
      <c r="J8" s="1285" t="s">
        <v>4</v>
      </c>
      <c r="L8" s="243"/>
      <c r="M8" s="609"/>
      <c r="N8" s="293"/>
      <c r="O8" s="314"/>
      <c r="P8" s="431"/>
      <c r="Q8" s="432"/>
      <c r="R8" s="246"/>
      <c r="S8" s="243"/>
      <c r="T8" s="1291" t="s">
        <v>49</v>
      </c>
      <c r="U8" s="1285" t="s">
        <v>4</v>
      </c>
      <c r="W8" s="243"/>
      <c r="X8" s="609"/>
      <c r="Y8" s="293"/>
      <c r="Z8" s="314"/>
      <c r="AA8" s="431"/>
      <c r="AB8" s="432"/>
      <c r="AC8" s="246"/>
      <c r="AD8" s="243"/>
      <c r="AE8" s="1291" t="s">
        <v>49</v>
      </c>
      <c r="AF8" s="128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92"/>
      <c r="J9" s="128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92"/>
      <c r="U9" s="128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0" t="s">
        <v>15</v>
      </c>
      <c r="AD9" s="661"/>
      <c r="AE9" s="1292"/>
      <c r="AF9" s="1286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8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8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8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68"/>
      <c r="AD13" s="1069"/>
      <c r="AE13" s="1070">
        <f t="shared" si="10"/>
        <v>0</v>
      </c>
      <c r="AF13" s="107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68"/>
      <c r="AD14" s="1069"/>
      <c r="AE14" s="1070">
        <f t="shared" si="10"/>
        <v>0</v>
      </c>
      <c r="AF14" s="107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68"/>
      <c r="AD15" s="1069"/>
      <c r="AE15" s="1070">
        <f t="shared" si="10"/>
        <v>0</v>
      </c>
      <c r="AF15" s="107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2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2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2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3">
        <f t="shared" si="3"/>
        <v>10</v>
      </c>
      <c r="E23" s="967">
        <v>44648</v>
      </c>
      <c r="F23" s="230">
        <f t="shared" si="0"/>
        <v>10</v>
      </c>
      <c r="G23" s="965" t="s">
        <v>332</v>
      </c>
      <c r="H23" s="966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3">
        <f t="shared" si="3"/>
        <v>60</v>
      </c>
      <c r="E24" s="967">
        <v>44649</v>
      </c>
      <c r="F24" s="230">
        <f t="shared" si="0"/>
        <v>60</v>
      </c>
      <c r="G24" s="965" t="s">
        <v>333</v>
      </c>
      <c r="H24" s="966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3">
        <f t="shared" si="3"/>
        <v>20</v>
      </c>
      <c r="E25" s="967">
        <v>44650</v>
      </c>
      <c r="F25" s="230">
        <f t="shared" si="0"/>
        <v>20</v>
      </c>
      <c r="G25" s="965" t="s">
        <v>347</v>
      </c>
      <c r="H25" s="966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3">
        <f t="shared" si="3"/>
        <v>10</v>
      </c>
      <c r="E26" s="967">
        <v>44651</v>
      </c>
      <c r="F26" s="230">
        <f t="shared" si="0"/>
        <v>10</v>
      </c>
      <c r="G26" s="965" t="s">
        <v>365</v>
      </c>
      <c r="H26" s="966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3">
        <f t="shared" si="3"/>
        <v>20</v>
      </c>
      <c r="E27" s="967">
        <v>44653</v>
      </c>
      <c r="F27" s="230">
        <f t="shared" si="0"/>
        <v>20</v>
      </c>
      <c r="G27" s="965" t="s">
        <v>376</v>
      </c>
      <c r="H27" s="966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3">
        <f t="shared" si="3"/>
        <v>20</v>
      </c>
      <c r="E28" s="967">
        <v>44653</v>
      </c>
      <c r="F28" s="230">
        <f t="shared" si="0"/>
        <v>20</v>
      </c>
      <c r="G28" s="965" t="s">
        <v>378</v>
      </c>
      <c r="H28" s="966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3">
        <v>60</v>
      </c>
      <c r="E29" s="967">
        <v>44653</v>
      </c>
      <c r="F29" s="230">
        <f t="shared" si="0"/>
        <v>60</v>
      </c>
      <c r="G29" s="965" t="s">
        <v>358</v>
      </c>
      <c r="H29" s="966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3">
        <v>60</v>
      </c>
      <c r="E30" s="967">
        <v>44655</v>
      </c>
      <c r="F30" s="230">
        <f t="shared" si="0"/>
        <v>60</v>
      </c>
      <c r="G30" s="965" t="s">
        <v>381</v>
      </c>
      <c r="H30" s="966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3">
        <v>40</v>
      </c>
      <c r="E31" s="967">
        <v>44659</v>
      </c>
      <c r="F31" s="230">
        <f t="shared" si="0"/>
        <v>40</v>
      </c>
      <c r="G31" s="965" t="s">
        <v>410</v>
      </c>
      <c r="H31" s="966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3">
        <v>0</v>
      </c>
      <c r="E32" s="967"/>
      <c r="F32" s="230">
        <f t="shared" si="0"/>
        <v>0</v>
      </c>
      <c r="G32" s="1059"/>
      <c r="H32" s="1060"/>
      <c r="I32" s="1070">
        <f t="shared" si="6"/>
        <v>0</v>
      </c>
      <c r="J32" s="107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3">
        <v>0</v>
      </c>
      <c r="E33" s="967"/>
      <c r="F33" s="230">
        <f t="shared" si="0"/>
        <v>0</v>
      </c>
      <c r="G33" s="1059"/>
      <c r="H33" s="1060"/>
      <c r="I33" s="1070">
        <f t="shared" si="6"/>
        <v>0</v>
      </c>
      <c r="J33" s="107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3">
        <v>0</v>
      </c>
      <c r="E34" s="967"/>
      <c r="F34" s="230">
        <f t="shared" si="0"/>
        <v>0</v>
      </c>
      <c r="G34" s="1059"/>
      <c r="H34" s="1060"/>
      <c r="I34" s="1070">
        <f t="shared" si="6"/>
        <v>0</v>
      </c>
      <c r="J34" s="107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3">
        <v>0</v>
      </c>
      <c r="E35" s="967"/>
      <c r="F35" s="230">
        <f t="shared" si="0"/>
        <v>0</v>
      </c>
      <c r="G35" s="1059"/>
      <c r="H35" s="1060"/>
      <c r="I35" s="1070">
        <f t="shared" si="6"/>
        <v>0</v>
      </c>
      <c r="J35" s="107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70" t="s">
        <v>11</v>
      </c>
      <c r="D40" s="1271"/>
      <c r="E40" s="148">
        <f>E5+E4+E6+-F37</f>
        <v>0</v>
      </c>
      <c r="F40" s="5"/>
      <c r="L40" s="47"/>
      <c r="N40" s="1270" t="s">
        <v>11</v>
      </c>
      <c r="O40" s="1271"/>
      <c r="P40" s="148">
        <f>P5+P4+P6+-Q37</f>
        <v>340</v>
      </c>
      <c r="Q40" s="5"/>
      <c r="W40" s="47"/>
      <c r="Y40" s="1270" t="s">
        <v>11</v>
      </c>
      <c r="Z40" s="1271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5" customHeight="1" x14ac:dyDescent="0.25">
      <c r="A5" s="1301"/>
      <c r="B5" s="1303" t="s">
        <v>89</v>
      </c>
      <c r="C5" s="250"/>
      <c r="D5" s="314"/>
      <c r="E5" s="788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301"/>
      <c r="B6" s="1304"/>
      <c r="C6" s="250"/>
      <c r="D6" s="314"/>
      <c r="E6" s="788"/>
      <c r="F6" s="318"/>
      <c r="G6" s="305"/>
      <c r="H6" s="58"/>
    </row>
    <row r="7" spans="1:10" ht="16.5" customHeight="1" thickTop="1" thickBot="1" x14ac:dyDescent="0.3">
      <c r="A7" s="1302"/>
      <c r="B7" s="1305"/>
      <c r="C7" s="250"/>
      <c r="D7" s="314"/>
      <c r="E7" s="787"/>
      <c r="F7" s="316"/>
      <c r="G7" s="243"/>
      <c r="I7" s="1306" t="s">
        <v>3</v>
      </c>
      <c r="J7" s="129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7"/>
      <c r="J8" s="1300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8"/>
      <c r="H15" s="82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8"/>
      <c r="H16" s="82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8"/>
      <c r="H17" s="82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29"/>
      <c r="H18" s="82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8"/>
      <c r="H19" s="82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70" t="s">
        <v>11</v>
      </c>
      <c r="D101" s="1271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0" t="s">
        <v>260</v>
      </c>
      <c r="B1" s="1240"/>
      <c r="C1" s="1240"/>
      <c r="D1" s="1240"/>
      <c r="E1" s="1240"/>
      <c r="F1" s="1240"/>
      <c r="G1" s="12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6.5" thickBot="1" x14ac:dyDescent="0.3">
      <c r="A5" s="1301" t="s">
        <v>92</v>
      </c>
      <c r="B5" s="1303" t="s">
        <v>95</v>
      </c>
      <c r="C5" s="948">
        <v>51.5</v>
      </c>
      <c r="D5" s="1005">
        <v>44664</v>
      </c>
      <c r="E5" s="788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302"/>
      <c r="B6" s="1305"/>
      <c r="C6" s="250"/>
      <c r="D6" s="314"/>
      <c r="E6" s="787"/>
      <c r="F6" s="316"/>
      <c r="G6" s="243"/>
      <c r="I6" s="1306" t="s">
        <v>3</v>
      </c>
      <c r="J6" s="12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7"/>
      <c r="J7" s="1300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68"/>
      <c r="H10" s="1078"/>
      <c r="I10" s="1070">
        <f t="shared" ref="I10:I40" si="1">I9-F10</f>
        <v>0</v>
      </c>
      <c r="J10" s="107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68"/>
      <c r="H11" s="1078"/>
      <c r="I11" s="1070">
        <f t="shared" si="1"/>
        <v>0</v>
      </c>
      <c r="J11" s="107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68"/>
      <c r="H12" s="1078"/>
      <c r="I12" s="1070">
        <f t="shared" si="1"/>
        <v>0</v>
      </c>
      <c r="J12" s="107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68"/>
      <c r="H13" s="1078"/>
      <c r="I13" s="1070">
        <f t="shared" si="1"/>
        <v>0</v>
      </c>
      <c r="J13" s="107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70" t="s">
        <v>11</v>
      </c>
      <c r="D100" s="1271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45" t="s">
        <v>236</v>
      </c>
      <c r="B1" s="1245"/>
      <c r="C1" s="1245"/>
      <c r="D1" s="1245"/>
      <c r="E1" s="1245"/>
      <c r="F1" s="1245"/>
      <c r="G1" s="1245"/>
      <c r="H1" s="11">
        <v>1</v>
      </c>
      <c r="K1" s="1245" t="str">
        <f>A1</f>
        <v>INVENTARIO DEL MES DE MARZO 2022</v>
      </c>
      <c r="L1" s="1245"/>
      <c r="M1" s="1245"/>
      <c r="N1" s="1245"/>
      <c r="O1" s="1245"/>
      <c r="P1" s="1245"/>
      <c r="Q1" s="1245"/>
      <c r="R1" s="11">
        <v>2</v>
      </c>
      <c r="U1" s="1245" t="str">
        <f>K1</f>
        <v>INVENTARIO DEL MES DE MARZO 2022</v>
      </c>
      <c r="V1" s="1245"/>
      <c r="W1" s="1245"/>
      <c r="X1" s="1245"/>
      <c r="Y1" s="1245"/>
      <c r="Z1" s="1245"/>
      <c r="AA1" s="1245"/>
      <c r="AB1" s="11">
        <v>3</v>
      </c>
      <c r="AE1" s="1240" t="s">
        <v>259</v>
      </c>
      <c r="AF1" s="1240"/>
      <c r="AG1" s="1240"/>
      <c r="AH1" s="1240"/>
      <c r="AI1" s="1240"/>
      <c r="AJ1" s="1240"/>
      <c r="AK1" s="1240"/>
      <c r="AL1" s="11">
        <v>4</v>
      </c>
      <c r="AO1" s="1240" t="str">
        <f>AE1</f>
        <v>ENTRADA DEL MES DE ABRIL 2022</v>
      </c>
      <c r="AP1" s="1240"/>
      <c r="AQ1" s="1240"/>
      <c r="AR1" s="1240"/>
      <c r="AS1" s="1240"/>
      <c r="AT1" s="1240"/>
      <c r="AU1" s="1240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1"/>
      <c r="N4" s="251"/>
      <c r="O4" s="262"/>
      <c r="P4" s="256"/>
      <c r="Q4" s="162"/>
      <c r="R4" s="162"/>
      <c r="U4" s="12"/>
      <c r="V4" s="12"/>
      <c r="W4" s="619"/>
      <c r="X4" s="251"/>
      <c r="Y4" s="262">
        <v>1.2</v>
      </c>
      <c r="Z4" s="256"/>
      <c r="AA4" s="162"/>
      <c r="AB4" s="162"/>
      <c r="AE4" s="12"/>
      <c r="AF4" s="12"/>
      <c r="AG4" s="771"/>
      <c r="AH4" s="251"/>
      <c r="AI4" s="262"/>
      <c r="AJ4" s="256"/>
      <c r="AK4" s="162"/>
      <c r="AL4" s="162"/>
      <c r="AO4" s="12"/>
      <c r="AP4" s="12"/>
      <c r="AQ4" s="771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46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41" t="s">
        <v>80</v>
      </c>
      <c r="M5" s="751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44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44" t="s">
        <v>444</v>
      </c>
      <c r="AG5" s="751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41" t="s">
        <v>80</v>
      </c>
      <c r="AQ5" s="751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46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41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44"/>
      <c r="W6" s="751">
        <v>92</v>
      </c>
      <c r="X6" s="251">
        <v>44632</v>
      </c>
      <c r="Y6" s="768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44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41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2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8">
        <v>304.91000000000003</v>
      </c>
      <c r="P7" s="256">
        <v>25</v>
      </c>
      <c r="Q7" s="243"/>
      <c r="U7" s="243"/>
      <c r="V7" s="275"/>
      <c r="W7" s="751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1"/>
      <c r="AH7" s="251"/>
      <c r="AI7" s="768"/>
      <c r="AJ7" s="297"/>
      <c r="AK7" s="243"/>
      <c r="AO7" s="243"/>
      <c r="AP7" s="275"/>
      <c r="AQ7" s="570"/>
      <c r="AR7" s="251"/>
      <c r="AS7" s="768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6"/>
      <c r="L10" s="83">
        <f>L9-M10</f>
        <v>40</v>
      </c>
      <c r="M10" s="246">
        <v>15</v>
      </c>
      <c r="N10" s="889">
        <v>186.49</v>
      </c>
      <c r="O10" s="890">
        <v>44624</v>
      </c>
      <c r="P10" s="889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6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6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89">
        <v>64.03</v>
      </c>
      <c r="E11" s="890">
        <v>44653</v>
      </c>
      <c r="F11" s="889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89">
        <v>122.76</v>
      </c>
      <c r="O11" s="890">
        <v>44638</v>
      </c>
      <c r="P11" s="889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89">
        <v>127.36</v>
      </c>
      <c r="E12" s="890">
        <v>44653</v>
      </c>
      <c r="F12" s="889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4">
        <v>184.1</v>
      </c>
      <c r="O12" s="1075">
        <v>44664</v>
      </c>
      <c r="P12" s="1074">
        <f t="shared" si="1"/>
        <v>184.1</v>
      </c>
      <c r="Q12" s="1076" t="s">
        <v>446</v>
      </c>
      <c r="R12" s="107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89">
        <v>12.66</v>
      </c>
      <c r="E13" s="890">
        <v>44662</v>
      </c>
      <c r="F13" s="889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4">
        <v>122.14</v>
      </c>
      <c r="O13" s="1075">
        <v>44667</v>
      </c>
      <c r="P13" s="1074">
        <f t="shared" si="1"/>
        <v>122.14</v>
      </c>
      <c r="Q13" s="1076" t="s">
        <v>475</v>
      </c>
      <c r="R13" s="107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89">
        <v>129.68</v>
      </c>
      <c r="E14" s="890">
        <v>44667</v>
      </c>
      <c r="F14" s="889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4"/>
      <c r="O14" s="1075"/>
      <c r="P14" s="1074">
        <f t="shared" si="1"/>
        <v>0</v>
      </c>
      <c r="Q14" s="1076"/>
      <c r="R14" s="107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89">
        <v>15.95</v>
      </c>
      <c r="E15" s="890">
        <v>44669</v>
      </c>
      <c r="F15" s="889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4"/>
      <c r="O15" s="1075"/>
      <c r="P15" s="1074">
        <f t="shared" si="1"/>
        <v>0</v>
      </c>
      <c r="Q15" s="1076"/>
      <c r="R15" s="107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89">
        <v>125.64</v>
      </c>
      <c r="E16" s="890">
        <v>44677</v>
      </c>
      <c r="F16" s="889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4"/>
      <c r="O16" s="1075"/>
      <c r="P16" s="1074">
        <f t="shared" si="1"/>
        <v>0</v>
      </c>
      <c r="Q16" s="1076"/>
      <c r="R16" s="107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89"/>
      <c r="E17" s="890"/>
      <c r="F17" s="889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4"/>
      <c r="O17" s="1075"/>
      <c r="P17" s="1074">
        <f t="shared" si="1"/>
        <v>0</v>
      </c>
      <c r="Q17" s="1076"/>
      <c r="R17" s="107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89"/>
      <c r="E18" s="890"/>
      <c r="F18" s="889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4"/>
      <c r="O18" s="1075"/>
      <c r="P18" s="1074">
        <f t="shared" si="1"/>
        <v>0</v>
      </c>
      <c r="Q18" s="1076"/>
      <c r="R18" s="107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4">
        <v>61.19</v>
      </c>
      <c r="Y18" s="1055">
        <v>44650</v>
      </c>
      <c r="Z18" s="1054">
        <f>X18</f>
        <v>61.19</v>
      </c>
      <c r="AA18" s="971" t="s">
        <v>348</v>
      </c>
      <c r="AB18" s="972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89"/>
      <c r="E19" s="890"/>
      <c r="F19" s="889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4"/>
      <c r="O19" s="1075"/>
      <c r="P19" s="1074">
        <f t="shared" si="1"/>
        <v>0</v>
      </c>
      <c r="Q19" s="1076"/>
      <c r="R19" s="107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4">
        <v>60.94</v>
      </c>
      <c r="Y19" s="1055">
        <v>44653</v>
      </c>
      <c r="Z19" s="1054">
        <f>X19</f>
        <v>60.94</v>
      </c>
      <c r="AA19" s="971" t="s">
        <v>376</v>
      </c>
      <c r="AB19" s="972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89"/>
      <c r="E20" s="890"/>
      <c r="F20" s="889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4"/>
      <c r="O20" s="1075"/>
      <c r="P20" s="1074">
        <f t="shared" si="1"/>
        <v>0</v>
      </c>
      <c r="Q20" s="1076"/>
      <c r="R20" s="107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4">
        <v>182.9</v>
      </c>
      <c r="Y20" s="1055">
        <v>44653</v>
      </c>
      <c r="Z20" s="1054">
        <f>X20</f>
        <v>182.9</v>
      </c>
      <c r="AA20" s="971" t="s">
        <v>358</v>
      </c>
      <c r="AB20" s="972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89"/>
      <c r="E21" s="890"/>
      <c r="F21" s="889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4"/>
      <c r="O21" s="1075"/>
      <c r="P21" s="1074">
        <f t="shared" si="1"/>
        <v>0</v>
      </c>
      <c r="Q21" s="1076"/>
      <c r="R21" s="107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4">
        <v>60.83</v>
      </c>
      <c r="Y21" s="1055">
        <v>44656</v>
      </c>
      <c r="Z21" s="1054">
        <f>X21</f>
        <v>60.83</v>
      </c>
      <c r="AA21" s="971" t="s">
        <v>359</v>
      </c>
      <c r="AB21" s="972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89"/>
      <c r="E22" s="890"/>
      <c r="F22" s="889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4"/>
      <c r="O22" s="1075"/>
      <c r="P22" s="1074">
        <f t="shared" si="1"/>
        <v>0</v>
      </c>
      <c r="Q22" s="1076"/>
      <c r="R22" s="107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4">
        <v>12.25</v>
      </c>
      <c r="Y22" s="1055">
        <v>44658</v>
      </c>
      <c r="Z22" s="1054">
        <f t="shared" si="2"/>
        <v>12.25</v>
      </c>
      <c r="AA22" s="971" t="s">
        <v>402</v>
      </c>
      <c r="AB22" s="972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89"/>
      <c r="E23" s="890"/>
      <c r="F23" s="889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4"/>
      <c r="Y23" s="1055"/>
      <c r="Z23" s="1063">
        <f t="shared" si="2"/>
        <v>0</v>
      </c>
      <c r="AA23" s="1064"/>
      <c r="AB23" s="1065"/>
      <c r="AC23" s="1066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4"/>
      <c r="Y24" s="1055"/>
      <c r="Z24" s="1063">
        <f t="shared" si="2"/>
        <v>0</v>
      </c>
      <c r="AA24" s="1064"/>
      <c r="AB24" s="1065"/>
      <c r="AC24" s="1066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4"/>
      <c r="Y25" s="1055"/>
      <c r="Z25" s="1063">
        <f t="shared" si="2"/>
        <v>0</v>
      </c>
      <c r="AA25" s="1064"/>
      <c r="AB25" s="1065"/>
      <c r="AC25" s="1066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4"/>
      <c r="Y26" s="1055"/>
      <c r="Z26" s="1063">
        <f t="shared" si="2"/>
        <v>0</v>
      </c>
      <c r="AA26" s="1064"/>
      <c r="AB26" s="1065"/>
      <c r="AC26" s="1066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4"/>
      <c r="Y27" s="1055"/>
      <c r="Z27" s="1063">
        <f t="shared" si="2"/>
        <v>0</v>
      </c>
      <c r="AA27" s="1064"/>
      <c r="AB27" s="1065"/>
      <c r="AC27" s="1066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4"/>
      <c r="Y28" s="1055"/>
      <c r="Z28" s="1054">
        <f t="shared" si="2"/>
        <v>0</v>
      </c>
      <c r="AA28" s="971"/>
      <c r="AB28" s="972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4"/>
      <c r="Y29" s="1055"/>
      <c r="Z29" s="1054">
        <f t="shared" si="2"/>
        <v>0</v>
      </c>
      <c r="AA29" s="971"/>
      <c r="AB29" s="972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42" t="s">
        <v>11</v>
      </c>
      <c r="D83" s="1243"/>
      <c r="E83" s="57">
        <f>E5+E6-F78+E7</f>
        <v>-21.6400000000001</v>
      </c>
      <c r="F83" s="73"/>
      <c r="M83" s="1242" t="s">
        <v>11</v>
      </c>
      <c r="N83" s="1243"/>
      <c r="O83" s="57">
        <f>O5+O6-P78+O7</f>
        <v>61.359999999999957</v>
      </c>
      <c r="P83" s="73"/>
      <c r="W83" s="1242" t="s">
        <v>11</v>
      </c>
      <c r="X83" s="1243"/>
      <c r="Y83" s="57">
        <f>Y5+Y6-Z78+Y7</f>
        <v>0</v>
      </c>
      <c r="Z83" s="73"/>
      <c r="AG83" s="1242" t="s">
        <v>11</v>
      </c>
      <c r="AH83" s="1243"/>
      <c r="AI83" s="57">
        <f>AI5+AI6-AJ78+AI7</f>
        <v>309.74000000000024</v>
      </c>
      <c r="AJ83" s="73"/>
      <c r="AQ83" s="1242" t="s">
        <v>11</v>
      </c>
      <c r="AR83" s="1243"/>
      <c r="AS83" s="57">
        <f>AS5+AS6-AT78+AS7</f>
        <v>23.180000000000007</v>
      </c>
      <c r="AT83" s="73"/>
    </row>
    <row r="86" spans="3:48" x14ac:dyDescent="0.25">
      <c r="K86" s="253"/>
      <c r="L86" s="1229"/>
      <c r="M86" s="751"/>
      <c r="N86" s="277"/>
      <c r="O86" s="262"/>
      <c r="P86" s="256"/>
      <c r="Q86" s="263"/>
      <c r="R86" s="243"/>
      <c r="AO86" s="253"/>
      <c r="AP86" s="1229"/>
      <c r="AQ86" s="751"/>
      <c r="AR86" s="277"/>
      <c r="AS86" s="262"/>
      <c r="AT86" s="256"/>
      <c r="AU86" s="263"/>
      <c r="AV86" s="243"/>
    </row>
    <row r="87" spans="3:48" x14ac:dyDescent="0.25">
      <c r="K87" s="253"/>
      <c r="L87" s="1229"/>
      <c r="M87" s="570"/>
      <c r="N87" s="251"/>
      <c r="O87" s="270"/>
      <c r="P87" s="256"/>
      <c r="Q87" s="265"/>
      <c r="R87" s="243"/>
      <c r="AO87" s="253"/>
      <c r="AP87" s="1229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1"/>
      <c r="N88" s="251"/>
      <c r="O88" s="768"/>
      <c r="P88" s="297"/>
      <c r="Q88" s="243"/>
      <c r="R88" s="243"/>
      <c r="AO88" s="243"/>
      <c r="AP88" s="275"/>
      <c r="AQ88" s="751"/>
      <c r="AR88" s="251"/>
      <c r="AS88" s="768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66"/>
      <c r="B5" s="1308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67"/>
      <c r="B6" s="1309"/>
      <c r="C6" s="250"/>
      <c r="D6" s="314"/>
      <c r="E6" s="317"/>
      <c r="F6" s="318"/>
      <c r="G6" s="243"/>
      <c r="I6" s="1306" t="s">
        <v>3</v>
      </c>
      <c r="J6" s="129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7"/>
      <c r="J7" s="1300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8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5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70" t="s">
        <v>11</v>
      </c>
      <c r="D33" s="1271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40"/>
      <c r="B1" s="1240"/>
      <c r="C1" s="1240"/>
      <c r="D1" s="1240"/>
      <c r="E1" s="1240"/>
      <c r="F1" s="1240"/>
      <c r="G1" s="12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310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11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12"/>
      <c r="C6" s="250"/>
      <c r="D6" s="248"/>
      <c r="E6" s="450"/>
      <c r="F6" s="271"/>
      <c r="G6" s="243"/>
      <c r="H6" s="243"/>
      <c r="I6" s="1306" t="s">
        <v>3</v>
      </c>
      <c r="J6" s="129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7"/>
      <c r="J7" s="1313"/>
    </row>
    <row r="8" spans="1:10" ht="15.75" thickTop="1" x14ac:dyDescent="0.25">
      <c r="A8" s="80" t="s">
        <v>32</v>
      </c>
      <c r="B8" s="621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1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1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1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1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1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1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1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1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1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1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1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1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1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1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1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1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1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1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1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1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1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1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1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89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70" t="s">
        <v>11</v>
      </c>
      <c r="D36" s="1271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30" t="s">
        <v>247</v>
      </c>
      <c r="B1" s="1230"/>
      <c r="C1" s="1230"/>
      <c r="D1" s="1230"/>
      <c r="E1" s="1230"/>
      <c r="F1" s="1230"/>
      <c r="G1" s="1230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6"/>
      <c r="H4" s="155"/>
      <c r="I4" s="580"/>
    </row>
    <row r="5" spans="1:10" ht="15" customHeight="1" x14ac:dyDescent="0.25">
      <c r="A5" s="974"/>
      <c r="B5" s="1314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15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4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2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2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35" t="s">
        <v>21</v>
      </c>
      <c r="E32" s="1236"/>
      <c r="F32" s="143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29"/>
      <c r="B5" s="1233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29"/>
      <c r="B6" s="1233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8"/>
      <c r="B10" s="197">
        <f>B9-C10</f>
        <v>0</v>
      </c>
      <c r="C10" s="266"/>
      <c r="D10" s="267"/>
      <c r="E10" s="748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8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8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8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8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7"/>
      <c r="D15" s="267"/>
      <c r="E15" s="748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8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8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7"/>
      <c r="D18" s="267"/>
      <c r="E18" s="748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8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8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8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8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8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8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42" t="s">
        <v>11</v>
      </c>
      <c r="D60" s="124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0" t="s">
        <v>242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44" t="s">
        <v>54</v>
      </c>
      <c r="B4" s="753"/>
      <c r="C4" s="128">
        <v>26</v>
      </c>
      <c r="D4" s="137">
        <v>44650</v>
      </c>
      <c r="E4" s="86">
        <v>188.81</v>
      </c>
      <c r="F4" s="73">
        <v>7</v>
      </c>
      <c r="G4" s="957"/>
    </row>
    <row r="5" spans="1:9" x14ac:dyDescent="0.25">
      <c r="A5" s="1318"/>
      <c r="B5" s="1316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145"/>
      <c r="B6" s="1317"/>
      <c r="C6" s="948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7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3"/>
      <c r="B10" s="287">
        <f>F4+F5+F6+F7+F8-C10</f>
        <v>82</v>
      </c>
      <c r="C10" s="15">
        <v>7</v>
      </c>
      <c r="D10" s="92">
        <v>188.81</v>
      </c>
      <c r="E10" s="909">
        <v>44650</v>
      </c>
      <c r="F10" s="859">
        <f>D10</f>
        <v>188.81</v>
      </c>
      <c r="G10" s="860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3">
        <v>2</v>
      </c>
      <c r="D11" s="435">
        <v>59.54</v>
      </c>
      <c r="E11" s="911">
        <v>44665</v>
      </c>
      <c r="F11" s="910">
        <f t="shared" ref="F11:F41" si="0">D11</f>
        <v>59.54</v>
      </c>
      <c r="G11" s="912" t="s">
        <v>454</v>
      </c>
      <c r="H11" s="913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3">
        <v>11</v>
      </c>
      <c r="D12" s="435">
        <v>324.41000000000003</v>
      </c>
      <c r="E12" s="911">
        <v>44665</v>
      </c>
      <c r="F12" s="910">
        <f t="shared" si="0"/>
        <v>324.41000000000003</v>
      </c>
      <c r="G12" s="912" t="s">
        <v>461</v>
      </c>
      <c r="H12" s="913">
        <v>34</v>
      </c>
      <c r="I12" s="273">
        <f t="shared" ref="I12:I13" si="2">I11-F12</f>
        <v>2048.21</v>
      </c>
    </row>
    <row r="13" spans="1:9" x14ac:dyDescent="0.25">
      <c r="A13" s="993"/>
      <c r="B13" s="461">
        <f t="shared" si="1"/>
        <v>65</v>
      </c>
      <c r="C13" s="434">
        <v>4</v>
      </c>
      <c r="D13" s="574">
        <v>117.4</v>
      </c>
      <c r="E13" s="911">
        <v>44676</v>
      </c>
      <c r="F13" s="910">
        <f t="shared" si="0"/>
        <v>117.4</v>
      </c>
      <c r="G13" s="912" t="s">
        <v>556</v>
      </c>
      <c r="H13" s="913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1">
        <v>44676</v>
      </c>
      <c r="F14" s="910">
        <f t="shared" si="0"/>
        <v>30.33</v>
      </c>
      <c r="G14" s="912" t="s">
        <v>571</v>
      </c>
      <c r="H14" s="913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1">
        <v>44676</v>
      </c>
      <c r="F15" s="910">
        <f t="shared" si="0"/>
        <v>29.46</v>
      </c>
      <c r="G15" s="912" t="s">
        <v>572</v>
      </c>
      <c r="H15" s="913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1">
        <v>44677</v>
      </c>
      <c r="F16" s="910">
        <f t="shared" si="0"/>
        <v>121.88</v>
      </c>
      <c r="G16" s="912" t="s">
        <v>574</v>
      </c>
      <c r="H16" s="913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1">
        <v>44678</v>
      </c>
      <c r="F17" s="910">
        <f t="shared" si="0"/>
        <v>53.93</v>
      </c>
      <c r="G17" s="912" t="s">
        <v>557</v>
      </c>
      <c r="H17" s="913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1">
        <v>44679</v>
      </c>
      <c r="F18" s="910">
        <f t="shared" si="0"/>
        <v>118.23</v>
      </c>
      <c r="G18" s="912" t="s">
        <v>590</v>
      </c>
      <c r="H18" s="913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1">
        <v>44681</v>
      </c>
      <c r="F19" s="910">
        <f t="shared" si="0"/>
        <v>205.81</v>
      </c>
      <c r="G19" s="912" t="s">
        <v>603</v>
      </c>
      <c r="H19" s="913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1"/>
      <c r="F20" s="910">
        <f t="shared" si="0"/>
        <v>0</v>
      </c>
      <c r="G20" s="912"/>
      <c r="H20" s="913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1"/>
      <c r="F21" s="910">
        <f t="shared" si="0"/>
        <v>0</v>
      </c>
      <c r="G21" s="914"/>
      <c r="H21" s="915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1"/>
      <c r="F22" s="910">
        <f t="shared" si="0"/>
        <v>0</v>
      </c>
      <c r="G22" s="914"/>
      <c r="H22" s="915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1"/>
      <c r="F23" s="910">
        <f t="shared" si="0"/>
        <v>0</v>
      </c>
      <c r="G23" s="914"/>
      <c r="H23" s="915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1"/>
      <c r="F24" s="910">
        <f t="shared" si="0"/>
        <v>0</v>
      </c>
      <c r="G24" s="914"/>
      <c r="H24" s="915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1"/>
      <c r="F25" s="910">
        <f t="shared" si="0"/>
        <v>0</v>
      </c>
      <c r="G25" s="914"/>
      <c r="H25" s="915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1"/>
      <c r="F26" s="910">
        <f t="shared" si="0"/>
        <v>0</v>
      </c>
      <c r="G26" s="914"/>
      <c r="H26" s="915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1"/>
      <c r="F27" s="910">
        <f t="shared" si="0"/>
        <v>0</v>
      </c>
      <c r="G27" s="914"/>
      <c r="H27" s="916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1"/>
      <c r="F28" s="910">
        <f t="shared" si="0"/>
        <v>0</v>
      </c>
      <c r="G28" s="914"/>
      <c r="H28" s="916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1"/>
      <c r="F29" s="910">
        <f t="shared" si="0"/>
        <v>0</v>
      </c>
      <c r="G29" s="914"/>
      <c r="H29" s="916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1"/>
      <c r="F30" s="910">
        <f t="shared" si="0"/>
        <v>0</v>
      </c>
      <c r="G30" s="914"/>
      <c r="H30" s="916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7"/>
      <c r="F31" s="910">
        <f t="shared" si="0"/>
        <v>0</v>
      </c>
      <c r="G31" s="918"/>
      <c r="H31" s="916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7"/>
      <c r="F32" s="910">
        <f t="shared" si="0"/>
        <v>0</v>
      </c>
      <c r="G32" s="918"/>
      <c r="H32" s="916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7"/>
      <c r="F33" s="910">
        <f t="shared" si="0"/>
        <v>0</v>
      </c>
      <c r="G33" s="918"/>
      <c r="H33" s="916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7"/>
      <c r="F34" s="910">
        <f t="shared" si="0"/>
        <v>0</v>
      </c>
      <c r="G34" s="918"/>
      <c r="H34" s="916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7"/>
      <c r="F35" s="910">
        <f t="shared" si="0"/>
        <v>0</v>
      </c>
      <c r="G35" s="918"/>
      <c r="H35" s="916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7"/>
      <c r="F36" s="910">
        <f t="shared" si="0"/>
        <v>0</v>
      </c>
      <c r="G36" s="918"/>
      <c r="H36" s="916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7"/>
      <c r="F37" s="910">
        <f t="shared" si="0"/>
        <v>0</v>
      </c>
      <c r="G37" s="918"/>
      <c r="H37" s="916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7"/>
      <c r="F38" s="910">
        <f t="shared" si="0"/>
        <v>0</v>
      </c>
      <c r="G38" s="918"/>
      <c r="H38" s="916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7"/>
      <c r="F39" s="910">
        <f t="shared" si="0"/>
        <v>0</v>
      </c>
      <c r="G39" s="918"/>
      <c r="H39" s="916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7"/>
      <c r="F40" s="910">
        <f t="shared" si="0"/>
        <v>0</v>
      </c>
      <c r="G40" s="918"/>
      <c r="H40" s="916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19"/>
      <c r="F41" s="910">
        <f t="shared" si="0"/>
        <v>0</v>
      </c>
      <c r="G41" s="920"/>
      <c r="H41" s="920"/>
      <c r="I41" s="132">
        <f t="shared" si="3"/>
        <v>1371.1699999999998</v>
      </c>
    </row>
    <row r="42" spans="2:9" x14ac:dyDescent="0.25">
      <c r="B42" s="461"/>
      <c r="C42" s="434"/>
      <c r="D42" s="574"/>
      <c r="E42" s="919"/>
      <c r="F42" s="910"/>
      <c r="G42" s="920"/>
      <c r="H42" s="920"/>
      <c r="I42" s="132"/>
    </row>
    <row r="43" spans="2:9" x14ac:dyDescent="0.25">
      <c r="B43" s="461"/>
      <c r="C43" s="434"/>
      <c r="D43" s="574"/>
      <c r="E43" s="919"/>
      <c r="F43" s="910"/>
      <c r="G43" s="920"/>
      <c r="H43" s="920"/>
      <c r="I43" s="132"/>
    </row>
    <row r="44" spans="2:9" x14ac:dyDescent="0.25">
      <c r="B44" s="461"/>
      <c r="C44" s="434"/>
      <c r="D44" s="574"/>
      <c r="E44" s="919"/>
      <c r="F44" s="910"/>
      <c r="G44" s="920"/>
      <c r="H44" s="920"/>
      <c r="I44" s="132"/>
    </row>
    <row r="45" spans="2:9" x14ac:dyDescent="0.25">
      <c r="B45" s="461"/>
      <c r="C45" s="434"/>
      <c r="D45" s="574"/>
      <c r="E45" s="919"/>
      <c r="F45" s="910"/>
      <c r="G45" s="920"/>
      <c r="H45" s="920"/>
      <c r="I45" s="132"/>
    </row>
    <row r="46" spans="2:9" x14ac:dyDescent="0.25">
      <c r="B46" s="461"/>
      <c r="C46" s="434"/>
      <c r="D46" s="574"/>
      <c r="E46" s="919"/>
      <c r="F46" s="910"/>
      <c r="G46" s="920"/>
      <c r="H46" s="920"/>
      <c r="I46" s="132"/>
    </row>
    <row r="47" spans="2:9" x14ac:dyDescent="0.25">
      <c r="B47" s="461"/>
      <c r="C47" s="434"/>
      <c r="D47" s="574"/>
      <c r="E47" s="919"/>
      <c r="F47" s="910"/>
      <c r="G47" s="920"/>
      <c r="H47" s="920"/>
      <c r="I47" s="132"/>
    </row>
    <row r="48" spans="2:9" x14ac:dyDescent="0.25">
      <c r="B48" s="461"/>
      <c r="C48" s="434"/>
      <c r="D48" s="574"/>
      <c r="E48" s="919"/>
      <c r="F48" s="910"/>
      <c r="G48" s="920"/>
      <c r="H48" s="920"/>
      <c r="I48" s="132"/>
    </row>
    <row r="49" spans="1:9" x14ac:dyDescent="0.25">
      <c r="B49" s="461"/>
      <c r="C49" s="434"/>
      <c r="D49" s="574"/>
      <c r="E49" s="919"/>
      <c r="F49" s="910"/>
      <c r="G49" s="920"/>
      <c r="H49" s="920"/>
      <c r="I49" s="132"/>
    </row>
    <row r="50" spans="1:9" x14ac:dyDescent="0.25">
      <c r="B50" s="461"/>
      <c r="C50" s="434"/>
      <c r="D50" s="574"/>
      <c r="E50" s="919"/>
      <c r="F50" s="910"/>
      <c r="G50" s="920"/>
      <c r="H50" s="920"/>
      <c r="I50" s="132"/>
    </row>
    <row r="51" spans="1:9" ht="15.75" thickBot="1" x14ac:dyDescent="0.3">
      <c r="B51" s="74"/>
      <c r="C51" s="436"/>
      <c r="D51" s="928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3" t="s">
        <v>21</v>
      </c>
      <c r="E53" s="954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5" t="s">
        <v>4</v>
      </c>
      <c r="E54" s="956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9" t="s">
        <v>78</v>
      </c>
      <c r="C4" s="102"/>
      <c r="D4" s="137"/>
      <c r="E4" s="86"/>
      <c r="F4" s="73"/>
      <c r="G4" s="706"/>
    </row>
    <row r="5" spans="1:9" x14ac:dyDescent="0.25">
      <c r="A5" s="75"/>
      <c r="B5" s="1320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2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2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2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2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2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2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2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2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2"/>
      <c r="E16" s="663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4"/>
      <c r="E17" s="663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2"/>
      <c r="E18" s="663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2"/>
      <c r="E19" s="663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2"/>
      <c r="E20" s="663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2"/>
      <c r="E21" s="663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2"/>
      <c r="E22" s="663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2"/>
      <c r="E23" s="663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2"/>
      <c r="E24" s="663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2"/>
      <c r="E25" s="663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2"/>
      <c r="E26" s="663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2" t="s">
        <v>21</v>
      </c>
      <c r="E33" s="703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4" t="s">
        <v>4</v>
      </c>
      <c r="E34" s="70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0" t="s">
        <v>248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9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20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3"/>
      <c r="B8" s="94"/>
      <c r="C8" s="15">
        <v>16</v>
      </c>
      <c r="D8" s="14">
        <v>281.52999999999997</v>
      </c>
      <c r="E8" s="1073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2">
        <v>8</v>
      </c>
      <c r="D9" s="1107">
        <v>155.1</v>
      </c>
      <c r="E9" s="1073">
        <v>44681</v>
      </c>
      <c r="F9" s="282">
        <f t="shared" si="0"/>
        <v>155.1</v>
      </c>
      <c r="G9" s="924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2">
        <v>12</v>
      </c>
      <c r="D10" s="1108">
        <v>255.25</v>
      </c>
      <c r="E10" s="1073">
        <v>44681</v>
      </c>
      <c r="F10" s="282">
        <f t="shared" si="0"/>
        <v>255.25</v>
      </c>
      <c r="G10" s="924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3"/>
      <c r="B11" s="2"/>
      <c r="C11" s="922"/>
      <c r="D11" s="1108"/>
      <c r="E11" s="1073"/>
      <c r="F11" s="1110">
        <f t="shared" si="0"/>
        <v>0</v>
      </c>
      <c r="G11" s="1111"/>
      <c r="H11" s="1112"/>
      <c r="I11" s="1113">
        <f t="shared" si="1"/>
        <v>0</v>
      </c>
    </row>
    <row r="12" spans="1:9" x14ac:dyDescent="0.25">
      <c r="A12" s="245"/>
      <c r="B12" s="2"/>
      <c r="C12" s="922"/>
      <c r="D12" s="1108"/>
      <c r="E12" s="1073"/>
      <c r="F12" s="1110">
        <f t="shared" si="0"/>
        <v>0</v>
      </c>
      <c r="G12" s="1111"/>
      <c r="H12" s="1112"/>
      <c r="I12" s="1113">
        <f t="shared" si="1"/>
        <v>0</v>
      </c>
    </row>
    <row r="13" spans="1:9" x14ac:dyDescent="0.25">
      <c r="A13" s="245"/>
      <c r="B13" s="2"/>
      <c r="C13" s="922"/>
      <c r="D13" s="1108"/>
      <c r="E13" s="1073"/>
      <c r="F13" s="1110">
        <f t="shared" si="0"/>
        <v>0</v>
      </c>
      <c r="G13" s="1111"/>
      <c r="H13" s="1112"/>
      <c r="I13" s="1113">
        <f t="shared" si="1"/>
        <v>0</v>
      </c>
    </row>
    <row r="14" spans="1:9" x14ac:dyDescent="0.25">
      <c r="A14" s="243"/>
      <c r="B14" s="2"/>
      <c r="C14" s="922"/>
      <c r="D14" s="1108"/>
      <c r="E14" s="1073"/>
      <c r="F14" s="1110">
        <f t="shared" si="0"/>
        <v>0</v>
      </c>
      <c r="G14" s="1111"/>
      <c r="H14" s="1112"/>
      <c r="I14" s="1113">
        <f t="shared" si="1"/>
        <v>0</v>
      </c>
    </row>
    <row r="15" spans="1:9" x14ac:dyDescent="0.25">
      <c r="A15" s="243"/>
      <c r="B15" s="2"/>
      <c r="C15" s="922"/>
      <c r="D15" s="1108"/>
      <c r="E15" s="1073"/>
      <c r="F15" s="282">
        <f t="shared" si="0"/>
        <v>0</v>
      </c>
      <c r="G15" s="924"/>
      <c r="H15" s="573"/>
      <c r="I15" s="265">
        <f t="shared" si="1"/>
        <v>0</v>
      </c>
    </row>
    <row r="16" spans="1:9" x14ac:dyDescent="0.25">
      <c r="A16" s="243"/>
      <c r="B16" s="2"/>
      <c r="C16" s="922"/>
      <c r="D16" s="1109"/>
      <c r="E16" s="1073"/>
      <c r="F16" s="282">
        <f t="shared" si="0"/>
        <v>0</v>
      </c>
      <c r="G16" s="925"/>
      <c r="H16" s="573"/>
      <c r="I16" s="265">
        <f t="shared" si="1"/>
        <v>0</v>
      </c>
    </row>
    <row r="17" spans="1:9" x14ac:dyDescent="0.25">
      <c r="A17" s="243"/>
      <c r="B17" s="2"/>
      <c r="C17" s="53"/>
      <c r="D17" s="1109"/>
      <c r="E17" s="1073"/>
      <c r="F17" s="282">
        <f t="shared" si="0"/>
        <v>0</v>
      </c>
      <c r="G17" s="925"/>
      <c r="H17" s="573"/>
      <c r="I17" s="265">
        <f t="shared" si="1"/>
        <v>0</v>
      </c>
    </row>
    <row r="18" spans="1:9" x14ac:dyDescent="0.25">
      <c r="A18" s="243"/>
      <c r="B18" s="2"/>
      <c r="C18" s="922"/>
      <c r="D18" s="1109"/>
      <c r="E18" s="1073"/>
      <c r="F18" s="282">
        <f t="shared" si="0"/>
        <v>0</v>
      </c>
      <c r="G18" s="925"/>
      <c r="H18" s="573"/>
      <c r="I18" s="265">
        <f t="shared" si="1"/>
        <v>0</v>
      </c>
    </row>
    <row r="19" spans="1:9" x14ac:dyDescent="0.25">
      <c r="B19" s="2"/>
      <c r="C19" s="922"/>
      <c r="D19" s="1109"/>
      <c r="E19" s="1073"/>
      <c r="F19" s="282">
        <f t="shared" si="0"/>
        <v>0</v>
      </c>
      <c r="G19" s="925"/>
      <c r="H19" s="573"/>
      <c r="I19" s="265">
        <f t="shared" si="1"/>
        <v>0</v>
      </c>
    </row>
    <row r="20" spans="1:9" x14ac:dyDescent="0.25">
      <c r="B20" s="2"/>
      <c r="C20" s="922"/>
      <c r="D20" s="1109"/>
      <c r="E20" s="1073"/>
      <c r="F20" s="282">
        <f t="shared" si="0"/>
        <v>0</v>
      </c>
      <c r="G20" s="925"/>
      <c r="H20" s="573"/>
      <c r="I20" s="265">
        <f t="shared" si="1"/>
        <v>0</v>
      </c>
    </row>
    <row r="21" spans="1:9" x14ac:dyDescent="0.25">
      <c r="B21" s="2"/>
      <c r="C21" s="922"/>
      <c r="D21" s="1109"/>
      <c r="E21" s="1073"/>
      <c r="F21" s="282">
        <f t="shared" si="0"/>
        <v>0</v>
      </c>
      <c r="G21" s="925"/>
      <c r="I21" s="265">
        <f t="shared" si="1"/>
        <v>0</v>
      </c>
    </row>
    <row r="22" spans="1:9" x14ac:dyDescent="0.25">
      <c r="B22" s="2"/>
      <c r="C22" s="922"/>
      <c r="D22" s="1109"/>
      <c r="E22" s="1073"/>
      <c r="F22" s="282">
        <f t="shared" si="0"/>
        <v>0</v>
      </c>
      <c r="G22" s="925"/>
      <c r="I22" s="265">
        <f t="shared" si="1"/>
        <v>0</v>
      </c>
    </row>
    <row r="23" spans="1:9" x14ac:dyDescent="0.25">
      <c r="B23" s="2"/>
      <c r="C23" s="922"/>
      <c r="D23" s="1109"/>
      <c r="E23" s="1073"/>
      <c r="F23" s="282">
        <f t="shared" si="0"/>
        <v>0</v>
      </c>
      <c r="G23" s="925"/>
      <c r="I23" s="265">
        <f t="shared" si="1"/>
        <v>0</v>
      </c>
    </row>
    <row r="24" spans="1:9" x14ac:dyDescent="0.25">
      <c r="B24" s="2"/>
      <c r="C24" s="922"/>
      <c r="D24" s="1109"/>
      <c r="E24" s="1073"/>
      <c r="F24" s="282">
        <f t="shared" si="0"/>
        <v>0</v>
      </c>
      <c r="G24" s="925"/>
      <c r="I24" s="265">
        <f t="shared" si="1"/>
        <v>0</v>
      </c>
    </row>
    <row r="25" spans="1:9" x14ac:dyDescent="0.25">
      <c r="B25" s="2"/>
      <c r="C25" s="922"/>
      <c r="D25" s="1109"/>
      <c r="E25" s="1073"/>
      <c r="F25" s="282">
        <f t="shared" si="0"/>
        <v>0</v>
      </c>
      <c r="G25" s="925"/>
      <c r="I25" s="265">
        <f t="shared" si="1"/>
        <v>0</v>
      </c>
    </row>
    <row r="26" spans="1:9" x14ac:dyDescent="0.25">
      <c r="B26" s="109"/>
      <c r="C26" s="922"/>
      <c r="D26" s="1109"/>
      <c r="E26" s="1073"/>
      <c r="F26" s="282">
        <f t="shared" si="0"/>
        <v>0</v>
      </c>
      <c r="G26" s="926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9" t="s">
        <v>99</v>
      </c>
      <c r="C4" s="102"/>
      <c r="D4" s="137"/>
      <c r="E4" s="86"/>
      <c r="F4" s="73"/>
      <c r="G4" s="840"/>
    </row>
    <row r="5" spans="1:9" x14ac:dyDescent="0.25">
      <c r="A5" s="75"/>
      <c r="B5" s="132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59">
        <f t="shared" si="0"/>
        <v>0</v>
      </c>
      <c r="G27" s="861"/>
      <c r="H27" s="86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5" t="s">
        <v>21</v>
      </c>
      <c r="E33" s="83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7" t="s">
        <v>4</v>
      </c>
      <c r="E34" s="83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21" t="s">
        <v>112</v>
      </c>
      <c r="C4" s="102"/>
      <c r="D4" s="137"/>
      <c r="E4" s="86"/>
      <c r="F4" s="73"/>
      <c r="G4" s="907"/>
    </row>
    <row r="5" spans="1:10" x14ac:dyDescent="0.25">
      <c r="A5" s="75"/>
      <c r="B5" s="1322"/>
      <c r="C5" s="102"/>
      <c r="D5" s="137"/>
      <c r="E5" s="86"/>
      <c r="F5" s="73"/>
      <c r="G5" s="921">
        <f>F32</f>
        <v>0</v>
      </c>
      <c r="H5" s="140">
        <f>E5-G5</f>
        <v>0</v>
      </c>
    </row>
    <row r="6" spans="1:10" ht="15.75" thickBot="1" x14ac:dyDescent="0.3">
      <c r="B6" s="908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2"/>
      <c r="D9" s="105"/>
      <c r="E9" s="923"/>
      <c r="F9" s="282">
        <f t="shared" si="0"/>
        <v>0</v>
      </c>
      <c r="G9" s="924"/>
      <c r="H9" s="71"/>
      <c r="I9" s="265">
        <f>I8-D9</f>
        <v>0</v>
      </c>
    </row>
    <row r="10" spans="1:10" x14ac:dyDescent="0.25">
      <c r="A10" s="75"/>
      <c r="B10" s="2"/>
      <c r="C10" s="922"/>
      <c r="D10" s="278"/>
      <c r="E10" s="923"/>
      <c r="F10" s="282">
        <f t="shared" si="0"/>
        <v>0</v>
      </c>
      <c r="G10" s="924"/>
      <c r="H10" s="71"/>
      <c r="I10" s="265">
        <f t="shared" ref="I10:I28" si="1">I9-D10</f>
        <v>0</v>
      </c>
    </row>
    <row r="11" spans="1:10" x14ac:dyDescent="0.25">
      <c r="A11" s="55"/>
      <c r="B11" s="2"/>
      <c r="C11" s="922"/>
      <c r="D11" s="278"/>
      <c r="E11" s="923"/>
      <c r="F11" s="282">
        <f t="shared" si="0"/>
        <v>0</v>
      </c>
      <c r="G11" s="924"/>
      <c r="H11" s="71"/>
      <c r="I11" s="265">
        <f t="shared" si="1"/>
        <v>0</v>
      </c>
    </row>
    <row r="12" spans="1:10" x14ac:dyDescent="0.25">
      <c r="A12" s="75"/>
      <c r="B12" s="2"/>
      <c r="C12" s="922"/>
      <c r="D12" s="278"/>
      <c r="E12" s="923"/>
      <c r="F12" s="282">
        <f t="shared" si="0"/>
        <v>0</v>
      </c>
      <c r="G12" s="924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2"/>
      <c r="D13" s="278"/>
      <c r="E13" s="923"/>
      <c r="F13" s="282">
        <f t="shared" si="0"/>
        <v>0</v>
      </c>
      <c r="G13" s="924"/>
      <c r="H13" s="269"/>
      <c r="I13" s="265">
        <f t="shared" si="1"/>
        <v>0</v>
      </c>
      <c r="J13" s="243"/>
    </row>
    <row r="14" spans="1:10" x14ac:dyDescent="0.25">
      <c r="B14" s="2"/>
      <c r="C14" s="922"/>
      <c r="D14" s="278"/>
      <c r="E14" s="923"/>
      <c r="F14" s="282">
        <f t="shared" si="0"/>
        <v>0</v>
      </c>
      <c r="G14" s="924"/>
      <c r="H14" s="269"/>
      <c r="I14" s="265">
        <f t="shared" si="1"/>
        <v>0</v>
      </c>
      <c r="J14" s="243"/>
    </row>
    <row r="15" spans="1:10" x14ac:dyDescent="0.25">
      <c r="B15" s="2"/>
      <c r="C15" s="922"/>
      <c r="D15" s="278"/>
      <c r="E15" s="923"/>
      <c r="F15" s="282">
        <f t="shared" si="0"/>
        <v>0</v>
      </c>
      <c r="G15" s="924"/>
      <c r="H15" s="269"/>
      <c r="I15" s="265">
        <f t="shared" si="1"/>
        <v>0</v>
      </c>
      <c r="J15" s="243"/>
    </row>
    <row r="16" spans="1:10" x14ac:dyDescent="0.25">
      <c r="B16" s="2"/>
      <c r="C16" s="922"/>
      <c r="D16" s="105"/>
      <c r="E16" s="923"/>
      <c r="F16" s="282">
        <f t="shared" si="0"/>
        <v>0</v>
      </c>
      <c r="G16" s="924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3"/>
      <c r="F17" s="282">
        <f t="shared" si="0"/>
        <v>0</v>
      </c>
      <c r="G17" s="924"/>
      <c r="H17" s="269"/>
      <c r="I17" s="265">
        <f t="shared" si="1"/>
        <v>0</v>
      </c>
      <c r="J17" s="243"/>
    </row>
    <row r="18" spans="1:10" x14ac:dyDescent="0.25">
      <c r="B18" s="2"/>
      <c r="C18" s="922"/>
      <c r="D18" s="105"/>
      <c r="E18" s="923"/>
      <c r="F18" s="282">
        <f t="shared" si="0"/>
        <v>0</v>
      </c>
      <c r="G18" s="924"/>
      <c r="H18" s="269"/>
      <c r="I18" s="265">
        <f t="shared" si="1"/>
        <v>0</v>
      </c>
      <c r="J18" s="243"/>
    </row>
    <row r="19" spans="1:10" x14ac:dyDescent="0.25">
      <c r="B19" s="2"/>
      <c r="C19" s="922"/>
      <c r="D19" s="105"/>
      <c r="E19" s="923"/>
      <c r="F19" s="282">
        <f t="shared" si="0"/>
        <v>0</v>
      </c>
      <c r="G19" s="924"/>
      <c r="H19" s="269"/>
      <c r="I19" s="265">
        <f t="shared" si="1"/>
        <v>0</v>
      </c>
      <c r="J19" s="243"/>
    </row>
    <row r="20" spans="1:10" x14ac:dyDescent="0.25">
      <c r="B20" s="2"/>
      <c r="C20" s="922"/>
      <c r="D20" s="105"/>
      <c r="E20" s="923"/>
      <c r="F20" s="282">
        <f t="shared" si="0"/>
        <v>0</v>
      </c>
      <c r="G20" s="925"/>
      <c r="H20" s="71"/>
      <c r="I20" s="265">
        <f t="shared" si="1"/>
        <v>0</v>
      </c>
    </row>
    <row r="21" spans="1:10" x14ac:dyDescent="0.25">
      <c r="B21" s="2"/>
      <c r="C21" s="922"/>
      <c r="D21" s="105"/>
      <c r="E21" s="923"/>
      <c r="F21" s="282">
        <f t="shared" si="0"/>
        <v>0</v>
      </c>
      <c r="G21" s="925"/>
      <c r="H21" s="71"/>
      <c r="I21" s="265">
        <f t="shared" si="1"/>
        <v>0</v>
      </c>
    </row>
    <row r="22" spans="1:10" x14ac:dyDescent="0.25">
      <c r="B22" s="2"/>
      <c r="C22" s="922"/>
      <c r="D22" s="105"/>
      <c r="E22" s="923"/>
      <c r="F22" s="282">
        <f t="shared" si="0"/>
        <v>0</v>
      </c>
      <c r="G22" s="925"/>
      <c r="H22" s="71"/>
      <c r="I22" s="265">
        <f t="shared" si="1"/>
        <v>0</v>
      </c>
    </row>
    <row r="23" spans="1:10" x14ac:dyDescent="0.25">
      <c r="B23" s="2"/>
      <c r="C23" s="922"/>
      <c r="D23" s="105"/>
      <c r="E23" s="923"/>
      <c r="F23" s="282">
        <f t="shared" si="0"/>
        <v>0</v>
      </c>
      <c r="G23" s="925"/>
      <c r="H23" s="71"/>
      <c r="I23" s="265">
        <f t="shared" si="1"/>
        <v>0</v>
      </c>
    </row>
    <row r="24" spans="1:10" x14ac:dyDescent="0.25">
      <c r="B24" s="2"/>
      <c r="C24" s="922"/>
      <c r="D24" s="105"/>
      <c r="E24" s="923"/>
      <c r="F24" s="282">
        <f t="shared" si="0"/>
        <v>0</v>
      </c>
      <c r="G24" s="925"/>
      <c r="H24" s="71"/>
      <c r="I24" s="265">
        <f t="shared" si="1"/>
        <v>0</v>
      </c>
    </row>
    <row r="25" spans="1:10" x14ac:dyDescent="0.25">
      <c r="B25" s="2"/>
      <c r="C25" s="922"/>
      <c r="D25" s="105"/>
      <c r="E25" s="923"/>
      <c r="F25" s="282">
        <f t="shared" si="0"/>
        <v>0</v>
      </c>
      <c r="G25" s="925"/>
      <c r="H25" s="71"/>
      <c r="I25" s="265">
        <f t="shared" si="1"/>
        <v>0</v>
      </c>
    </row>
    <row r="26" spans="1:10" x14ac:dyDescent="0.25">
      <c r="B26" s="109"/>
      <c r="C26" s="922"/>
      <c r="D26" s="105"/>
      <c r="E26" s="923"/>
      <c r="F26" s="282">
        <f t="shared" si="0"/>
        <v>0</v>
      </c>
      <c r="G26" s="926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3" t="s">
        <v>21</v>
      </c>
      <c r="E33" s="90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5" t="s">
        <v>4</v>
      </c>
      <c r="E34" s="9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0" t="s">
        <v>259</v>
      </c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6"/>
      <c r="B4" s="1247" t="s">
        <v>83</v>
      </c>
      <c r="C4" s="325"/>
      <c r="D4" s="251"/>
      <c r="E4" s="735"/>
      <c r="F4" s="246"/>
      <c r="G4" s="162"/>
      <c r="H4" s="162"/>
    </row>
    <row r="5" spans="1:9" ht="26.25" customHeight="1" x14ac:dyDescent="0.25">
      <c r="A5" s="902" t="s">
        <v>368</v>
      </c>
      <c r="B5" s="1244"/>
      <c r="C5" s="325"/>
      <c r="D5" s="251">
        <v>44650</v>
      </c>
      <c r="E5" s="735">
        <v>17458.669999999998</v>
      </c>
      <c r="F5" s="246">
        <v>590</v>
      </c>
      <c r="G5" s="263"/>
    </row>
    <row r="6" spans="1:9" x14ac:dyDescent="0.25">
      <c r="A6" s="899"/>
      <c r="B6" s="1244"/>
      <c r="C6" s="582"/>
      <c r="D6" s="251"/>
      <c r="E6" s="736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8"/>
      <c r="B7" s="275"/>
      <c r="C7" s="286"/>
      <c r="D7" s="277"/>
      <c r="E7" s="735"/>
      <c r="F7" s="246"/>
      <c r="G7" s="243"/>
    </row>
    <row r="8" spans="1:9" ht="15.75" thickBot="1" x14ac:dyDescent="0.3">
      <c r="A8" s="666"/>
      <c r="B8" s="275"/>
      <c r="C8" s="286"/>
      <c r="D8" s="277"/>
      <c r="E8" s="735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6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42" t="s">
        <v>11</v>
      </c>
      <c r="D84" s="1243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31"/>
      <c r="B5" s="1248" t="s">
        <v>90</v>
      </c>
      <c r="C5" s="274"/>
      <c r="D5" s="251"/>
      <c r="E5" s="262"/>
      <c r="F5" s="256"/>
      <c r="G5" s="263"/>
    </row>
    <row r="6" spans="1:9" x14ac:dyDescent="0.25">
      <c r="A6" s="1231"/>
      <c r="B6" s="1248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31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8"/>
      <c r="C9" s="685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09"/>
      <c r="C10" s="685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09"/>
      <c r="C11" s="685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09"/>
      <c r="C12" s="685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09"/>
      <c r="C13" s="685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09"/>
      <c r="C14" s="685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09"/>
      <c r="C15" s="685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09"/>
      <c r="C16" s="685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09"/>
      <c r="C17" s="685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09"/>
      <c r="C18" s="685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09"/>
      <c r="C19" s="685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09"/>
      <c r="C20" s="685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42" t="s">
        <v>11</v>
      </c>
      <c r="D40" s="124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31"/>
      <c r="B5" s="1249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31"/>
      <c r="B6" s="1249"/>
      <c r="C6" s="707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42" t="s">
        <v>11</v>
      </c>
      <c r="D40" s="124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0" t="s">
        <v>316</v>
      </c>
      <c r="B1" s="1240"/>
      <c r="C1" s="1240"/>
      <c r="D1" s="1240"/>
      <c r="E1" s="1240"/>
      <c r="F1" s="1240"/>
      <c r="G1" s="1240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29" t="s">
        <v>317</v>
      </c>
      <c r="B5" s="1250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29"/>
      <c r="B6" s="1250"/>
      <c r="C6" s="707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42" t="s">
        <v>11</v>
      </c>
      <c r="D40" s="1243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45" t="s">
        <v>237</v>
      </c>
      <c r="B1" s="1245"/>
      <c r="C1" s="1245"/>
      <c r="D1" s="1245"/>
      <c r="E1" s="1245"/>
      <c r="F1" s="1245"/>
      <c r="G1" s="1245"/>
      <c r="H1" s="11">
        <v>1</v>
      </c>
      <c r="K1" s="1240" t="s">
        <v>512</v>
      </c>
      <c r="L1" s="1240"/>
      <c r="M1" s="1240"/>
      <c r="N1" s="1240"/>
      <c r="O1" s="1240"/>
      <c r="P1" s="1240"/>
      <c r="Q1" s="124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4" t="s">
        <v>97</v>
      </c>
      <c r="B5" s="1251" t="s">
        <v>98</v>
      </c>
      <c r="C5" s="795">
        <v>45</v>
      </c>
      <c r="D5" s="796">
        <v>44573</v>
      </c>
      <c r="E5" s="797">
        <v>1506.21</v>
      </c>
      <c r="F5" s="798">
        <v>81</v>
      </c>
      <c r="G5" s="279">
        <f>F36</f>
        <v>1506.21</v>
      </c>
      <c r="H5" s="7">
        <f>E5-G5+E4+E6</f>
        <v>0</v>
      </c>
      <c r="K5" s="1090" t="s">
        <v>97</v>
      </c>
      <c r="L5" s="1251" t="s">
        <v>98</v>
      </c>
      <c r="M5" s="795">
        <v>48.5</v>
      </c>
      <c r="N5" s="796">
        <v>44676</v>
      </c>
      <c r="O5" s="797">
        <v>500</v>
      </c>
      <c r="P5" s="798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52"/>
      <c r="C6" s="280"/>
      <c r="D6" s="281"/>
      <c r="E6" s="273"/>
      <c r="F6" s="246"/>
      <c r="K6" s="246"/>
      <c r="L6" s="1252"/>
      <c r="M6" s="280"/>
      <c r="N6" s="281"/>
      <c r="O6" s="273"/>
      <c r="P6" s="246"/>
    </row>
    <row r="7" spans="1:19" ht="16.5" customHeight="1" thickTop="1" thickBot="1" x14ac:dyDescent="0.3">
      <c r="A7" s="246"/>
      <c r="B7" s="88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5"/>
      <c r="B8" s="88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5"/>
      <c r="L8" s="885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6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6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6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6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6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6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6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6">
        <f t="shared" si="2"/>
        <v>50</v>
      </c>
      <c r="C13" s="53">
        <v>1</v>
      </c>
      <c r="D13" s="230">
        <v>17.37</v>
      </c>
      <c r="E13" s="891">
        <v>44597</v>
      </c>
      <c r="F13" s="892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6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6">
        <f t="shared" si="2"/>
        <v>40</v>
      </c>
      <c r="C14" s="15">
        <v>10</v>
      </c>
      <c r="D14" s="230">
        <v>181.65</v>
      </c>
      <c r="E14" s="891">
        <v>44600</v>
      </c>
      <c r="F14" s="892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6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6">
        <f t="shared" si="2"/>
        <v>30</v>
      </c>
      <c r="C15" s="15">
        <v>10</v>
      </c>
      <c r="D15" s="230">
        <v>188.1</v>
      </c>
      <c r="E15" s="891">
        <v>44609</v>
      </c>
      <c r="F15" s="892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6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6">
        <f t="shared" si="2"/>
        <v>29</v>
      </c>
      <c r="C16" s="15">
        <v>1</v>
      </c>
      <c r="D16" s="230">
        <v>17.91</v>
      </c>
      <c r="E16" s="891">
        <v>44618</v>
      </c>
      <c r="F16" s="892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6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6">
        <f t="shared" si="2"/>
        <v>24</v>
      </c>
      <c r="C17" s="15">
        <v>5</v>
      </c>
      <c r="D17" s="968">
        <v>92.6</v>
      </c>
      <c r="E17" s="969">
        <v>44632</v>
      </c>
      <c r="F17" s="970">
        <f t="shared" si="0"/>
        <v>92.6</v>
      </c>
      <c r="G17" s="971" t="s">
        <v>185</v>
      </c>
      <c r="H17" s="972">
        <v>47</v>
      </c>
      <c r="I17" s="272">
        <f t="shared" si="4"/>
        <v>454.84999999999991</v>
      </c>
      <c r="L17" s="886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6">
        <f t="shared" si="2"/>
        <v>23</v>
      </c>
      <c r="C18" s="15">
        <v>1</v>
      </c>
      <c r="D18" s="968">
        <v>19.2</v>
      </c>
      <c r="E18" s="969">
        <v>44634</v>
      </c>
      <c r="F18" s="970">
        <f t="shared" si="0"/>
        <v>19.2</v>
      </c>
      <c r="G18" s="971" t="s">
        <v>188</v>
      </c>
      <c r="H18" s="972">
        <v>47</v>
      </c>
      <c r="I18" s="272">
        <f t="shared" si="4"/>
        <v>435.64999999999992</v>
      </c>
      <c r="L18" s="886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6">
        <f t="shared" si="2"/>
        <v>15</v>
      </c>
      <c r="C19" s="15">
        <v>8</v>
      </c>
      <c r="D19" s="968">
        <v>149.22999999999999</v>
      </c>
      <c r="E19" s="969">
        <v>44641</v>
      </c>
      <c r="F19" s="970">
        <f t="shared" si="0"/>
        <v>149.22999999999999</v>
      </c>
      <c r="G19" s="971" t="s">
        <v>213</v>
      </c>
      <c r="H19" s="972">
        <v>47</v>
      </c>
      <c r="I19" s="272">
        <f t="shared" si="4"/>
        <v>286.41999999999996</v>
      </c>
      <c r="L19" s="886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6">
        <f t="shared" si="2"/>
        <v>14</v>
      </c>
      <c r="C20" s="15">
        <v>1</v>
      </c>
      <c r="D20" s="968">
        <v>19.07</v>
      </c>
      <c r="E20" s="969">
        <v>44641</v>
      </c>
      <c r="F20" s="970">
        <f t="shared" si="0"/>
        <v>19.07</v>
      </c>
      <c r="G20" s="971" t="s">
        <v>215</v>
      </c>
      <c r="H20" s="972">
        <v>47</v>
      </c>
      <c r="I20" s="272">
        <f t="shared" si="4"/>
        <v>267.34999999999997</v>
      </c>
      <c r="L20" s="886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6">
        <f t="shared" si="2"/>
        <v>13</v>
      </c>
      <c r="C21" s="15">
        <v>1</v>
      </c>
      <c r="D21" s="471">
        <v>17.579999999999998</v>
      </c>
      <c r="E21" s="932">
        <v>44653</v>
      </c>
      <c r="F21" s="854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6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6">
        <f t="shared" si="2"/>
        <v>12</v>
      </c>
      <c r="C22" s="15">
        <v>1</v>
      </c>
      <c r="D22" s="471">
        <v>19.13</v>
      </c>
      <c r="E22" s="932">
        <v>44653</v>
      </c>
      <c r="F22" s="854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6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6">
        <f t="shared" si="2"/>
        <v>7</v>
      </c>
      <c r="C23" s="15">
        <v>5</v>
      </c>
      <c r="D23" s="471">
        <v>93.79</v>
      </c>
      <c r="E23" s="932">
        <v>44659</v>
      </c>
      <c r="F23" s="854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6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6">
        <f t="shared" si="2"/>
        <v>6</v>
      </c>
      <c r="C24" s="15">
        <v>1</v>
      </c>
      <c r="D24" s="471">
        <v>19.13</v>
      </c>
      <c r="E24" s="932">
        <v>44660</v>
      </c>
      <c r="F24" s="854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6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6">
        <f t="shared" si="2"/>
        <v>5</v>
      </c>
      <c r="C25" s="15">
        <v>1</v>
      </c>
      <c r="D25" s="471">
        <v>21.18</v>
      </c>
      <c r="E25" s="932">
        <v>44660</v>
      </c>
      <c r="F25" s="854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6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6">
        <f t="shared" si="2"/>
        <v>0</v>
      </c>
      <c r="C26" s="15">
        <v>5</v>
      </c>
      <c r="D26" s="471">
        <v>96.54</v>
      </c>
      <c r="E26" s="932">
        <v>44673</v>
      </c>
      <c r="F26" s="854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6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6">
        <f t="shared" si="2"/>
        <v>0</v>
      </c>
      <c r="C27" s="15"/>
      <c r="D27" s="471">
        <v>0</v>
      </c>
      <c r="E27" s="932"/>
      <c r="F27" s="1098">
        <f t="shared" si="0"/>
        <v>0</v>
      </c>
      <c r="G27" s="1099"/>
      <c r="H27" s="1100"/>
      <c r="I27" s="1101">
        <f t="shared" si="4"/>
        <v>0</v>
      </c>
      <c r="L27" s="886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6">
        <f t="shared" si="2"/>
        <v>0</v>
      </c>
      <c r="C28" s="15"/>
      <c r="D28" s="471">
        <v>0</v>
      </c>
      <c r="E28" s="932"/>
      <c r="F28" s="1098">
        <f t="shared" si="0"/>
        <v>0</v>
      </c>
      <c r="G28" s="1099"/>
      <c r="H28" s="1100"/>
      <c r="I28" s="1101">
        <f t="shared" si="4"/>
        <v>0</v>
      </c>
      <c r="K28" s="47"/>
      <c r="L28" s="886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6">
        <f t="shared" si="2"/>
        <v>0</v>
      </c>
      <c r="C29" s="15"/>
      <c r="D29" s="471">
        <v>0</v>
      </c>
      <c r="E29" s="932"/>
      <c r="F29" s="1098">
        <f t="shared" si="0"/>
        <v>0</v>
      </c>
      <c r="G29" s="1099"/>
      <c r="H29" s="1100"/>
      <c r="I29" s="1101">
        <f t="shared" si="4"/>
        <v>0</v>
      </c>
      <c r="K29" s="47"/>
      <c r="L29" s="886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6">
        <f t="shared" si="2"/>
        <v>0</v>
      </c>
      <c r="C30" s="15"/>
      <c r="D30" s="471">
        <v>0</v>
      </c>
      <c r="E30" s="932"/>
      <c r="F30" s="1098">
        <f t="shared" si="0"/>
        <v>0</v>
      </c>
      <c r="G30" s="1099"/>
      <c r="H30" s="1100"/>
      <c r="I30" s="1101">
        <f t="shared" si="4"/>
        <v>0</v>
      </c>
      <c r="K30" s="47"/>
      <c r="L30" s="886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6">
        <f t="shared" si="2"/>
        <v>0</v>
      </c>
      <c r="C31" s="15"/>
      <c r="D31" s="471">
        <v>0</v>
      </c>
      <c r="E31" s="932"/>
      <c r="F31" s="854">
        <f t="shared" si="0"/>
        <v>0</v>
      </c>
      <c r="G31" s="472"/>
      <c r="H31" s="539"/>
      <c r="I31" s="272">
        <f t="shared" si="4"/>
        <v>0</v>
      </c>
      <c r="K31" s="47"/>
      <c r="L31" s="886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6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6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6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6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6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6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6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6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4"/>
      <c r="D38" s="1235" t="s">
        <v>21</v>
      </c>
      <c r="E38" s="1236"/>
      <c r="F38" s="143">
        <f>E4+E5-F36+E6</f>
        <v>0</v>
      </c>
      <c r="L38" s="884"/>
      <c r="N38" s="1235" t="s">
        <v>21</v>
      </c>
      <c r="O38" s="1236"/>
      <c r="P38" s="143">
        <f>O4+O5-P36+O6</f>
        <v>400</v>
      </c>
    </row>
    <row r="39" spans="1:19" ht="15.75" thickBot="1" x14ac:dyDescent="0.3">
      <c r="A39" s="125"/>
      <c r="D39" s="743" t="s">
        <v>4</v>
      </c>
      <c r="E39" s="744"/>
      <c r="F39" s="49">
        <f>F4+F5-C36+F6</f>
        <v>0</v>
      </c>
      <c r="K39" s="125"/>
      <c r="N39" s="1091" t="s">
        <v>4</v>
      </c>
      <c r="O39" s="1092"/>
      <c r="P39" s="49">
        <f>P4+P5-M36+P6</f>
        <v>40</v>
      </c>
    </row>
    <row r="40" spans="1:19" x14ac:dyDescent="0.25">
      <c r="B40" s="884"/>
      <c r="L40" s="884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0"/>
      <c r="B1" s="1240"/>
      <c r="C1" s="1240"/>
      <c r="D1" s="1240"/>
      <c r="E1" s="1240"/>
      <c r="F1" s="1240"/>
      <c r="G1" s="12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29"/>
      <c r="B5" s="1253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29"/>
      <c r="B6" s="1254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5"/>
      <c r="D8" s="69">
        <f t="shared" ref="D8:D39" si="0">C8*B8</f>
        <v>0</v>
      </c>
      <c r="E8" s="329"/>
      <c r="F8" s="686">
        <f t="shared" ref="F8:F15" si="1">D8</f>
        <v>0</v>
      </c>
      <c r="G8" s="268"/>
      <c r="H8" s="289"/>
      <c r="I8" s="725">
        <f>E4+E5+E6-F8</f>
        <v>0</v>
      </c>
      <c r="J8" s="684">
        <f>H8*F8</f>
        <v>0</v>
      </c>
    </row>
    <row r="9" spans="1:10" ht="15.75" x14ac:dyDescent="0.25">
      <c r="B9" s="197">
        <v>13</v>
      </c>
      <c r="C9" s="685"/>
      <c r="D9" s="69">
        <f t="shared" si="0"/>
        <v>0</v>
      </c>
      <c r="E9" s="329"/>
      <c r="F9" s="726">
        <f t="shared" si="1"/>
        <v>0</v>
      </c>
      <c r="G9" s="268"/>
      <c r="H9" s="289"/>
      <c r="I9" s="727">
        <f>I8-F9</f>
        <v>0</v>
      </c>
      <c r="J9" s="724">
        <f t="shared" ref="J9:J39" si="2">H9*F9</f>
        <v>0</v>
      </c>
    </row>
    <row r="10" spans="1:10" ht="15.75" x14ac:dyDescent="0.25">
      <c r="B10" s="197">
        <v>13</v>
      </c>
      <c r="C10" s="685"/>
      <c r="D10" s="69">
        <f t="shared" si="0"/>
        <v>0</v>
      </c>
      <c r="E10" s="329"/>
      <c r="F10" s="726">
        <f t="shared" si="1"/>
        <v>0</v>
      </c>
      <c r="G10" s="268"/>
      <c r="H10" s="289"/>
      <c r="I10" s="727">
        <f t="shared" ref="I10:I38" si="3">I9-F10</f>
        <v>0</v>
      </c>
      <c r="J10" s="724">
        <f t="shared" si="2"/>
        <v>0</v>
      </c>
    </row>
    <row r="11" spans="1:10" ht="15.75" x14ac:dyDescent="0.25">
      <c r="A11" s="55" t="s">
        <v>33</v>
      </c>
      <c r="B11" s="197">
        <v>13</v>
      </c>
      <c r="C11" s="685"/>
      <c r="D11" s="69">
        <f t="shared" si="0"/>
        <v>0</v>
      </c>
      <c r="E11" s="329"/>
      <c r="F11" s="726">
        <f t="shared" si="1"/>
        <v>0</v>
      </c>
      <c r="G11" s="268"/>
      <c r="H11" s="289"/>
      <c r="I11" s="727">
        <f t="shared" si="3"/>
        <v>0</v>
      </c>
      <c r="J11" s="724">
        <f t="shared" si="2"/>
        <v>0</v>
      </c>
    </row>
    <row r="12" spans="1:10" ht="15.75" x14ac:dyDescent="0.25">
      <c r="B12" s="197">
        <v>13</v>
      </c>
      <c r="C12" s="685"/>
      <c r="D12" s="69">
        <f t="shared" si="0"/>
        <v>0</v>
      </c>
      <c r="E12" s="329"/>
      <c r="F12" s="726">
        <f t="shared" si="1"/>
        <v>0</v>
      </c>
      <c r="G12" s="268"/>
      <c r="H12" s="289"/>
      <c r="I12" s="727">
        <f t="shared" si="3"/>
        <v>0</v>
      </c>
      <c r="J12" s="724">
        <f t="shared" si="2"/>
        <v>0</v>
      </c>
    </row>
    <row r="13" spans="1:10" ht="15.75" x14ac:dyDescent="0.25">
      <c r="A13" s="19"/>
      <c r="B13" s="197">
        <v>13</v>
      </c>
      <c r="C13" s="933"/>
      <c r="D13" s="69">
        <f t="shared" si="0"/>
        <v>0</v>
      </c>
      <c r="E13" s="329"/>
      <c r="F13" s="726">
        <f t="shared" si="1"/>
        <v>0</v>
      </c>
      <c r="G13" s="268"/>
      <c r="H13" s="289"/>
      <c r="I13" s="727">
        <f t="shared" si="3"/>
        <v>0</v>
      </c>
      <c r="J13" s="724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6">
        <f t="shared" si="1"/>
        <v>0</v>
      </c>
      <c r="G14" s="268"/>
      <c r="H14" s="289"/>
      <c r="I14" s="727">
        <f t="shared" si="3"/>
        <v>0</v>
      </c>
      <c r="J14" s="687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6">
        <f t="shared" si="1"/>
        <v>0</v>
      </c>
      <c r="G15" s="70"/>
      <c r="H15" s="598"/>
      <c r="I15" s="727">
        <f t="shared" si="3"/>
        <v>0</v>
      </c>
      <c r="J15" s="687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6">
        <f>D16</f>
        <v>0</v>
      </c>
      <c r="G16" s="70"/>
      <c r="H16" s="598"/>
      <c r="I16" s="727">
        <f t="shared" si="3"/>
        <v>0</v>
      </c>
      <c r="J16" s="687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6">
        <f>D17</f>
        <v>0</v>
      </c>
      <c r="G17" s="70"/>
      <c r="H17" s="598"/>
      <c r="I17" s="727">
        <f t="shared" si="3"/>
        <v>0</v>
      </c>
      <c r="J17" s="687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6">
        <f t="shared" ref="F18:F39" si="4">D18</f>
        <v>0</v>
      </c>
      <c r="G18" s="70"/>
      <c r="H18" s="850"/>
      <c r="I18" s="727">
        <f t="shared" si="3"/>
        <v>0</v>
      </c>
      <c r="J18" s="687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6">
        <f t="shared" si="4"/>
        <v>0</v>
      </c>
      <c r="G19" s="268"/>
      <c r="H19" s="851"/>
      <c r="I19" s="727">
        <f t="shared" si="3"/>
        <v>0</v>
      </c>
      <c r="J19" s="687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6">
        <f t="shared" si="4"/>
        <v>0</v>
      </c>
      <c r="G20" s="268"/>
      <c r="H20" s="851"/>
      <c r="I20" s="727">
        <f t="shared" si="3"/>
        <v>0</v>
      </c>
      <c r="J20" s="687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6">
        <f t="shared" si="4"/>
        <v>0</v>
      </c>
      <c r="G21" s="268"/>
      <c r="H21" s="851"/>
      <c r="I21" s="727">
        <f t="shared" si="3"/>
        <v>0</v>
      </c>
      <c r="J21" s="687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6">
        <f t="shared" si="4"/>
        <v>0</v>
      </c>
      <c r="G22" s="268"/>
      <c r="H22" s="851"/>
      <c r="I22" s="727">
        <f t="shared" si="3"/>
        <v>0</v>
      </c>
      <c r="J22" s="687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6">
        <f t="shared" si="4"/>
        <v>0</v>
      </c>
      <c r="G23" s="268"/>
      <c r="H23" s="893"/>
      <c r="I23" s="727">
        <f t="shared" si="3"/>
        <v>0</v>
      </c>
      <c r="J23" s="687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6">
        <f t="shared" si="4"/>
        <v>0</v>
      </c>
      <c r="G24" s="268"/>
      <c r="H24" s="893"/>
      <c r="I24" s="728">
        <f t="shared" si="3"/>
        <v>0</v>
      </c>
      <c r="J24" s="687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6">
        <f t="shared" si="4"/>
        <v>0</v>
      </c>
      <c r="G25" s="268"/>
      <c r="H25" s="893"/>
      <c r="I25" s="728">
        <f t="shared" si="3"/>
        <v>0</v>
      </c>
      <c r="J25" s="687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6">
        <f t="shared" si="4"/>
        <v>0</v>
      </c>
      <c r="G26" s="70"/>
      <c r="H26" s="894"/>
      <c r="I26" s="728">
        <f t="shared" si="3"/>
        <v>0</v>
      </c>
      <c r="J26" s="687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6">
        <f t="shared" si="4"/>
        <v>0</v>
      </c>
      <c r="G27" s="70"/>
      <c r="H27" s="894"/>
      <c r="I27" s="728">
        <f t="shared" si="3"/>
        <v>0</v>
      </c>
      <c r="J27" s="687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6">
        <f t="shared" si="4"/>
        <v>0</v>
      </c>
      <c r="G28" s="70"/>
      <c r="H28" s="894"/>
      <c r="I28" s="728">
        <f t="shared" si="3"/>
        <v>0</v>
      </c>
      <c r="J28" s="687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6">
        <f t="shared" si="4"/>
        <v>0</v>
      </c>
      <c r="G29" s="70"/>
      <c r="H29" s="894"/>
      <c r="I29" s="728">
        <f t="shared" si="3"/>
        <v>0</v>
      </c>
      <c r="J29" s="687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6">
        <f t="shared" si="4"/>
        <v>0</v>
      </c>
      <c r="G30" s="70"/>
      <c r="H30" s="894"/>
      <c r="I30" s="728">
        <f t="shared" si="3"/>
        <v>0</v>
      </c>
      <c r="J30" s="687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6">
        <f t="shared" si="4"/>
        <v>0</v>
      </c>
      <c r="G31" s="70"/>
      <c r="H31" s="894"/>
      <c r="I31" s="728">
        <f t="shared" si="3"/>
        <v>0</v>
      </c>
      <c r="J31" s="687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6">
        <f t="shared" si="4"/>
        <v>0</v>
      </c>
      <c r="G32" s="70"/>
      <c r="H32" s="894"/>
      <c r="I32" s="728">
        <f t="shared" si="3"/>
        <v>0</v>
      </c>
      <c r="J32" s="687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6">
        <f t="shared" si="4"/>
        <v>0</v>
      </c>
      <c r="G33" s="70"/>
      <c r="H33" s="894"/>
      <c r="I33" s="728">
        <f t="shared" si="3"/>
        <v>0</v>
      </c>
      <c r="J33" s="687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6">
        <f t="shared" si="4"/>
        <v>0</v>
      </c>
      <c r="G34" s="70"/>
      <c r="H34" s="894"/>
      <c r="I34" s="728">
        <f t="shared" si="3"/>
        <v>0</v>
      </c>
      <c r="J34" s="687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6">
        <f t="shared" si="4"/>
        <v>0</v>
      </c>
      <c r="G35" s="70"/>
      <c r="H35" s="894"/>
      <c r="I35" s="728">
        <f t="shared" si="3"/>
        <v>0</v>
      </c>
      <c r="J35" s="687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6">
        <f t="shared" si="4"/>
        <v>0</v>
      </c>
      <c r="G36" s="70"/>
      <c r="H36" s="598"/>
      <c r="I36" s="728">
        <f t="shared" si="3"/>
        <v>0</v>
      </c>
      <c r="J36" s="687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6">
        <f t="shared" si="4"/>
        <v>0</v>
      </c>
      <c r="G37" s="70"/>
      <c r="H37" s="598"/>
      <c r="I37" s="728">
        <f t="shared" si="3"/>
        <v>0</v>
      </c>
      <c r="J37" s="687">
        <f t="shared" si="2"/>
        <v>0</v>
      </c>
    </row>
    <row r="38" spans="1:10" ht="15.75" x14ac:dyDescent="0.25">
      <c r="A38" s="47"/>
      <c r="B38" s="197">
        <v>13</v>
      </c>
      <c r="C38" s="685"/>
      <c r="D38" s="69">
        <f t="shared" si="0"/>
        <v>0</v>
      </c>
      <c r="E38" s="329"/>
      <c r="F38" s="686">
        <f t="shared" si="4"/>
        <v>0</v>
      </c>
      <c r="G38" s="70"/>
      <c r="H38" s="598"/>
      <c r="I38" s="728">
        <f t="shared" si="3"/>
        <v>0</v>
      </c>
      <c r="J38" s="687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2"/>
      <c r="J39" s="68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35" t="s">
        <v>21</v>
      </c>
      <c r="E42" s="1236"/>
      <c r="F42" s="143">
        <f>E4+E5-F40+E6</f>
        <v>0</v>
      </c>
    </row>
    <row r="43" spans="1:10" ht="15.75" thickBot="1" x14ac:dyDescent="0.3">
      <c r="A43" s="125"/>
      <c r="D43" s="900" t="s">
        <v>4</v>
      </c>
      <c r="E43" s="90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2022-06-30T18:16:30Z</dcterms:modified>
</cp:coreProperties>
</file>